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"/>
    </mc:Choice>
  </mc:AlternateContent>
  <xr:revisionPtr revIDLastSave="0" documentId="13_ncr:1_{74A2A21A-30FE-4B8D-93C0-1076437CD65D}" xr6:coauthVersionLast="47" xr6:coauthVersionMax="47" xr10:uidLastSave="{00000000-0000-0000-0000-000000000000}"/>
  <bookViews>
    <workbookView xWindow="-120" yWindow="-120" windowWidth="21840" windowHeight="13140" tabRatio="619" activeTab="5" xr2:uid="{00000000-000D-0000-FFFF-FFFF00000000}"/>
  </bookViews>
  <sheets>
    <sheet name="hs300" sheetId="1" r:id="rId1"/>
    <sheet name="zz500" sheetId="2" r:id="rId2"/>
    <sheet name="hs300 (总表)" sheetId="11" r:id="rId3"/>
    <sheet name="zz500 (总表)" sheetId="12" r:id="rId4"/>
    <sheet name="打新股收益" sheetId="10" r:id="rId5"/>
    <sheet name="可转债收益" sheetId="6" r:id="rId6"/>
    <sheet name="可转债申购参数" sheetId="8" r:id="rId7"/>
    <sheet name="交通银行" sheetId="9" r:id="rId8"/>
  </sheets>
  <definedNames>
    <definedName name="_xlnm._FilterDatabase" localSheetId="0" hidden="1">'hs300'!$A$1:$AC$166</definedName>
    <definedName name="_xlnm._FilterDatabase" localSheetId="2" hidden="1">'hs300 (总表)'!$A$1:$AC$444</definedName>
    <definedName name="_xlnm._FilterDatabase" localSheetId="1" hidden="1">'zz500'!$A$1:$AC$166</definedName>
    <definedName name="_xlnm._FilterDatabase" localSheetId="3" hidden="1">'zz500 (总表)'!$A$1:$AC$370</definedName>
    <definedName name="F" localSheetId="1">'zz500'!#REF!</definedName>
    <definedName name="F" localSheetId="3">'zz500 (总表)'!$G$36:$G$51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58" i="6" l="1"/>
  <c r="N58" i="6"/>
  <c r="O58" i="6" s="1"/>
  <c r="M59" i="6"/>
  <c r="N59" i="6"/>
  <c r="O59" i="6" s="1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E278" i="2"/>
  <c r="F278" i="2"/>
  <c r="AC278" i="2" s="1"/>
  <c r="H278" i="2"/>
  <c r="K278" i="2"/>
  <c r="L278" i="2"/>
  <c r="M278" i="2" s="1"/>
  <c r="N278" i="2" s="1"/>
  <c r="O278" i="2"/>
  <c r="P278" i="2"/>
  <c r="Q278" i="2"/>
  <c r="E277" i="2"/>
  <c r="F277" i="2"/>
  <c r="AC277" i="2" s="1"/>
  <c r="H277" i="2"/>
  <c r="K277" i="2"/>
  <c r="L277" i="2"/>
  <c r="M277" i="2" s="1"/>
  <c r="N277" i="2" s="1"/>
  <c r="O277" i="2"/>
  <c r="P277" i="2"/>
  <c r="Q277" i="2"/>
  <c r="E273" i="2"/>
  <c r="F273" i="2"/>
  <c r="AC273" i="2" s="1"/>
  <c r="H273" i="2"/>
  <c r="K273" i="2"/>
  <c r="L273" i="2"/>
  <c r="M273" i="2" s="1"/>
  <c r="N273" i="2" s="1"/>
  <c r="O273" i="2"/>
  <c r="P273" i="2"/>
  <c r="Q273" i="2"/>
  <c r="E274" i="2"/>
  <c r="F274" i="2"/>
  <c r="AC274" i="2" s="1"/>
  <c r="H274" i="2"/>
  <c r="K274" i="2"/>
  <c r="L274" i="2"/>
  <c r="M274" i="2" s="1"/>
  <c r="N274" i="2" s="1"/>
  <c r="O274" i="2"/>
  <c r="P274" i="2"/>
  <c r="Q274" i="2"/>
  <c r="E275" i="2"/>
  <c r="F275" i="2"/>
  <c r="AC275" i="2" s="1"/>
  <c r="H275" i="2"/>
  <c r="K275" i="2"/>
  <c r="L275" i="2"/>
  <c r="M275" i="2" s="1"/>
  <c r="N275" i="2" s="1"/>
  <c r="O275" i="2"/>
  <c r="P275" i="2"/>
  <c r="Q275" i="2"/>
  <c r="E276" i="2"/>
  <c r="F276" i="2"/>
  <c r="AC276" i="2" s="1"/>
  <c r="H276" i="2"/>
  <c r="K276" i="2"/>
  <c r="L276" i="2"/>
  <c r="M276" i="2" s="1"/>
  <c r="N276" i="2" s="1"/>
  <c r="O276" i="2"/>
  <c r="P276" i="2"/>
  <c r="Q276" i="2"/>
  <c r="E256" i="2"/>
  <c r="F256" i="2"/>
  <c r="H256" i="2"/>
  <c r="K256" i="2"/>
  <c r="L256" i="2"/>
  <c r="M256" i="2" s="1"/>
  <c r="N256" i="2" s="1"/>
  <c r="O256" i="2"/>
  <c r="P256" i="2" s="1"/>
  <c r="Q256" i="2"/>
  <c r="AA256" i="2"/>
  <c r="F257" i="2"/>
  <c r="AC257" i="2" s="1"/>
  <c r="H257" i="2"/>
  <c r="K257" i="2"/>
  <c r="L257" i="2"/>
  <c r="O257" i="2"/>
  <c r="P257" i="2" s="1"/>
  <c r="Q257" i="2"/>
  <c r="E257" i="2" s="1"/>
  <c r="F258" i="2"/>
  <c r="AC258" i="2" s="1"/>
  <c r="H258" i="2"/>
  <c r="K258" i="2"/>
  <c r="L258" i="2"/>
  <c r="O258" i="2"/>
  <c r="P258" i="2" s="1"/>
  <c r="Q258" i="2"/>
  <c r="E258" i="2" s="1"/>
  <c r="F259" i="2"/>
  <c r="AC259" i="2" s="1"/>
  <c r="H259" i="2"/>
  <c r="K259" i="2"/>
  <c r="L259" i="2"/>
  <c r="O259" i="2"/>
  <c r="P259" i="2" s="1"/>
  <c r="Q259" i="2"/>
  <c r="E259" i="2" s="1"/>
  <c r="F260" i="2"/>
  <c r="AC260" i="2" s="1"/>
  <c r="H260" i="2"/>
  <c r="K260" i="2"/>
  <c r="L260" i="2"/>
  <c r="O260" i="2"/>
  <c r="P260" i="2" s="1"/>
  <c r="Q260" i="2"/>
  <c r="E260" i="2" s="1"/>
  <c r="F261" i="2"/>
  <c r="AC261" i="2" s="1"/>
  <c r="H261" i="2"/>
  <c r="K261" i="2"/>
  <c r="L261" i="2"/>
  <c r="O261" i="2"/>
  <c r="P261" i="2" s="1"/>
  <c r="Q261" i="2"/>
  <c r="E261" i="2" s="1"/>
  <c r="F262" i="2"/>
  <c r="AC262" i="2" s="1"/>
  <c r="H262" i="2"/>
  <c r="K262" i="2"/>
  <c r="L262" i="2"/>
  <c r="O262" i="2"/>
  <c r="P262" i="2" s="1"/>
  <c r="Q262" i="2"/>
  <c r="E262" i="2" s="1"/>
  <c r="F263" i="2"/>
  <c r="AC263" i="2" s="1"/>
  <c r="H263" i="2"/>
  <c r="K263" i="2"/>
  <c r="L263" i="2"/>
  <c r="O263" i="2"/>
  <c r="P263" i="2" s="1"/>
  <c r="Q263" i="2"/>
  <c r="E263" i="2" s="1"/>
  <c r="F264" i="2"/>
  <c r="AC264" i="2" s="1"/>
  <c r="H264" i="2"/>
  <c r="K264" i="2"/>
  <c r="L264" i="2"/>
  <c r="O264" i="2"/>
  <c r="P264" i="2" s="1"/>
  <c r="Q264" i="2"/>
  <c r="E264" i="2" s="1"/>
  <c r="F265" i="2"/>
  <c r="AC265" i="2" s="1"/>
  <c r="H265" i="2"/>
  <c r="K265" i="2"/>
  <c r="L265" i="2"/>
  <c r="O265" i="2"/>
  <c r="P265" i="2" s="1"/>
  <c r="Q265" i="2"/>
  <c r="E265" i="2" s="1"/>
  <c r="F266" i="2"/>
  <c r="H266" i="2"/>
  <c r="K266" i="2"/>
  <c r="L266" i="2"/>
  <c r="M266" i="2" s="1"/>
  <c r="O266" i="2"/>
  <c r="P266" i="2" s="1"/>
  <c r="Q266" i="2"/>
  <c r="E266" i="2" s="1"/>
  <c r="F267" i="2"/>
  <c r="AC267" i="2" s="1"/>
  <c r="H267" i="2"/>
  <c r="K267" i="2"/>
  <c r="L267" i="2"/>
  <c r="O267" i="2"/>
  <c r="P267" i="2" s="1"/>
  <c r="Q267" i="2"/>
  <c r="E267" i="2" s="1"/>
  <c r="F268" i="2"/>
  <c r="AC268" i="2" s="1"/>
  <c r="H268" i="2"/>
  <c r="K268" i="2"/>
  <c r="L268" i="2"/>
  <c r="O268" i="2"/>
  <c r="P268" i="2" s="1"/>
  <c r="Q268" i="2"/>
  <c r="E268" i="2" s="1"/>
  <c r="F269" i="2"/>
  <c r="AC269" i="2" s="1"/>
  <c r="H269" i="2"/>
  <c r="K269" i="2"/>
  <c r="L269" i="2"/>
  <c r="O269" i="2"/>
  <c r="P269" i="2" s="1"/>
  <c r="Q269" i="2"/>
  <c r="E269" i="2" s="1"/>
  <c r="F270" i="2"/>
  <c r="AC270" i="2" s="1"/>
  <c r="H270" i="2"/>
  <c r="K270" i="2"/>
  <c r="L270" i="2"/>
  <c r="O270" i="2"/>
  <c r="P270" i="2" s="1"/>
  <c r="Q270" i="2"/>
  <c r="E270" i="2" s="1"/>
  <c r="F271" i="2"/>
  <c r="AC271" i="2" s="1"/>
  <c r="H271" i="2"/>
  <c r="K271" i="2"/>
  <c r="L271" i="2"/>
  <c r="O271" i="2"/>
  <c r="P271" i="2" s="1"/>
  <c r="Q271" i="2"/>
  <c r="E271" i="2" s="1"/>
  <c r="F272" i="2"/>
  <c r="AC272" i="2" s="1"/>
  <c r="H272" i="2"/>
  <c r="K272" i="2"/>
  <c r="L272" i="2"/>
  <c r="O272" i="2"/>
  <c r="P272" i="2" s="1"/>
  <c r="Q272" i="2"/>
  <c r="E272" i="2" s="1"/>
  <c r="F253" i="2"/>
  <c r="H253" i="2"/>
  <c r="K253" i="2"/>
  <c r="L253" i="2"/>
  <c r="O253" i="2"/>
  <c r="P253" i="2" s="1"/>
  <c r="Q253" i="2"/>
  <c r="E253" i="2" s="1"/>
  <c r="AA253" i="2"/>
  <c r="F254" i="2"/>
  <c r="H254" i="2"/>
  <c r="K254" i="2"/>
  <c r="L254" i="2"/>
  <c r="O254" i="2"/>
  <c r="P254" i="2" s="1"/>
  <c r="Q254" i="2"/>
  <c r="E254" i="2" s="1"/>
  <c r="AA254" i="2"/>
  <c r="F255" i="2"/>
  <c r="H255" i="2"/>
  <c r="K255" i="2"/>
  <c r="L255" i="2"/>
  <c r="O255" i="2"/>
  <c r="P255" i="2" s="1"/>
  <c r="Q255" i="2"/>
  <c r="E255" i="2" s="1"/>
  <c r="AA255" i="2"/>
  <c r="R257" i="1"/>
  <c r="S257" i="1"/>
  <c r="V257" i="1"/>
  <c r="W257" i="1"/>
  <c r="Z257" i="1" s="1"/>
  <c r="AB257" i="1" s="1"/>
  <c r="X257" i="1"/>
  <c r="Y257" i="1"/>
  <c r="AA257" i="1"/>
  <c r="R258" i="1"/>
  <c r="S258" i="1"/>
  <c r="V258" i="1"/>
  <c r="W258" i="1"/>
  <c r="Z258" i="1" s="1"/>
  <c r="AB258" i="1" s="1"/>
  <c r="X258" i="1"/>
  <c r="Y258" i="1"/>
  <c r="AA258" i="1"/>
  <c r="R259" i="1"/>
  <c r="S259" i="1"/>
  <c r="V259" i="1"/>
  <c r="W259" i="1"/>
  <c r="Z259" i="1" s="1"/>
  <c r="AB259" i="1" s="1"/>
  <c r="X259" i="1"/>
  <c r="Y259" i="1"/>
  <c r="AA259" i="1"/>
  <c r="R260" i="1"/>
  <c r="S260" i="1"/>
  <c r="V260" i="1"/>
  <c r="W260" i="1"/>
  <c r="Z260" i="1" s="1"/>
  <c r="AB260" i="1" s="1"/>
  <c r="X260" i="1"/>
  <c r="Y260" i="1"/>
  <c r="AA260" i="1"/>
  <c r="R261" i="1"/>
  <c r="S261" i="1"/>
  <c r="V261" i="1"/>
  <c r="W261" i="1"/>
  <c r="Z261" i="1" s="1"/>
  <c r="AB261" i="1" s="1"/>
  <c r="X261" i="1"/>
  <c r="Y261" i="1"/>
  <c r="AA261" i="1"/>
  <c r="R262" i="1"/>
  <c r="S262" i="1"/>
  <c r="V262" i="1"/>
  <c r="W262" i="1"/>
  <c r="Z262" i="1" s="1"/>
  <c r="AB262" i="1" s="1"/>
  <c r="X262" i="1"/>
  <c r="Y262" i="1"/>
  <c r="AA262" i="1"/>
  <c r="R263" i="1"/>
  <c r="S263" i="1"/>
  <c r="V263" i="1"/>
  <c r="W263" i="1"/>
  <c r="Z263" i="1" s="1"/>
  <c r="AB263" i="1" s="1"/>
  <c r="X263" i="1"/>
  <c r="Y263" i="1"/>
  <c r="AA263" i="1"/>
  <c r="R264" i="1"/>
  <c r="S264" i="1"/>
  <c r="V264" i="1"/>
  <c r="W264" i="1"/>
  <c r="Z264" i="1" s="1"/>
  <c r="AB264" i="1" s="1"/>
  <c r="X264" i="1"/>
  <c r="Y264" i="1"/>
  <c r="AA264" i="1"/>
  <c r="R265" i="1"/>
  <c r="S265" i="1"/>
  <c r="V265" i="1"/>
  <c r="W265" i="1"/>
  <c r="Z265" i="1" s="1"/>
  <c r="AB265" i="1" s="1"/>
  <c r="X265" i="1"/>
  <c r="Y265" i="1"/>
  <c r="AA265" i="1"/>
  <c r="R266" i="1"/>
  <c r="S266" i="1"/>
  <c r="V266" i="1"/>
  <c r="W266" i="1"/>
  <c r="Z266" i="1" s="1"/>
  <c r="AB266" i="1" s="1"/>
  <c r="X266" i="1"/>
  <c r="Y266" i="1"/>
  <c r="AA266" i="1"/>
  <c r="R267" i="1"/>
  <c r="S267" i="1"/>
  <c r="V267" i="1"/>
  <c r="W267" i="1"/>
  <c r="Z267" i="1" s="1"/>
  <c r="AB267" i="1" s="1"/>
  <c r="X267" i="1"/>
  <c r="Y267" i="1"/>
  <c r="AA267" i="1"/>
  <c r="R268" i="1"/>
  <c r="S268" i="1"/>
  <c r="V268" i="1"/>
  <c r="W268" i="1"/>
  <c r="Z268" i="1" s="1"/>
  <c r="AB268" i="1" s="1"/>
  <c r="X268" i="1"/>
  <c r="Y268" i="1"/>
  <c r="AA268" i="1"/>
  <c r="R269" i="1"/>
  <c r="S269" i="1"/>
  <c r="V269" i="1"/>
  <c r="W269" i="1"/>
  <c r="Z269" i="1" s="1"/>
  <c r="AB269" i="1" s="1"/>
  <c r="X269" i="1"/>
  <c r="Y269" i="1"/>
  <c r="AA269" i="1"/>
  <c r="R270" i="1"/>
  <c r="S270" i="1" s="1"/>
  <c r="W270" i="1" s="1"/>
  <c r="V270" i="1"/>
  <c r="X270" i="1"/>
  <c r="AA270" i="1"/>
  <c r="R271" i="1"/>
  <c r="S271" i="1" s="1"/>
  <c r="W271" i="1" s="1"/>
  <c r="V271" i="1"/>
  <c r="X271" i="1"/>
  <c r="AA271" i="1"/>
  <c r="R272" i="1"/>
  <c r="S272" i="1" s="1"/>
  <c r="W272" i="1" s="1"/>
  <c r="V272" i="1"/>
  <c r="X272" i="1"/>
  <c r="AA272" i="1"/>
  <c r="R273" i="1"/>
  <c r="S273" i="1" s="1"/>
  <c r="W273" i="1" s="1"/>
  <c r="V273" i="1"/>
  <c r="X273" i="1"/>
  <c r="AA273" i="1"/>
  <c r="R274" i="1"/>
  <c r="S274" i="1" s="1"/>
  <c r="W274" i="1" s="1"/>
  <c r="V274" i="1"/>
  <c r="X274" i="1"/>
  <c r="AA274" i="1"/>
  <c r="R275" i="1"/>
  <c r="S275" i="1" s="1"/>
  <c r="W275" i="1" s="1"/>
  <c r="V275" i="1"/>
  <c r="X275" i="1"/>
  <c r="AA275" i="1"/>
  <c r="R276" i="1"/>
  <c r="S276" i="1" s="1"/>
  <c r="W276" i="1" s="1"/>
  <c r="V276" i="1"/>
  <c r="X276" i="1"/>
  <c r="AA276" i="1"/>
  <c r="R277" i="1"/>
  <c r="S277" i="1" s="1"/>
  <c r="W277" i="1" s="1"/>
  <c r="V277" i="1"/>
  <c r="X277" i="1"/>
  <c r="AA277" i="1"/>
  <c r="R278" i="1"/>
  <c r="S278" i="1" s="1"/>
  <c r="W278" i="1" s="1"/>
  <c r="V278" i="1"/>
  <c r="X278" i="1"/>
  <c r="AA278" i="1"/>
  <c r="F277" i="1"/>
  <c r="AC277" i="1" s="1"/>
  <c r="H277" i="1"/>
  <c r="K277" i="1"/>
  <c r="L277" i="1"/>
  <c r="O277" i="1"/>
  <c r="P277" i="1" s="1"/>
  <c r="Q277" i="1"/>
  <c r="E277" i="1" s="1"/>
  <c r="F278" i="1"/>
  <c r="AC278" i="1" s="1"/>
  <c r="H278" i="1"/>
  <c r="K278" i="1"/>
  <c r="L278" i="1"/>
  <c r="O278" i="1"/>
  <c r="P278" i="1" s="1"/>
  <c r="Q278" i="1"/>
  <c r="E278" i="1" s="1"/>
  <c r="F272" i="1"/>
  <c r="AC272" i="1" s="1"/>
  <c r="H272" i="1"/>
  <c r="K272" i="1"/>
  <c r="L272" i="1"/>
  <c r="O272" i="1"/>
  <c r="P272" i="1" s="1"/>
  <c r="Q272" i="1"/>
  <c r="E272" i="1" s="1"/>
  <c r="F273" i="1"/>
  <c r="AC273" i="1" s="1"/>
  <c r="H273" i="1"/>
  <c r="K273" i="1"/>
  <c r="L273" i="1"/>
  <c r="O273" i="1"/>
  <c r="P273" i="1" s="1"/>
  <c r="Q273" i="1"/>
  <c r="E273" i="1" s="1"/>
  <c r="F274" i="1"/>
  <c r="AC274" i="1" s="1"/>
  <c r="H274" i="1"/>
  <c r="K274" i="1"/>
  <c r="L274" i="1"/>
  <c r="O274" i="1"/>
  <c r="P274" i="1" s="1"/>
  <c r="Q274" i="1"/>
  <c r="E274" i="1" s="1"/>
  <c r="F275" i="1"/>
  <c r="AC275" i="1" s="1"/>
  <c r="H275" i="1"/>
  <c r="K275" i="1"/>
  <c r="L275" i="1"/>
  <c r="O275" i="1"/>
  <c r="P275" i="1" s="1"/>
  <c r="Q275" i="1"/>
  <c r="E275" i="1" s="1"/>
  <c r="F276" i="1"/>
  <c r="AC276" i="1" s="1"/>
  <c r="H276" i="1"/>
  <c r="K276" i="1"/>
  <c r="L276" i="1"/>
  <c r="O276" i="1"/>
  <c r="P276" i="1" s="1"/>
  <c r="Q276" i="1"/>
  <c r="E276" i="1" s="1"/>
  <c r="F256" i="1"/>
  <c r="H256" i="1"/>
  <c r="K256" i="1"/>
  <c r="L256" i="1"/>
  <c r="O256" i="1"/>
  <c r="P256" i="1" s="1"/>
  <c r="Q256" i="1"/>
  <c r="E256" i="1" s="1"/>
  <c r="AC256" i="1" s="1"/>
  <c r="AA256" i="1"/>
  <c r="E257" i="1"/>
  <c r="F257" i="1"/>
  <c r="AC257" i="1" s="1"/>
  <c r="H257" i="1"/>
  <c r="K257" i="1"/>
  <c r="L257" i="1"/>
  <c r="M257" i="1" s="1"/>
  <c r="N257" i="1" s="1"/>
  <c r="O257" i="1"/>
  <c r="P257" i="1" s="1"/>
  <c r="Q257" i="1"/>
  <c r="F258" i="1"/>
  <c r="AC258" i="1" s="1"/>
  <c r="H258" i="1"/>
  <c r="K258" i="1"/>
  <c r="L258" i="1"/>
  <c r="O258" i="1"/>
  <c r="P258" i="1" s="1"/>
  <c r="Q258" i="1"/>
  <c r="E258" i="1" s="1"/>
  <c r="E259" i="1"/>
  <c r="F259" i="1"/>
  <c r="AC259" i="1" s="1"/>
  <c r="H259" i="1"/>
  <c r="K259" i="1"/>
  <c r="L259" i="1"/>
  <c r="M259" i="1" s="1"/>
  <c r="N259" i="1" s="1"/>
  <c r="O259" i="1"/>
  <c r="P259" i="1" s="1"/>
  <c r="Q259" i="1"/>
  <c r="F260" i="1"/>
  <c r="AC260" i="1" s="1"/>
  <c r="H260" i="1"/>
  <c r="K260" i="1"/>
  <c r="L260" i="1"/>
  <c r="O260" i="1"/>
  <c r="P260" i="1" s="1"/>
  <c r="Q260" i="1"/>
  <c r="E260" i="1" s="1"/>
  <c r="E261" i="1"/>
  <c r="F261" i="1"/>
  <c r="AC261" i="1" s="1"/>
  <c r="H261" i="1"/>
  <c r="K261" i="1"/>
  <c r="L261" i="1"/>
  <c r="M261" i="1" s="1"/>
  <c r="N261" i="1" s="1"/>
  <c r="O261" i="1"/>
  <c r="P261" i="1" s="1"/>
  <c r="Q261" i="1"/>
  <c r="F262" i="1"/>
  <c r="AC262" i="1" s="1"/>
  <c r="H262" i="1"/>
  <c r="K262" i="1"/>
  <c r="L262" i="1"/>
  <c r="O262" i="1"/>
  <c r="P262" i="1" s="1"/>
  <c r="Q262" i="1"/>
  <c r="E262" i="1" s="1"/>
  <c r="E263" i="1"/>
  <c r="F263" i="1"/>
  <c r="AC263" i="1" s="1"/>
  <c r="H263" i="1"/>
  <c r="K263" i="1"/>
  <c r="L263" i="1"/>
  <c r="M263" i="1" s="1"/>
  <c r="N263" i="1" s="1"/>
  <c r="O263" i="1"/>
  <c r="P263" i="1"/>
  <c r="Q263" i="1"/>
  <c r="F264" i="1"/>
  <c r="AC264" i="1" s="1"/>
  <c r="H264" i="1"/>
  <c r="K264" i="1"/>
  <c r="L264" i="1"/>
  <c r="O264" i="1"/>
  <c r="P264" i="1" s="1"/>
  <c r="Q264" i="1"/>
  <c r="E264" i="1" s="1"/>
  <c r="E265" i="1"/>
  <c r="F265" i="1"/>
  <c r="AC265" i="1" s="1"/>
  <c r="H265" i="1"/>
  <c r="K265" i="1"/>
  <c r="L265" i="1"/>
  <c r="M265" i="1" s="1"/>
  <c r="N265" i="1" s="1"/>
  <c r="O265" i="1"/>
  <c r="P265" i="1"/>
  <c r="Q265" i="1"/>
  <c r="F266" i="1"/>
  <c r="AC266" i="1" s="1"/>
  <c r="H266" i="1"/>
  <c r="K266" i="1"/>
  <c r="L266" i="1"/>
  <c r="O266" i="1"/>
  <c r="P266" i="1" s="1"/>
  <c r="Q266" i="1"/>
  <c r="E266" i="1" s="1"/>
  <c r="F267" i="1"/>
  <c r="AC267" i="1" s="1"/>
  <c r="H267" i="1"/>
  <c r="K267" i="1"/>
  <c r="L267" i="1"/>
  <c r="O267" i="1"/>
  <c r="P267" i="1" s="1"/>
  <c r="Q267" i="1"/>
  <c r="E267" i="1" s="1"/>
  <c r="F268" i="1"/>
  <c r="AC268" i="1" s="1"/>
  <c r="H268" i="1"/>
  <c r="K268" i="1"/>
  <c r="L268" i="1"/>
  <c r="M268" i="1" s="1"/>
  <c r="N268" i="1" s="1"/>
  <c r="O268" i="1"/>
  <c r="P268" i="1" s="1"/>
  <c r="Q268" i="1"/>
  <c r="E268" i="1" s="1"/>
  <c r="F269" i="1"/>
  <c r="AC269" i="1" s="1"/>
  <c r="H269" i="1"/>
  <c r="K269" i="1"/>
  <c r="L269" i="1"/>
  <c r="O269" i="1"/>
  <c r="P269" i="1" s="1"/>
  <c r="Q269" i="1"/>
  <c r="E269" i="1" s="1"/>
  <c r="F270" i="1"/>
  <c r="AC270" i="1" s="1"/>
  <c r="H270" i="1"/>
  <c r="K270" i="1"/>
  <c r="L270" i="1"/>
  <c r="M270" i="1" s="1"/>
  <c r="N270" i="1" s="1"/>
  <c r="O270" i="1"/>
  <c r="P270" i="1" s="1"/>
  <c r="Q270" i="1"/>
  <c r="E270" i="1" s="1"/>
  <c r="F271" i="1"/>
  <c r="AC271" i="1" s="1"/>
  <c r="H271" i="1"/>
  <c r="K271" i="1"/>
  <c r="L271" i="1"/>
  <c r="O271" i="1"/>
  <c r="P271" i="1" s="1"/>
  <c r="Q271" i="1"/>
  <c r="E271" i="1" s="1"/>
  <c r="F255" i="1"/>
  <c r="H255" i="1"/>
  <c r="K255" i="1"/>
  <c r="L255" i="1"/>
  <c r="O255" i="1"/>
  <c r="P255" i="1" s="1"/>
  <c r="Q255" i="1"/>
  <c r="E255" i="1" s="1"/>
  <c r="AA255" i="1"/>
  <c r="F253" i="1"/>
  <c r="H253" i="1"/>
  <c r="K253" i="1"/>
  <c r="L253" i="1"/>
  <c r="O253" i="1"/>
  <c r="P253" i="1" s="1"/>
  <c r="Q253" i="1"/>
  <c r="E253" i="1" s="1"/>
  <c r="AA253" i="1"/>
  <c r="F254" i="1"/>
  <c r="H254" i="1"/>
  <c r="K254" i="1"/>
  <c r="L254" i="1"/>
  <c r="O254" i="1"/>
  <c r="P254" i="1" s="1"/>
  <c r="Q254" i="1"/>
  <c r="E254" i="1" s="1"/>
  <c r="AC254" i="1" s="1"/>
  <c r="AA254" i="1"/>
  <c r="G16" i="9"/>
  <c r="G17" i="9"/>
  <c r="H17" i="9"/>
  <c r="J17" i="9"/>
  <c r="I16" i="9"/>
  <c r="I17" i="9" s="1"/>
  <c r="K17" i="9" s="1"/>
  <c r="J16" i="9"/>
  <c r="K16" i="9"/>
  <c r="H16" i="9"/>
  <c r="O57" i="6"/>
  <c r="N57" i="6"/>
  <c r="N54" i="6"/>
  <c r="M57" i="6"/>
  <c r="H56" i="6"/>
  <c r="I56" i="6" s="1"/>
  <c r="G56" i="6"/>
  <c r="I55" i="6"/>
  <c r="H55" i="6"/>
  <c r="G55" i="6"/>
  <c r="AA243" i="2"/>
  <c r="AA244" i="2"/>
  <c r="AA245" i="2"/>
  <c r="AA246" i="2"/>
  <c r="AA247" i="2"/>
  <c r="AA248" i="2"/>
  <c r="AA249" i="2"/>
  <c r="AA250" i="2"/>
  <c r="AA251" i="2"/>
  <c r="AA252" i="2"/>
  <c r="F252" i="1"/>
  <c r="H252" i="1"/>
  <c r="K252" i="1"/>
  <c r="L252" i="1"/>
  <c r="O252" i="1"/>
  <c r="P252" i="1" s="1"/>
  <c r="Q252" i="1"/>
  <c r="E252" i="1" s="1"/>
  <c r="AA252" i="1"/>
  <c r="F239" i="2"/>
  <c r="H239" i="2"/>
  <c r="K239" i="2"/>
  <c r="L239" i="2"/>
  <c r="O239" i="2"/>
  <c r="P239" i="2" s="1"/>
  <c r="Q239" i="2"/>
  <c r="E239" i="2" s="1"/>
  <c r="AA239" i="2"/>
  <c r="F240" i="2"/>
  <c r="H240" i="2"/>
  <c r="K240" i="2"/>
  <c r="L240" i="2"/>
  <c r="O240" i="2"/>
  <c r="P240" i="2" s="1"/>
  <c r="Q240" i="2"/>
  <c r="E240" i="2" s="1"/>
  <c r="AA240" i="2"/>
  <c r="F241" i="2"/>
  <c r="H241" i="2"/>
  <c r="K241" i="2"/>
  <c r="L241" i="2"/>
  <c r="O241" i="2"/>
  <c r="P241" i="2" s="1"/>
  <c r="Q241" i="2"/>
  <c r="E241" i="2" s="1"/>
  <c r="AA241" i="2"/>
  <c r="F242" i="2"/>
  <c r="H242" i="2"/>
  <c r="K242" i="2"/>
  <c r="L242" i="2"/>
  <c r="O242" i="2"/>
  <c r="P242" i="2" s="1"/>
  <c r="Q242" i="2"/>
  <c r="E242" i="2" s="1"/>
  <c r="AA242" i="2"/>
  <c r="F243" i="2"/>
  <c r="H243" i="2"/>
  <c r="K243" i="2"/>
  <c r="L243" i="2"/>
  <c r="O243" i="2"/>
  <c r="P243" i="2" s="1"/>
  <c r="Q243" i="2"/>
  <c r="E243" i="2" s="1"/>
  <c r="F244" i="2"/>
  <c r="H244" i="2"/>
  <c r="K244" i="2"/>
  <c r="L244" i="2"/>
  <c r="O244" i="2"/>
  <c r="P244" i="2" s="1"/>
  <c r="Q244" i="2"/>
  <c r="E244" i="2" s="1"/>
  <c r="F245" i="2"/>
  <c r="H245" i="2"/>
  <c r="K245" i="2"/>
  <c r="L245" i="2"/>
  <c r="O245" i="2"/>
  <c r="P245" i="2" s="1"/>
  <c r="Q245" i="2"/>
  <c r="E245" i="2" s="1"/>
  <c r="F246" i="2"/>
  <c r="H246" i="2"/>
  <c r="K246" i="2"/>
  <c r="L246" i="2"/>
  <c r="O246" i="2"/>
  <c r="P246" i="2" s="1"/>
  <c r="Q246" i="2"/>
  <c r="E246" i="2" s="1"/>
  <c r="F247" i="2"/>
  <c r="H247" i="2"/>
  <c r="K247" i="2"/>
  <c r="L247" i="2"/>
  <c r="O247" i="2"/>
  <c r="P247" i="2" s="1"/>
  <c r="Q247" i="2"/>
  <c r="E247" i="2" s="1"/>
  <c r="F248" i="2"/>
  <c r="H248" i="2"/>
  <c r="K248" i="2"/>
  <c r="L248" i="2"/>
  <c r="O248" i="2"/>
  <c r="P248" i="2" s="1"/>
  <c r="Q248" i="2"/>
  <c r="E248" i="2" s="1"/>
  <c r="F249" i="2"/>
  <c r="H249" i="2"/>
  <c r="K249" i="2"/>
  <c r="L249" i="2"/>
  <c r="O249" i="2"/>
  <c r="P249" i="2" s="1"/>
  <c r="Q249" i="2"/>
  <c r="E249" i="2" s="1"/>
  <c r="F250" i="2"/>
  <c r="H250" i="2"/>
  <c r="K250" i="2"/>
  <c r="L250" i="2"/>
  <c r="O250" i="2"/>
  <c r="P250" i="2" s="1"/>
  <c r="Q250" i="2"/>
  <c r="E250" i="2" s="1"/>
  <c r="F251" i="2"/>
  <c r="H251" i="2"/>
  <c r="K251" i="2"/>
  <c r="L251" i="2"/>
  <c r="O251" i="2"/>
  <c r="P251" i="2" s="1"/>
  <c r="Q251" i="2"/>
  <c r="E251" i="2" s="1"/>
  <c r="F252" i="2"/>
  <c r="H252" i="2"/>
  <c r="K252" i="2"/>
  <c r="L252" i="2"/>
  <c r="O252" i="2"/>
  <c r="P252" i="2" s="1"/>
  <c r="Q252" i="2"/>
  <c r="E252" i="2" s="1"/>
  <c r="AA243" i="1"/>
  <c r="AA244" i="1"/>
  <c r="AA245" i="1"/>
  <c r="AA246" i="1"/>
  <c r="AA247" i="1"/>
  <c r="AA248" i="1"/>
  <c r="AA249" i="1"/>
  <c r="AA250" i="1"/>
  <c r="AA251" i="1"/>
  <c r="F251" i="1"/>
  <c r="H251" i="1"/>
  <c r="K251" i="1"/>
  <c r="L251" i="1"/>
  <c r="O251" i="1"/>
  <c r="P251" i="1" s="1"/>
  <c r="Q251" i="1"/>
  <c r="E251" i="1" s="1"/>
  <c r="F250" i="1"/>
  <c r="H250" i="1"/>
  <c r="K250" i="1"/>
  <c r="L250" i="1"/>
  <c r="O250" i="1"/>
  <c r="P250" i="1" s="1"/>
  <c r="Q250" i="1"/>
  <c r="E250" i="1" s="1"/>
  <c r="F239" i="1"/>
  <c r="H239" i="1"/>
  <c r="K239" i="1"/>
  <c r="L239" i="1"/>
  <c r="O239" i="1"/>
  <c r="P239" i="1" s="1"/>
  <c r="Q239" i="1"/>
  <c r="E239" i="1" s="1"/>
  <c r="AA239" i="1"/>
  <c r="F240" i="1"/>
  <c r="H240" i="1"/>
  <c r="K240" i="1"/>
  <c r="L240" i="1"/>
  <c r="M240" i="1" s="1"/>
  <c r="N240" i="1" s="1"/>
  <c r="O240" i="1"/>
  <c r="P240" i="1" s="1"/>
  <c r="Q240" i="1"/>
  <c r="E240" i="1" s="1"/>
  <c r="AA240" i="1"/>
  <c r="F241" i="1"/>
  <c r="H241" i="1"/>
  <c r="K241" i="1"/>
  <c r="L241" i="1"/>
  <c r="O241" i="1"/>
  <c r="P241" i="1" s="1"/>
  <c r="Q241" i="1"/>
  <c r="E241" i="1" s="1"/>
  <c r="AA241" i="1"/>
  <c r="F242" i="1"/>
  <c r="H242" i="1"/>
  <c r="K242" i="1"/>
  <c r="L242" i="1"/>
  <c r="M242" i="1" s="1"/>
  <c r="N242" i="1" s="1"/>
  <c r="O242" i="1"/>
  <c r="P242" i="1" s="1"/>
  <c r="Q242" i="1"/>
  <c r="E242" i="1" s="1"/>
  <c r="AA242" i="1"/>
  <c r="F243" i="1"/>
  <c r="AC243" i="1" s="1"/>
  <c r="H243" i="1"/>
  <c r="K243" i="1"/>
  <c r="L243" i="1"/>
  <c r="O243" i="1"/>
  <c r="P243" i="1" s="1"/>
  <c r="Q243" i="1"/>
  <c r="E243" i="1" s="1"/>
  <c r="F244" i="1"/>
  <c r="H244" i="1"/>
  <c r="K244" i="1"/>
  <c r="L244" i="1"/>
  <c r="O244" i="1"/>
  <c r="P244" i="1" s="1"/>
  <c r="Q244" i="1"/>
  <c r="E244" i="1" s="1"/>
  <c r="AC244" i="1" s="1"/>
  <c r="F245" i="1"/>
  <c r="AC245" i="1" s="1"/>
  <c r="H245" i="1"/>
  <c r="K245" i="1"/>
  <c r="L245" i="1"/>
  <c r="O245" i="1"/>
  <c r="P245" i="1" s="1"/>
  <c r="Q245" i="1"/>
  <c r="E245" i="1" s="1"/>
  <c r="F246" i="1"/>
  <c r="H246" i="1"/>
  <c r="K246" i="1"/>
  <c r="L246" i="1"/>
  <c r="O246" i="1"/>
  <c r="P246" i="1" s="1"/>
  <c r="Q246" i="1"/>
  <c r="E246" i="1" s="1"/>
  <c r="AC246" i="1" s="1"/>
  <c r="F247" i="1"/>
  <c r="AC247" i="1" s="1"/>
  <c r="H247" i="1"/>
  <c r="K247" i="1"/>
  <c r="L247" i="1"/>
  <c r="O247" i="1"/>
  <c r="P247" i="1" s="1"/>
  <c r="Q247" i="1"/>
  <c r="E247" i="1" s="1"/>
  <c r="F248" i="1"/>
  <c r="H248" i="1"/>
  <c r="K248" i="1"/>
  <c r="L248" i="1"/>
  <c r="O248" i="1"/>
  <c r="P248" i="1" s="1"/>
  <c r="Q248" i="1"/>
  <c r="E248" i="1" s="1"/>
  <c r="AC248" i="1" s="1"/>
  <c r="F249" i="1"/>
  <c r="H249" i="1"/>
  <c r="K249" i="1"/>
  <c r="L249" i="1"/>
  <c r="O249" i="1"/>
  <c r="P249" i="1" s="1"/>
  <c r="Q249" i="1"/>
  <c r="E249" i="1" s="1"/>
  <c r="AC249" i="1" s="1"/>
  <c r="F235" i="2"/>
  <c r="H235" i="2"/>
  <c r="K235" i="2"/>
  <c r="L235" i="2"/>
  <c r="O235" i="2"/>
  <c r="P235" i="2" s="1"/>
  <c r="Q235" i="2"/>
  <c r="E235" i="2" s="1"/>
  <c r="AA235" i="2"/>
  <c r="F236" i="2"/>
  <c r="H236" i="2"/>
  <c r="K236" i="2"/>
  <c r="L236" i="2"/>
  <c r="O236" i="2"/>
  <c r="P236" i="2" s="1"/>
  <c r="Q236" i="2"/>
  <c r="E236" i="2" s="1"/>
  <c r="AA236" i="2"/>
  <c r="F237" i="2"/>
  <c r="H237" i="2"/>
  <c r="K237" i="2"/>
  <c r="L237" i="2"/>
  <c r="O237" i="2"/>
  <c r="P237" i="2" s="1"/>
  <c r="Q237" i="2"/>
  <c r="E237" i="2" s="1"/>
  <c r="AA237" i="2"/>
  <c r="F238" i="2"/>
  <c r="H238" i="2"/>
  <c r="K238" i="2"/>
  <c r="L238" i="2"/>
  <c r="O238" i="2"/>
  <c r="P238" i="2" s="1"/>
  <c r="Q238" i="2"/>
  <c r="E238" i="2" s="1"/>
  <c r="AA238" i="2"/>
  <c r="F231" i="2"/>
  <c r="H231" i="2"/>
  <c r="K231" i="2"/>
  <c r="L231" i="2"/>
  <c r="O231" i="2"/>
  <c r="P231" i="2" s="1"/>
  <c r="Q231" i="2"/>
  <c r="E231" i="2" s="1"/>
  <c r="AA231" i="2"/>
  <c r="F232" i="2"/>
  <c r="H232" i="2"/>
  <c r="K232" i="2"/>
  <c r="L232" i="2"/>
  <c r="O232" i="2"/>
  <c r="P232" i="2" s="1"/>
  <c r="Q232" i="2"/>
  <c r="E232" i="2" s="1"/>
  <c r="AA232" i="2"/>
  <c r="F233" i="2"/>
  <c r="H233" i="2"/>
  <c r="K233" i="2"/>
  <c r="L233" i="2"/>
  <c r="O233" i="2"/>
  <c r="P233" i="2" s="1"/>
  <c r="Q233" i="2"/>
  <c r="E233" i="2" s="1"/>
  <c r="AA233" i="2"/>
  <c r="F234" i="2"/>
  <c r="H234" i="2"/>
  <c r="K234" i="2"/>
  <c r="L234" i="2"/>
  <c r="O234" i="2"/>
  <c r="P234" i="2" s="1"/>
  <c r="Q234" i="2"/>
  <c r="E234" i="2" s="1"/>
  <c r="AA234" i="2"/>
  <c r="F238" i="1"/>
  <c r="H238" i="1"/>
  <c r="K238" i="1"/>
  <c r="L238" i="1"/>
  <c r="O238" i="1"/>
  <c r="P238" i="1" s="1"/>
  <c r="Q238" i="1"/>
  <c r="E238" i="1" s="1"/>
  <c r="AA238" i="1"/>
  <c r="F235" i="1"/>
  <c r="H235" i="1"/>
  <c r="K235" i="1"/>
  <c r="L235" i="1"/>
  <c r="O235" i="1"/>
  <c r="P235" i="1" s="1"/>
  <c r="Q235" i="1"/>
  <c r="E235" i="1" s="1"/>
  <c r="AA235" i="1"/>
  <c r="F236" i="1"/>
  <c r="H236" i="1"/>
  <c r="K236" i="1"/>
  <c r="L236" i="1"/>
  <c r="O236" i="1"/>
  <c r="P236" i="1" s="1"/>
  <c r="Q236" i="1"/>
  <c r="E236" i="1" s="1"/>
  <c r="AA236" i="1"/>
  <c r="F237" i="1"/>
  <c r="H237" i="1"/>
  <c r="K237" i="1"/>
  <c r="L237" i="1"/>
  <c r="O237" i="1"/>
  <c r="P237" i="1" s="1"/>
  <c r="Q237" i="1"/>
  <c r="E237" i="1" s="1"/>
  <c r="AA237" i="1"/>
  <c r="F234" i="1"/>
  <c r="H234" i="1"/>
  <c r="K234" i="1"/>
  <c r="L234" i="1"/>
  <c r="O234" i="1"/>
  <c r="P234" i="1" s="1"/>
  <c r="Q234" i="1"/>
  <c r="E234" i="1" s="1"/>
  <c r="AA234" i="1"/>
  <c r="F233" i="1"/>
  <c r="H233" i="1"/>
  <c r="K233" i="1"/>
  <c r="L233" i="1"/>
  <c r="O233" i="1"/>
  <c r="P233" i="1" s="1"/>
  <c r="Q233" i="1"/>
  <c r="E233" i="1" s="1"/>
  <c r="AA233" i="1"/>
  <c r="F231" i="1"/>
  <c r="H231" i="1"/>
  <c r="K231" i="1"/>
  <c r="L231" i="1"/>
  <c r="O231" i="1"/>
  <c r="P231" i="1" s="1"/>
  <c r="Q231" i="1"/>
  <c r="E231" i="1" s="1"/>
  <c r="AA231" i="1"/>
  <c r="F232" i="1"/>
  <c r="H232" i="1"/>
  <c r="K232" i="1"/>
  <c r="L232" i="1"/>
  <c r="O232" i="1"/>
  <c r="P232" i="1" s="1"/>
  <c r="Q232" i="1"/>
  <c r="E232" i="1" s="1"/>
  <c r="AA232" i="1"/>
  <c r="H3" i="6"/>
  <c r="AA218" i="2"/>
  <c r="AA219" i="2"/>
  <c r="AA220" i="2"/>
  <c r="AA221" i="2"/>
  <c r="AA222" i="2"/>
  <c r="AA223" i="2"/>
  <c r="AA224" i="2"/>
  <c r="AA225" i="2"/>
  <c r="AA226" i="2"/>
  <c r="AA227" i="2"/>
  <c r="AA228" i="2"/>
  <c r="F217" i="2"/>
  <c r="H217" i="2"/>
  <c r="K217" i="2"/>
  <c r="L217" i="2"/>
  <c r="O217" i="2"/>
  <c r="P217" i="2" s="1"/>
  <c r="Q217" i="2"/>
  <c r="E217" i="2" s="1"/>
  <c r="AA217" i="2"/>
  <c r="F218" i="2"/>
  <c r="H218" i="2"/>
  <c r="K218" i="2"/>
  <c r="L218" i="2"/>
  <c r="O218" i="2"/>
  <c r="P218" i="2" s="1"/>
  <c r="Q218" i="2"/>
  <c r="E218" i="2" s="1"/>
  <c r="F219" i="2"/>
  <c r="H219" i="2"/>
  <c r="K219" i="2"/>
  <c r="L219" i="2"/>
  <c r="O219" i="2"/>
  <c r="P219" i="2" s="1"/>
  <c r="Q219" i="2"/>
  <c r="E219" i="2" s="1"/>
  <c r="F220" i="2"/>
  <c r="H220" i="2"/>
  <c r="K220" i="2"/>
  <c r="L220" i="2"/>
  <c r="O220" i="2"/>
  <c r="P220" i="2" s="1"/>
  <c r="Q220" i="2"/>
  <c r="E220" i="2" s="1"/>
  <c r="F221" i="2"/>
  <c r="H221" i="2"/>
  <c r="K221" i="2"/>
  <c r="L221" i="2"/>
  <c r="O221" i="2"/>
  <c r="P221" i="2" s="1"/>
  <c r="Q221" i="2"/>
  <c r="E221" i="2" s="1"/>
  <c r="F222" i="2"/>
  <c r="H222" i="2"/>
  <c r="K222" i="2"/>
  <c r="L222" i="2"/>
  <c r="O222" i="2"/>
  <c r="P222" i="2" s="1"/>
  <c r="Q222" i="2"/>
  <c r="E222" i="2" s="1"/>
  <c r="F223" i="2"/>
  <c r="H223" i="2"/>
  <c r="K223" i="2"/>
  <c r="L223" i="2"/>
  <c r="O223" i="2"/>
  <c r="P223" i="2" s="1"/>
  <c r="Q223" i="2"/>
  <c r="E223" i="2" s="1"/>
  <c r="F224" i="2"/>
  <c r="H224" i="2"/>
  <c r="K224" i="2"/>
  <c r="L224" i="2"/>
  <c r="O224" i="2"/>
  <c r="P224" i="2" s="1"/>
  <c r="Q224" i="2"/>
  <c r="E224" i="2" s="1"/>
  <c r="F225" i="2"/>
  <c r="H225" i="2"/>
  <c r="K225" i="2"/>
  <c r="L225" i="2"/>
  <c r="O225" i="2"/>
  <c r="P225" i="2" s="1"/>
  <c r="Q225" i="2"/>
  <c r="E225" i="2" s="1"/>
  <c r="F226" i="2"/>
  <c r="H226" i="2"/>
  <c r="K226" i="2"/>
  <c r="L226" i="2"/>
  <c r="O226" i="2"/>
  <c r="P226" i="2" s="1"/>
  <c r="Q226" i="2"/>
  <c r="E226" i="2" s="1"/>
  <c r="F227" i="2"/>
  <c r="H227" i="2"/>
  <c r="K227" i="2"/>
  <c r="L227" i="2"/>
  <c r="O227" i="2"/>
  <c r="P227" i="2" s="1"/>
  <c r="Q227" i="2"/>
  <c r="E227" i="2" s="1"/>
  <c r="F228" i="2"/>
  <c r="H228" i="2"/>
  <c r="K228" i="2"/>
  <c r="L228" i="2"/>
  <c r="O228" i="2"/>
  <c r="P228" i="2" s="1"/>
  <c r="Q228" i="2"/>
  <c r="E228" i="2" s="1"/>
  <c r="F229" i="2"/>
  <c r="H229" i="2"/>
  <c r="K229" i="2"/>
  <c r="L229" i="2"/>
  <c r="O229" i="2"/>
  <c r="P229" i="2" s="1"/>
  <c r="Q229" i="2"/>
  <c r="E229" i="2" s="1"/>
  <c r="AA229" i="2"/>
  <c r="F230" i="2"/>
  <c r="H230" i="2"/>
  <c r="K230" i="2"/>
  <c r="L230" i="2"/>
  <c r="O230" i="2"/>
  <c r="P230" i="2" s="1"/>
  <c r="Q230" i="2"/>
  <c r="E230" i="2" s="1"/>
  <c r="AC230" i="2" s="1"/>
  <c r="AA230" i="2"/>
  <c r="F212" i="2"/>
  <c r="H212" i="2"/>
  <c r="K212" i="2"/>
  <c r="L212" i="2"/>
  <c r="O212" i="2"/>
  <c r="P212" i="2" s="1"/>
  <c r="Q212" i="2"/>
  <c r="E212" i="2" s="1"/>
  <c r="AA212" i="2"/>
  <c r="F213" i="2"/>
  <c r="H213" i="2"/>
  <c r="K213" i="2"/>
  <c r="L213" i="2"/>
  <c r="O213" i="2"/>
  <c r="P213" i="2" s="1"/>
  <c r="Q213" i="2"/>
  <c r="E213" i="2" s="1"/>
  <c r="AA213" i="2"/>
  <c r="F214" i="2"/>
  <c r="H214" i="2"/>
  <c r="K214" i="2"/>
  <c r="L214" i="2"/>
  <c r="O214" i="2"/>
  <c r="P214" i="2" s="1"/>
  <c r="Q214" i="2"/>
  <c r="E214" i="2" s="1"/>
  <c r="AA214" i="2"/>
  <c r="F215" i="2"/>
  <c r="H215" i="2"/>
  <c r="K215" i="2"/>
  <c r="L215" i="2"/>
  <c r="O215" i="2"/>
  <c r="P215" i="2" s="1"/>
  <c r="Q215" i="2"/>
  <c r="E215" i="2" s="1"/>
  <c r="AA215" i="2"/>
  <c r="F216" i="2"/>
  <c r="H216" i="2"/>
  <c r="K216" i="2"/>
  <c r="L216" i="2"/>
  <c r="O216" i="2"/>
  <c r="P216" i="2" s="1"/>
  <c r="Q216" i="2"/>
  <c r="E216" i="2" s="1"/>
  <c r="AA216" i="2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F217" i="1"/>
  <c r="AC217" i="1" s="1"/>
  <c r="H217" i="1"/>
  <c r="K217" i="1"/>
  <c r="L217" i="1"/>
  <c r="M217" i="1" s="1"/>
  <c r="N217" i="1" s="1"/>
  <c r="O217" i="1"/>
  <c r="P217" i="1" s="1"/>
  <c r="Q217" i="1"/>
  <c r="E217" i="1" s="1"/>
  <c r="AA217" i="1"/>
  <c r="F218" i="1"/>
  <c r="H218" i="1"/>
  <c r="K218" i="1"/>
  <c r="L218" i="1"/>
  <c r="M218" i="1" s="1"/>
  <c r="N218" i="1" s="1"/>
  <c r="O218" i="1"/>
  <c r="P218" i="1" s="1"/>
  <c r="Q218" i="1"/>
  <c r="E218" i="1" s="1"/>
  <c r="F219" i="1"/>
  <c r="H219" i="1"/>
  <c r="K219" i="1"/>
  <c r="L219" i="1"/>
  <c r="M219" i="1" s="1"/>
  <c r="N219" i="1" s="1"/>
  <c r="O219" i="1"/>
  <c r="P219" i="1" s="1"/>
  <c r="Q219" i="1"/>
  <c r="E219" i="1" s="1"/>
  <c r="F220" i="1"/>
  <c r="H220" i="1"/>
  <c r="K220" i="1"/>
  <c r="L220" i="1"/>
  <c r="M220" i="1" s="1"/>
  <c r="N220" i="1" s="1"/>
  <c r="O220" i="1"/>
  <c r="P220" i="1" s="1"/>
  <c r="Q220" i="1"/>
  <c r="E220" i="1" s="1"/>
  <c r="F221" i="1"/>
  <c r="H221" i="1"/>
  <c r="K221" i="1"/>
  <c r="L221" i="1"/>
  <c r="M221" i="1" s="1"/>
  <c r="N221" i="1" s="1"/>
  <c r="O221" i="1"/>
  <c r="P221" i="1" s="1"/>
  <c r="Q221" i="1"/>
  <c r="E221" i="1" s="1"/>
  <c r="AC221" i="1" s="1"/>
  <c r="F222" i="1"/>
  <c r="H222" i="1"/>
  <c r="K222" i="1"/>
  <c r="L222" i="1"/>
  <c r="M222" i="1" s="1"/>
  <c r="N222" i="1" s="1"/>
  <c r="O222" i="1"/>
  <c r="P222" i="1" s="1"/>
  <c r="Q222" i="1"/>
  <c r="E222" i="1" s="1"/>
  <c r="AC222" i="1" s="1"/>
  <c r="F223" i="1"/>
  <c r="H223" i="1"/>
  <c r="K223" i="1"/>
  <c r="L223" i="1"/>
  <c r="M223" i="1" s="1"/>
  <c r="N223" i="1" s="1"/>
  <c r="O223" i="1"/>
  <c r="P223" i="1" s="1"/>
  <c r="Q223" i="1"/>
  <c r="E223" i="1" s="1"/>
  <c r="AC223" i="1" s="1"/>
  <c r="F224" i="1"/>
  <c r="H224" i="1"/>
  <c r="K224" i="1"/>
  <c r="L224" i="1"/>
  <c r="M224" i="1" s="1"/>
  <c r="N224" i="1" s="1"/>
  <c r="O224" i="1"/>
  <c r="P224" i="1" s="1"/>
  <c r="Q224" i="1"/>
  <c r="E224" i="1" s="1"/>
  <c r="AC224" i="1" s="1"/>
  <c r="F225" i="1"/>
  <c r="H225" i="1"/>
  <c r="K225" i="1"/>
  <c r="L225" i="1"/>
  <c r="M225" i="1" s="1"/>
  <c r="N225" i="1" s="1"/>
  <c r="O225" i="1"/>
  <c r="P225" i="1" s="1"/>
  <c r="Q225" i="1"/>
  <c r="E225" i="1" s="1"/>
  <c r="AC225" i="1" s="1"/>
  <c r="F226" i="1"/>
  <c r="H226" i="1"/>
  <c r="K226" i="1"/>
  <c r="L226" i="1"/>
  <c r="M226" i="1" s="1"/>
  <c r="N226" i="1" s="1"/>
  <c r="O226" i="1"/>
  <c r="P226" i="1" s="1"/>
  <c r="Q226" i="1"/>
  <c r="E226" i="1" s="1"/>
  <c r="AC226" i="1" s="1"/>
  <c r="F227" i="1"/>
  <c r="H227" i="1"/>
  <c r="K227" i="1"/>
  <c r="L227" i="1"/>
  <c r="M227" i="1" s="1"/>
  <c r="N227" i="1" s="1"/>
  <c r="O227" i="1"/>
  <c r="P227" i="1" s="1"/>
  <c r="Q227" i="1"/>
  <c r="E227" i="1" s="1"/>
  <c r="AC227" i="1" s="1"/>
  <c r="F228" i="1"/>
  <c r="H228" i="1"/>
  <c r="K228" i="1"/>
  <c r="L228" i="1"/>
  <c r="M228" i="1" s="1"/>
  <c r="N228" i="1" s="1"/>
  <c r="O228" i="1"/>
  <c r="P228" i="1" s="1"/>
  <c r="Q228" i="1"/>
  <c r="E228" i="1" s="1"/>
  <c r="AC228" i="1" s="1"/>
  <c r="F229" i="1"/>
  <c r="H229" i="1"/>
  <c r="K229" i="1"/>
  <c r="L229" i="1"/>
  <c r="O229" i="1"/>
  <c r="P229" i="1" s="1"/>
  <c r="Q229" i="1"/>
  <c r="E229" i="1" s="1"/>
  <c r="F230" i="1"/>
  <c r="H230" i="1"/>
  <c r="K230" i="1"/>
  <c r="L230" i="1"/>
  <c r="O230" i="1"/>
  <c r="P230" i="1" s="1"/>
  <c r="Q230" i="1"/>
  <c r="E230" i="1" s="1"/>
  <c r="AC230" i="1" s="1"/>
  <c r="F212" i="1"/>
  <c r="H212" i="1"/>
  <c r="K212" i="1"/>
  <c r="L212" i="1"/>
  <c r="O212" i="1"/>
  <c r="P212" i="1" s="1"/>
  <c r="Q212" i="1"/>
  <c r="E212" i="1" s="1"/>
  <c r="AA212" i="1"/>
  <c r="F213" i="1"/>
  <c r="H213" i="1"/>
  <c r="K213" i="1"/>
  <c r="L213" i="1"/>
  <c r="O213" i="1"/>
  <c r="P213" i="1" s="1"/>
  <c r="Q213" i="1"/>
  <c r="E213" i="1" s="1"/>
  <c r="AA213" i="1"/>
  <c r="F214" i="1"/>
  <c r="H214" i="1"/>
  <c r="K214" i="1"/>
  <c r="L214" i="1"/>
  <c r="M214" i="1" s="1"/>
  <c r="N214" i="1" s="1"/>
  <c r="O214" i="1"/>
  <c r="P214" i="1" s="1"/>
  <c r="Q214" i="1"/>
  <c r="E214" i="1" s="1"/>
  <c r="AC214" i="1" s="1"/>
  <c r="AA214" i="1"/>
  <c r="F215" i="1"/>
  <c r="H215" i="1"/>
  <c r="K215" i="1"/>
  <c r="L215" i="1"/>
  <c r="O215" i="1"/>
  <c r="P215" i="1" s="1"/>
  <c r="Q215" i="1"/>
  <c r="E215" i="1" s="1"/>
  <c r="AA215" i="1"/>
  <c r="F216" i="1"/>
  <c r="H216" i="1"/>
  <c r="K216" i="1"/>
  <c r="L216" i="1"/>
  <c r="M216" i="1" s="1"/>
  <c r="N216" i="1" s="1"/>
  <c r="O216" i="1"/>
  <c r="P216" i="1" s="1"/>
  <c r="Q216" i="1"/>
  <c r="E216" i="1" s="1"/>
  <c r="AA216" i="1"/>
  <c r="M54" i="6"/>
  <c r="O54" i="6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F196" i="2"/>
  <c r="H196" i="2"/>
  <c r="K196" i="2"/>
  <c r="L196" i="2"/>
  <c r="O196" i="2"/>
  <c r="P196" i="2" s="1"/>
  <c r="Q196" i="2"/>
  <c r="E196" i="2" s="1"/>
  <c r="F197" i="2"/>
  <c r="H197" i="2"/>
  <c r="K197" i="2"/>
  <c r="L197" i="2"/>
  <c r="O197" i="2"/>
  <c r="P197" i="2" s="1"/>
  <c r="Q197" i="2"/>
  <c r="E197" i="2" s="1"/>
  <c r="F198" i="2"/>
  <c r="H198" i="2"/>
  <c r="K198" i="2"/>
  <c r="L198" i="2"/>
  <c r="O198" i="2"/>
  <c r="P198" i="2" s="1"/>
  <c r="Q198" i="2"/>
  <c r="E198" i="2" s="1"/>
  <c r="F199" i="2"/>
  <c r="H199" i="2"/>
  <c r="K199" i="2"/>
  <c r="L199" i="2"/>
  <c r="O199" i="2"/>
  <c r="P199" i="2" s="1"/>
  <c r="Q199" i="2"/>
  <c r="E199" i="2" s="1"/>
  <c r="F200" i="2"/>
  <c r="H200" i="2"/>
  <c r="K200" i="2"/>
  <c r="L200" i="2"/>
  <c r="O200" i="2"/>
  <c r="P200" i="2" s="1"/>
  <c r="Q200" i="2"/>
  <c r="E200" i="2" s="1"/>
  <c r="F201" i="2"/>
  <c r="H201" i="2"/>
  <c r="K201" i="2"/>
  <c r="L201" i="2"/>
  <c r="O201" i="2"/>
  <c r="P201" i="2" s="1"/>
  <c r="Q201" i="2"/>
  <c r="E201" i="2" s="1"/>
  <c r="F202" i="2"/>
  <c r="H202" i="2"/>
  <c r="K202" i="2"/>
  <c r="L202" i="2"/>
  <c r="O202" i="2"/>
  <c r="P202" i="2" s="1"/>
  <c r="Q202" i="2"/>
  <c r="E202" i="2" s="1"/>
  <c r="F203" i="2"/>
  <c r="H203" i="2"/>
  <c r="K203" i="2"/>
  <c r="L203" i="2"/>
  <c r="O203" i="2"/>
  <c r="P203" i="2" s="1"/>
  <c r="Q203" i="2"/>
  <c r="E203" i="2" s="1"/>
  <c r="F204" i="2"/>
  <c r="H204" i="2"/>
  <c r="K204" i="2"/>
  <c r="L204" i="2"/>
  <c r="O204" i="2"/>
  <c r="P204" i="2" s="1"/>
  <c r="Q204" i="2"/>
  <c r="E204" i="2" s="1"/>
  <c r="F205" i="2"/>
  <c r="H205" i="2"/>
  <c r="K205" i="2"/>
  <c r="L205" i="2"/>
  <c r="O205" i="2"/>
  <c r="P205" i="2" s="1"/>
  <c r="Q205" i="2"/>
  <c r="E205" i="2" s="1"/>
  <c r="F206" i="2"/>
  <c r="H206" i="2"/>
  <c r="K206" i="2"/>
  <c r="L206" i="2"/>
  <c r="O206" i="2"/>
  <c r="P206" i="2" s="1"/>
  <c r="Q206" i="2"/>
  <c r="E206" i="2" s="1"/>
  <c r="F207" i="2"/>
  <c r="H207" i="2"/>
  <c r="K207" i="2"/>
  <c r="L207" i="2"/>
  <c r="O207" i="2"/>
  <c r="P207" i="2" s="1"/>
  <c r="Q207" i="2"/>
  <c r="E207" i="2" s="1"/>
  <c r="F208" i="2"/>
  <c r="H208" i="2"/>
  <c r="K208" i="2"/>
  <c r="L208" i="2"/>
  <c r="O208" i="2"/>
  <c r="P208" i="2" s="1"/>
  <c r="Q208" i="2"/>
  <c r="E208" i="2" s="1"/>
  <c r="F209" i="2"/>
  <c r="H209" i="2"/>
  <c r="K209" i="2"/>
  <c r="L209" i="2"/>
  <c r="O209" i="2"/>
  <c r="P209" i="2" s="1"/>
  <c r="Q209" i="2"/>
  <c r="E209" i="2" s="1"/>
  <c r="F210" i="2"/>
  <c r="H210" i="2"/>
  <c r="K210" i="2"/>
  <c r="L210" i="2"/>
  <c r="O210" i="2"/>
  <c r="P210" i="2" s="1"/>
  <c r="Q210" i="2"/>
  <c r="E210" i="2" s="1"/>
  <c r="F211" i="2"/>
  <c r="H211" i="2"/>
  <c r="K211" i="2"/>
  <c r="L211" i="2"/>
  <c r="O211" i="2"/>
  <c r="P211" i="2" s="1"/>
  <c r="Q211" i="2"/>
  <c r="E211" i="2" s="1"/>
  <c r="F188" i="2"/>
  <c r="H188" i="2"/>
  <c r="K188" i="2"/>
  <c r="L188" i="2"/>
  <c r="O188" i="2"/>
  <c r="P188" i="2" s="1"/>
  <c r="Q188" i="2"/>
  <c r="E188" i="2" s="1"/>
  <c r="AA188" i="2"/>
  <c r="F189" i="2"/>
  <c r="H189" i="2"/>
  <c r="K189" i="2"/>
  <c r="L189" i="2"/>
  <c r="O189" i="2"/>
  <c r="P189" i="2" s="1"/>
  <c r="Q189" i="2"/>
  <c r="E189" i="2" s="1"/>
  <c r="AA189" i="2"/>
  <c r="F190" i="2"/>
  <c r="H190" i="2"/>
  <c r="K190" i="2"/>
  <c r="L190" i="2"/>
  <c r="O190" i="2"/>
  <c r="P190" i="2" s="1"/>
  <c r="Q190" i="2"/>
  <c r="E190" i="2" s="1"/>
  <c r="AA190" i="2"/>
  <c r="F191" i="2"/>
  <c r="H191" i="2"/>
  <c r="K191" i="2"/>
  <c r="L191" i="2"/>
  <c r="O191" i="2"/>
  <c r="P191" i="2" s="1"/>
  <c r="Q191" i="2"/>
  <c r="E191" i="2" s="1"/>
  <c r="AA191" i="2"/>
  <c r="F192" i="2"/>
  <c r="H192" i="2"/>
  <c r="K192" i="2"/>
  <c r="L192" i="2"/>
  <c r="O192" i="2"/>
  <c r="P192" i="2" s="1"/>
  <c r="Q192" i="2"/>
  <c r="E192" i="2" s="1"/>
  <c r="F193" i="2"/>
  <c r="H193" i="2"/>
  <c r="K193" i="2"/>
  <c r="L193" i="2"/>
  <c r="O193" i="2"/>
  <c r="P193" i="2" s="1"/>
  <c r="Q193" i="2"/>
  <c r="E193" i="2" s="1"/>
  <c r="F194" i="2"/>
  <c r="H194" i="2"/>
  <c r="K194" i="2"/>
  <c r="L194" i="2"/>
  <c r="O194" i="2"/>
  <c r="P194" i="2" s="1"/>
  <c r="Q194" i="2"/>
  <c r="E194" i="2" s="1"/>
  <c r="F195" i="2"/>
  <c r="H195" i="2"/>
  <c r="K195" i="2"/>
  <c r="L195" i="2"/>
  <c r="O195" i="2"/>
  <c r="P195" i="2" s="1"/>
  <c r="Q195" i="2"/>
  <c r="E195" i="2" s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F196" i="1"/>
  <c r="H196" i="1"/>
  <c r="K196" i="1"/>
  <c r="L196" i="1"/>
  <c r="O196" i="1"/>
  <c r="P196" i="1" s="1"/>
  <c r="Q196" i="1"/>
  <c r="E196" i="1" s="1"/>
  <c r="F197" i="1"/>
  <c r="H197" i="1"/>
  <c r="K197" i="1"/>
  <c r="L197" i="1"/>
  <c r="O197" i="1"/>
  <c r="P197" i="1" s="1"/>
  <c r="Q197" i="1"/>
  <c r="E197" i="1" s="1"/>
  <c r="F198" i="1"/>
  <c r="H198" i="1"/>
  <c r="K198" i="1"/>
  <c r="L198" i="1"/>
  <c r="O198" i="1"/>
  <c r="P198" i="1" s="1"/>
  <c r="Q198" i="1"/>
  <c r="E198" i="1" s="1"/>
  <c r="F199" i="1"/>
  <c r="H199" i="1"/>
  <c r="K199" i="1"/>
  <c r="L199" i="1"/>
  <c r="O199" i="1"/>
  <c r="P199" i="1" s="1"/>
  <c r="Q199" i="1"/>
  <c r="E199" i="1" s="1"/>
  <c r="F200" i="1"/>
  <c r="H200" i="1"/>
  <c r="K200" i="1"/>
  <c r="L200" i="1"/>
  <c r="O200" i="1"/>
  <c r="P200" i="1" s="1"/>
  <c r="Q200" i="1"/>
  <c r="E200" i="1" s="1"/>
  <c r="F201" i="1"/>
  <c r="H201" i="1"/>
  <c r="K201" i="1"/>
  <c r="L201" i="1"/>
  <c r="O201" i="1"/>
  <c r="P201" i="1" s="1"/>
  <c r="Q201" i="1"/>
  <c r="E201" i="1" s="1"/>
  <c r="F202" i="1"/>
  <c r="H202" i="1"/>
  <c r="K202" i="1"/>
  <c r="L202" i="1"/>
  <c r="O202" i="1"/>
  <c r="P202" i="1" s="1"/>
  <c r="Q202" i="1"/>
  <c r="E202" i="1" s="1"/>
  <c r="F203" i="1"/>
  <c r="H203" i="1"/>
  <c r="K203" i="1"/>
  <c r="L203" i="1"/>
  <c r="O203" i="1"/>
  <c r="P203" i="1" s="1"/>
  <c r="Q203" i="1"/>
  <c r="E203" i="1" s="1"/>
  <c r="F204" i="1"/>
  <c r="H204" i="1"/>
  <c r="K204" i="1"/>
  <c r="L204" i="1"/>
  <c r="O204" i="1"/>
  <c r="P204" i="1" s="1"/>
  <c r="Q204" i="1"/>
  <c r="E204" i="1" s="1"/>
  <c r="F205" i="1"/>
  <c r="H205" i="1"/>
  <c r="K205" i="1"/>
  <c r="L205" i="1"/>
  <c r="O205" i="1"/>
  <c r="P205" i="1" s="1"/>
  <c r="Q205" i="1"/>
  <c r="E205" i="1" s="1"/>
  <c r="F206" i="1"/>
  <c r="H206" i="1"/>
  <c r="K206" i="1"/>
  <c r="L206" i="1"/>
  <c r="O206" i="1"/>
  <c r="P206" i="1" s="1"/>
  <c r="Q206" i="1"/>
  <c r="E206" i="1" s="1"/>
  <c r="F207" i="1"/>
  <c r="H207" i="1"/>
  <c r="K207" i="1"/>
  <c r="L207" i="1"/>
  <c r="O207" i="1"/>
  <c r="P207" i="1" s="1"/>
  <c r="Q207" i="1"/>
  <c r="E207" i="1" s="1"/>
  <c r="F208" i="1"/>
  <c r="H208" i="1"/>
  <c r="K208" i="1"/>
  <c r="L208" i="1"/>
  <c r="O208" i="1"/>
  <c r="P208" i="1" s="1"/>
  <c r="Q208" i="1"/>
  <c r="E208" i="1" s="1"/>
  <c r="F209" i="1"/>
  <c r="H209" i="1"/>
  <c r="K209" i="1"/>
  <c r="L209" i="1"/>
  <c r="O209" i="1"/>
  <c r="P209" i="1" s="1"/>
  <c r="Q209" i="1"/>
  <c r="E209" i="1" s="1"/>
  <c r="F210" i="1"/>
  <c r="H210" i="1"/>
  <c r="K210" i="1"/>
  <c r="L210" i="1"/>
  <c r="O210" i="1"/>
  <c r="P210" i="1" s="1"/>
  <c r="Q210" i="1"/>
  <c r="E210" i="1" s="1"/>
  <c r="F211" i="1"/>
  <c r="H211" i="1"/>
  <c r="K211" i="1"/>
  <c r="L211" i="1"/>
  <c r="O211" i="1"/>
  <c r="P211" i="1" s="1"/>
  <c r="Q211" i="1"/>
  <c r="E211" i="1" s="1"/>
  <c r="F188" i="1"/>
  <c r="H188" i="1"/>
  <c r="K188" i="1"/>
  <c r="L188" i="1"/>
  <c r="O188" i="1"/>
  <c r="P188" i="1" s="1"/>
  <c r="Q188" i="1"/>
  <c r="E188" i="1" s="1"/>
  <c r="AA188" i="1"/>
  <c r="F189" i="1"/>
  <c r="H189" i="1"/>
  <c r="K189" i="1"/>
  <c r="L189" i="1"/>
  <c r="O189" i="1"/>
  <c r="P189" i="1" s="1"/>
  <c r="Q189" i="1"/>
  <c r="E189" i="1" s="1"/>
  <c r="AA189" i="1"/>
  <c r="F190" i="1"/>
  <c r="H190" i="1"/>
  <c r="K190" i="1"/>
  <c r="L190" i="1"/>
  <c r="O190" i="1"/>
  <c r="P190" i="1" s="1"/>
  <c r="Q190" i="1"/>
  <c r="E190" i="1" s="1"/>
  <c r="AA190" i="1"/>
  <c r="F191" i="1"/>
  <c r="H191" i="1"/>
  <c r="K191" i="1"/>
  <c r="L191" i="1"/>
  <c r="O191" i="1"/>
  <c r="P191" i="1" s="1"/>
  <c r="Q191" i="1"/>
  <c r="E191" i="1" s="1"/>
  <c r="AA191" i="1"/>
  <c r="F192" i="1"/>
  <c r="H192" i="1"/>
  <c r="K192" i="1"/>
  <c r="L192" i="1"/>
  <c r="O192" i="1"/>
  <c r="P192" i="1" s="1"/>
  <c r="Q192" i="1"/>
  <c r="E192" i="1" s="1"/>
  <c r="F193" i="1"/>
  <c r="H193" i="1"/>
  <c r="K193" i="1"/>
  <c r="L193" i="1"/>
  <c r="O193" i="1"/>
  <c r="P193" i="1" s="1"/>
  <c r="Q193" i="1"/>
  <c r="E193" i="1" s="1"/>
  <c r="F194" i="1"/>
  <c r="H194" i="1"/>
  <c r="K194" i="1"/>
  <c r="L194" i="1"/>
  <c r="O194" i="1"/>
  <c r="P194" i="1" s="1"/>
  <c r="Q194" i="1"/>
  <c r="E194" i="1" s="1"/>
  <c r="F195" i="1"/>
  <c r="H195" i="1"/>
  <c r="K195" i="1"/>
  <c r="L195" i="1"/>
  <c r="O195" i="1"/>
  <c r="P195" i="1" s="1"/>
  <c r="Q195" i="1"/>
  <c r="E195" i="1" s="1"/>
  <c r="N53" i="6"/>
  <c r="O53" i="6" s="1"/>
  <c r="M53" i="6"/>
  <c r="O51" i="6"/>
  <c r="N51" i="6"/>
  <c r="M51" i="6"/>
  <c r="H51" i="6"/>
  <c r="I51" i="6" s="1"/>
  <c r="G51" i="6"/>
  <c r="I50" i="6"/>
  <c r="H50" i="6"/>
  <c r="G50" i="6"/>
  <c r="N52" i="6"/>
  <c r="O52" i="6" s="1"/>
  <c r="M52" i="6"/>
  <c r="AA182" i="2"/>
  <c r="AA183" i="2"/>
  <c r="AA184" i="2"/>
  <c r="AA185" i="2"/>
  <c r="AA186" i="2"/>
  <c r="AA187" i="2"/>
  <c r="F179" i="2"/>
  <c r="H179" i="2"/>
  <c r="K179" i="2"/>
  <c r="L179" i="2"/>
  <c r="O179" i="2"/>
  <c r="P179" i="2" s="1"/>
  <c r="Q179" i="2"/>
  <c r="E179" i="2" s="1"/>
  <c r="AA179" i="2"/>
  <c r="F180" i="2"/>
  <c r="H180" i="2"/>
  <c r="K180" i="2"/>
  <c r="L180" i="2"/>
  <c r="O180" i="2"/>
  <c r="P180" i="2" s="1"/>
  <c r="Q180" i="2"/>
  <c r="E180" i="2" s="1"/>
  <c r="AA180" i="2"/>
  <c r="F181" i="2"/>
  <c r="H181" i="2"/>
  <c r="K181" i="2"/>
  <c r="L181" i="2"/>
  <c r="O181" i="2"/>
  <c r="P181" i="2" s="1"/>
  <c r="Q181" i="2"/>
  <c r="E181" i="2" s="1"/>
  <c r="AA181" i="2"/>
  <c r="F182" i="2"/>
  <c r="H182" i="2"/>
  <c r="K182" i="2"/>
  <c r="L182" i="2"/>
  <c r="O182" i="2"/>
  <c r="P182" i="2" s="1"/>
  <c r="Q182" i="2"/>
  <c r="E182" i="2" s="1"/>
  <c r="F183" i="2"/>
  <c r="H183" i="2"/>
  <c r="K183" i="2"/>
  <c r="L183" i="2"/>
  <c r="O183" i="2"/>
  <c r="P183" i="2" s="1"/>
  <c r="Q183" i="2"/>
  <c r="E183" i="2" s="1"/>
  <c r="F184" i="2"/>
  <c r="H184" i="2"/>
  <c r="K184" i="2"/>
  <c r="L184" i="2"/>
  <c r="O184" i="2"/>
  <c r="P184" i="2" s="1"/>
  <c r="Q184" i="2"/>
  <c r="E184" i="2" s="1"/>
  <c r="F185" i="2"/>
  <c r="H185" i="2"/>
  <c r="K185" i="2"/>
  <c r="L185" i="2"/>
  <c r="O185" i="2"/>
  <c r="P185" i="2" s="1"/>
  <c r="Q185" i="2"/>
  <c r="E185" i="2" s="1"/>
  <c r="F186" i="2"/>
  <c r="H186" i="2"/>
  <c r="K186" i="2"/>
  <c r="L186" i="2"/>
  <c r="O186" i="2"/>
  <c r="P186" i="2" s="1"/>
  <c r="Q186" i="2"/>
  <c r="E186" i="2" s="1"/>
  <c r="F187" i="2"/>
  <c r="H187" i="2"/>
  <c r="K187" i="2"/>
  <c r="L187" i="2"/>
  <c r="O187" i="2"/>
  <c r="P187" i="2" s="1"/>
  <c r="Q187" i="2"/>
  <c r="E187" i="2" s="1"/>
  <c r="AA182" i="1"/>
  <c r="AA183" i="1"/>
  <c r="AA184" i="1"/>
  <c r="AA185" i="1"/>
  <c r="AA186" i="1"/>
  <c r="AA187" i="1"/>
  <c r="F179" i="1"/>
  <c r="H179" i="1"/>
  <c r="K179" i="1"/>
  <c r="L179" i="1"/>
  <c r="O179" i="1"/>
  <c r="P179" i="1" s="1"/>
  <c r="Q179" i="1"/>
  <c r="E179" i="1" s="1"/>
  <c r="AA179" i="1"/>
  <c r="F180" i="1"/>
  <c r="H180" i="1"/>
  <c r="K180" i="1"/>
  <c r="L180" i="1"/>
  <c r="O180" i="1"/>
  <c r="P180" i="1" s="1"/>
  <c r="Q180" i="1"/>
  <c r="E180" i="1" s="1"/>
  <c r="AA180" i="1"/>
  <c r="F181" i="1"/>
  <c r="H181" i="1"/>
  <c r="K181" i="1"/>
  <c r="L181" i="1"/>
  <c r="O181" i="1"/>
  <c r="P181" i="1" s="1"/>
  <c r="Q181" i="1"/>
  <c r="E181" i="1" s="1"/>
  <c r="AA181" i="1"/>
  <c r="F182" i="1"/>
  <c r="H182" i="1"/>
  <c r="K182" i="1"/>
  <c r="L182" i="1"/>
  <c r="O182" i="1"/>
  <c r="P182" i="1" s="1"/>
  <c r="Q182" i="1"/>
  <c r="E182" i="1" s="1"/>
  <c r="F183" i="1"/>
  <c r="H183" i="1"/>
  <c r="K183" i="1"/>
  <c r="L183" i="1"/>
  <c r="O183" i="1"/>
  <c r="P183" i="1" s="1"/>
  <c r="Q183" i="1"/>
  <c r="E183" i="1" s="1"/>
  <c r="F184" i="1"/>
  <c r="H184" i="1"/>
  <c r="K184" i="1"/>
  <c r="L184" i="1"/>
  <c r="O184" i="1"/>
  <c r="P184" i="1" s="1"/>
  <c r="Q184" i="1"/>
  <c r="E184" i="1" s="1"/>
  <c r="F185" i="1"/>
  <c r="H185" i="1"/>
  <c r="K185" i="1"/>
  <c r="L185" i="1"/>
  <c r="O185" i="1"/>
  <c r="P185" i="1" s="1"/>
  <c r="Q185" i="1"/>
  <c r="E185" i="1" s="1"/>
  <c r="F186" i="1"/>
  <c r="H186" i="1"/>
  <c r="K186" i="1"/>
  <c r="L186" i="1"/>
  <c r="O186" i="1"/>
  <c r="P186" i="1" s="1"/>
  <c r="Q186" i="1"/>
  <c r="E186" i="1" s="1"/>
  <c r="F187" i="1"/>
  <c r="H187" i="1"/>
  <c r="K187" i="1"/>
  <c r="L187" i="1"/>
  <c r="O187" i="1"/>
  <c r="P187" i="1" s="1"/>
  <c r="Q187" i="1"/>
  <c r="E187" i="1" s="1"/>
  <c r="AA176" i="2"/>
  <c r="AA177" i="2"/>
  <c r="AA178" i="2"/>
  <c r="AA177" i="1"/>
  <c r="AA178" i="1"/>
  <c r="F173" i="2"/>
  <c r="H173" i="2"/>
  <c r="K173" i="2"/>
  <c r="L173" i="2"/>
  <c r="O173" i="2"/>
  <c r="P173" i="2" s="1"/>
  <c r="Q173" i="2"/>
  <c r="E173" i="2" s="1"/>
  <c r="AA173" i="2"/>
  <c r="F174" i="2"/>
  <c r="H174" i="2"/>
  <c r="K174" i="2"/>
  <c r="L174" i="2"/>
  <c r="O174" i="2"/>
  <c r="P174" i="2" s="1"/>
  <c r="Q174" i="2"/>
  <c r="E174" i="2" s="1"/>
  <c r="AA174" i="2"/>
  <c r="F175" i="2"/>
  <c r="H175" i="2"/>
  <c r="K175" i="2"/>
  <c r="L175" i="2"/>
  <c r="O175" i="2"/>
  <c r="P175" i="2" s="1"/>
  <c r="Q175" i="2"/>
  <c r="E175" i="2" s="1"/>
  <c r="AA175" i="2"/>
  <c r="F176" i="2"/>
  <c r="H176" i="2"/>
  <c r="K176" i="2"/>
  <c r="L176" i="2"/>
  <c r="O176" i="2"/>
  <c r="P176" i="2" s="1"/>
  <c r="Q176" i="2"/>
  <c r="E176" i="2" s="1"/>
  <c r="F177" i="2"/>
  <c r="H177" i="2"/>
  <c r="K177" i="2"/>
  <c r="L177" i="2"/>
  <c r="O177" i="2"/>
  <c r="P177" i="2" s="1"/>
  <c r="Q177" i="2"/>
  <c r="E177" i="2" s="1"/>
  <c r="F178" i="2"/>
  <c r="H178" i="2"/>
  <c r="K178" i="2"/>
  <c r="L178" i="2"/>
  <c r="O178" i="2"/>
  <c r="P178" i="2" s="1"/>
  <c r="Q178" i="2"/>
  <c r="E178" i="2" s="1"/>
  <c r="F168" i="2"/>
  <c r="H168" i="2"/>
  <c r="K168" i="2"/>
  <c r="L168" i="2"/>
  <c r="O168" i="2"/>
  <c r="P168" i="2" s="1"/>
  <c r="Q168" i="2"/>
  <c r="E168" i="2" s="1"/>
  <c r="AA168" i="2"/>
  <c r="F169" i="2"/>
  <c r="H169" i="2"/>
  <c r="K169" i="2"/>
  <c r="L169" i="2"/>
  <c r="O169" i="2"/>
  <c r="P169" i="2" s="1"/>
  <c r="Q169" i="2"/>
  <c r="E169" i="2" s="1"/>
  <c r="AA169" i="2"/>
  <c r="F170" i="2"/>
  <c r="H170" i="2"/>
  <c r="K170" i="2"/>
  <c r="L170" i="2"/>
  <c r="O170" i="2"/>
  <c r="P170" i="2" s="1"/>
  <c r="Q170" i="2"/>
  <c r="E170" i="2" s="1"/>
  <c r="AA170" i="2"/>
  <c r="F171" i="2"/>
  <c r="H171" i="2"/>
  <c r="K171" i="2"/>
  <c r="L171" i="2"/>
  <c r="O171" i="2"/>
  <c r="P171" i="2" s="1"/>
  <c r="Q171" i="2"/>
  <c r="E171" i="2" s="1"/>
  <c r="AA171" i="2"/>
  <c r="F172" i="2"/>
  <c r="H172" i="2"/>
  <c r="K172" i="2"/>
  <c r="L172" i="2"/>
  <c r="O172" i="2"/>
  <c r="P172" i="2" s="1"/>
  <c r="Q172" i="2"/>
  <c r="E172" i="2" s="1"/>
  <c r="AA172" i="2"/>
  <c r="F173" i="1"/>
  <c r="H173" i="1"/>
  <c r="K173" i="1"/>
  <c r="L173" i="1"/>
  <c r="O173" i="1"/>
  <c r="P173" i="1" s="1"/>
  <c r="Q173" i="1"/>
  <c r="E173" i="1" s="1"/>
  <c r="AA173" i="1"/>
  <c r="F174" i="1"/>
  <c r="H174" i="1"/>
  <c r="K174" i="1"/>
  <c r="L174" i="1"/>
  <c r="O174" i="1"/>
  <c r="P174" i="1" s="1"/>
  <c r="Q174" i="1"/>
  <c r="E174" i="1" s="1"/>
  <c r="AA174" i="1"/>
  <c r="F175" i="1"/>
  <c r="H175" i="1"/>
  <c r="K175" i="1"/>
  <c r="L175" i="1"/>
  <c r="O175" i="1"/>
  <c r="P175" i="1" s="1"/>
  <c r="Q175" i="1"/>
  <c r="E175" i="1" s="1"/>
  <c r="AA175" i="1"/>
  <c r="F176" i="1"/>
  <c r="H176" i="1"/>
  <c r="K176" i="1"/>
  <c r="L176" i="1"/>
  <c r="O176" i="1"/>
  <c r="P176" i="1" s="1"/>
  <c r="Q176" i="1"/>
  <c r="E176" i="1" s="1"/>
  <c r="AA176" i="1"/>
  <c r="F177" i="1"/>
  <c r="H177" i="1"/>
  <c r="K177" i="1"/>
  <c r="L177" i="1"/>
  <c r="O177" i="1"/>
  <c r="P177" i="1" s="1"/>
  <c r="Q177" i="1"/>
  <c r="E177" i="1" s="1"/>
  <c r="F178" i="1"/>
  <c r="H178" i="1"/>
  <c r="K178" i="1"/>
  <c r="L178" i="1"/>
  <c r="O178" i="1"/>
  <c r="P178" i="1" s="1"/>
  <c r="Q178" i="1"/>
  <c r="E178" i="1" s="1"/>
  <c r="F168" i="1"/>
  <c r="H168" i="1"/>
  <c r="K168" i="1"/>
  <c r="L168" i="1"/>
  <c r="O168" i="1"/>
  <c r="P168" i="1" s="1"/>
  <c r="Q168" i="1"/>
  <c r="E168" i="1" s="1"/>
  <c r="AA168" i="1"/>
  <c r="F169" i="1"/>
  <c r="H169" i="1"/>
  <c r="K169" i="1"/>
  <c r="L169" i="1"/>
  <c r="O169" i="1"/>
  <c r="P169" i="1" s="1"/>
  <c r="Q169" i="1"/>
  <c r="E169" i="1" s="1"/>
  <c r="AA169" i="1"/>
  <c r="F170" i="1"/>
  <c r="H170" i="1"/>
  <c r="K170" i="1"/>
  <c r="L170" i="1"/>
  <c r="O170" i="1"/>
  <c r="P170" i="1" s="1"/>
  <c r="Q170" i="1"/>
  <c r="E170" i="1" s="1"/>
  <c r="AA170" i="1"/>
  <c r="F171" i="1"/>
  <c r="H171" i="1"/>
  <c r="K171" i="1"/>
  <c r="L171" i="1"/>
  <c r="O171" i="1"/>
  <c r="P171" i="1" s="1"/>
  <c r="Q171" i="1"/>
  <c r="E171" i="1" s="1"/>
  <c r="AA171" i="1"/>
  <c r="F172" i="1"/>
  <c r="H172" i="1"/>
  <c r="K172" i="1"/>
  <c r="L172" i="1"/>
  <c r="O172" i="1"/>
  <c r="P172" i="1" s="1"/>
  <c r="Q172" i="1"/>
  <c r="E172" i="1" s="1"/>
  <c r="AA172" i="1"/>
  <c r="E4" i="10"/>
  <c r="E5" i="10"/>
  <c r="E6" i="10"/>
  <c r="E3" i="10"/>
  <c r="O6" i="10"/>
  <c r="R6" i="10"/>
  <c r="S6" i="10" s="1"/>
  <c r="N6" i="10"/>
  <c r="J6" i="10"/>
  <c r="K6" i="10" s="1"/>
  <c r="T166" i="2"/>
  <c r="F167" i="2"/>
  <c r="H167" i="2"/>
  <c r="K167" i="2"/>
  <c r="L167" i="2"/>
  <c r="O167" i="2"/>
  <c r="P167" i="2" s="1"/>
  <c r="Q167" i="2"/>
  <c r="E167" i="2" s="1"/>
  <c r="AA167" i="2"/>
  <c r="F167" i="1"/>
  <c r="H167" i="1"/>
  <c r="K167" i="1"/>
  <c r="L167" i="1"/>
  <c r="O167" i="1"/>
  <c r="P167" i="1" s="1"/>
  <c r="Q167" i="1"/>
  <c r="E167" i="1" s="1"/>
  <c r="AA167" i="1"/>
  <c r="AA162" i="1"/>
  <c r="AA163" i="1"/>
  <c r="AA164" i="1"/>
  <c r="AA165" i="1"/>
  <c r="AA166" i="1"/>
  <c r="AA162" i="2"/>
  <c r="AA163" i="2"/>
  <c r="AA164" i="2"/>
  <c r="AA165" i="2"/>
  <c r="AA166" i="2"/>
  <c r="F165" i="2"/>
  <c r="H165" i="2"/>
  <c r="K165" i="2"/>
  <c r="L165" i="2"/>
  <c r="O165" i="2"/>
  <c r="P165" i="2" s="1"/>
  <c r="Q165" i="2"/>
  <c r="E165" i="2" s="1"/>
  <c r="F166" i="2"/>
  <c r="H166" i="2"/>
  <c r="K166" i="2"/>
  <c r="L166" i="2"/>
  <c r="O166" i="2"/>
  <c r="P166" i="2" s="1"/>
  <c r="Q166" i="2"/>
  <c r="E166" i="2" s="1"/>
  <c r="F162" i="2"/>
  <c r="H162" i="2"/>
  <c r="K162" i="2"/>
  <c r="L162" i="2"/>
  <c r="O162" i="2"/>
  <c r="P162" i="2" s="1"/>
  <c r="Q162" i="2"/>
  <c r="E162" i="2" s="1"/>
  <c r="F163" i="2"/>
  <c r="H163" i="2"/>
  <c r="K163" i="2"/>
  <c r="L163" i="2"/>
  <c r="O163" i="2"/>
  <c r="P163" i="2" s="1"/>
  <c r="Q163" i="2"/>
  <c r="E163" i="2" s="1"/>
  <c r="F164" i="2"/>
  <c r="H164" i="2"/>
  <c r="K164" i="2"/>
  <c r="L164" i="2"/>
  <c r="O164" i="2"/>
  <c r="P164" i="2" s="1"/>
  <c r="Q164" i="2"/>
  <c r="E164" i="2" s="1"/>
  <c r="F163" i="1"/>
  <c r="H163" i="1"/>
  <c r="K163" i="1"/>
  <c r="L163" i="1"/>
  <c r="O163" i="1"/>
  <c r="P163" i="1" s="1"/>
  <c r="Q163" i="1"/>
  <c r="E163" i="1" s="1"/>
  <c r="F164" i="1"/>
  <c r="H164" i="1"/>
  <c r="K164" i="1"/>
  <c r="L164" i="1"/>
  <c r="O164" i="1"/>
  <c r="P164" i="1" s="1"/>
  <c r="Q164" i="1"/>
  <c r="E164" i="1" s="1"/>
  <c r="F165" i="1"/>
  <c r="H165" i="1"/>
  <c r="K165" i="1"/>
  <c r="L165" i="1"/>
  <c r="O165" i="1"/>
  <c r="P165" i="1" s="1"/>
  <c r="Q165" i="1"/>
  <c r="E165" i="1" s="1"/>
  <c r="F166" i="1"/>
  <c r="H166" i="1"/>
  <c r="K166" i="1"/>
  <c r="L166" i="1"/>
  <c r="O166" i="1"/>
  <c r="P166" i="1" s="1"/>
  <c r="Q166" i="1"/>
  <c r="E166" i="1" s="1"/>
  <c r="F162" i="1"/>
  <c r="H162" i="1"/>
  <c r="K162" i="1"/>
  <c r="L162" i="1"/>
  <c r="O162" i="1"/>
  <c r="P162" i="1" s="1"/>
  <c r="Q162" i="1"/>
  <c r="E162" i="1" s="1"/>
  <c r="AA157" i="1"/>
  <c r="AA158" i="1"/>
  <c r="AA159" i="1"/>
  <c r="AA160" i="1"/>
  <c r="AA161" i="1"/>
  <c r="F158" i="1"/>
  <c r="H158" i="1"/>
  <c r="K158" i="1"/>
  <c r="L158" i="1"/>
  <c r="O158" i="1"/>
  <c r="P158" i="1" s="1"/>
  <c r="Q158" i="1"/>
  <c r="E158" i="1" s="1"/>
  <c r="F159" i="1"/>
  <c r="H159" i="1"/>
  <c r="K159" i="1"/>
  <c r="L159" i="1"/>
  <c r="O159" i="1"/>
  <c r="P159" i="1" s="1"/>
  <c r="Q159" i="1"/>
  <c r="E159" i="1" s="1"/>
  <c r="F160" i="1"/>
  <c r="H160" i="1"/>
  <c r="K160" i="1"/>
  <c r="L160" i="1"/>
  <c r="O160" i="1"/>
  <c r="P160" i="1" s="1"/>
  <c r="Q160" i="1"/>
  <c r="E160" i="1" s="1"/>
  <c r="F161" i="1"/>
  <c r="H161" i="1"/>
  <c r="K161" i="1"/>
  <c r="L161" i="1"/>
  <c r="O161" i="1"/>
  <c r="P161" i="1" s="1"/>
  <c r="Q161" i="1"/>
  <c r="E161" i="1" s="1"/>
  <c r="F153" i="1"/>
  <c r="H153" i="1"/>
  <c r="K153" i="1"/>
  <c r="L153" i="1"/>
  <c r="O153" i="1"/>
  <c r="P153" i="1" s="1"/>
  <c r="Q153" i="1"/>
  <c r="E153" i="1" s="1"/>
  <c r="AA153" i="1"/>
  <c r="F154" i="1"/>
  <c r="H154" i="1"/>
  <c r="K154" i="1"/>
  <c r="L154" i="1"/>
  <c r="O154" i="1"/>
  <c r="P154" i="1" s="1"/>
  <c r="Q154" i="1"/>
  <c r="E154" i="1" s="1"/>
  <c r="AA154" i="1"/>
  <c r="F155" i="1"/>
  <c r="H155" i="1"/>
  <c r="K155" i="1"/>
  <c r="L155" i="1"/>
  <c r="O155" i="1"/>
  <c r="P155" i="1" s="1"/>
  <c r="Q155" i="1"/>
  <c r="E155" i="1" s="1"/>
  <c r="AA155" i="1"/>
  <c r="F156" i="1"/>
  <c r="H156" i="1"/>
  <c r="K156" i="1"/>
  <c r="L156" i="1"/>
  <c r="O156" i="1"/>
  <c r="P156" i="1" s="1"/>
  <c r="Q156" i="1"/>
  <c r="E156" i="1" s="1"/>
  <c r="AA156" i="1"/>
  <c r="F157" i="1"/>
  <c r="H157" i="1"/>
  <c r="K157" i="1"/>
  <c r="L157" i="1"/>
  <c r="O157" i="1"/>
  <c r="P157" i="1" s="1"/>
  <c r="Q157" i="1"/>
  <c r="E157" i="1" s="1"/>
  <c r="AA157" i="2"/>
  <c r="AA158" i="2"/>
  <c r="AA159" i="2"/>
  <c r="AA160" i="2"/>
  <c r="AA161" i="2"/>
  <c r="F158" i="2"/>
  <c r="H158" i="2"/>
  <c r="K158" i="2"/>
  <c r="L158" i="2"/>
  <c r="O158" i="2"/>
  <c r="P158" i="2" s="1"/>
  <c r="Q158" i="2"/>
  <c r="E158" i="2" s="1"/>
  <c r="F159" i="2"/>
  <c r="H159" i="2"/>
  <c r="K159" i="2"/>
  <c r="L159" i="2"/>
  <c r="O159" i="2"/>
  <c r="P159" i="2" s="1"/>
  <c r="Q159" i="2"/>
  <c r="E159" i="2" s="1"/>
  <c r="F160" i="2"/>
  <c r="H160" i="2"/>
  <c r="K160" i="2"/>
  <c r="L160" i="2"/>
  <c r="O160" i="2"/>
  <c r="P160" i="2" s="1"/>
  <c r="Q160" i="2"/>
  <c r="E160" i="2" s="1"/>
  <c r="F161" i="2"/>
  <c r="H161" i="2"/>
  <c r="K161" i="2"/>
  <c r="L161" i="2"/>
  <c r="O161" i="2"/>
  <c r="P161" i="2" s="1"/>
  <c r="Q161" i="2"/>
  <c r="E161" i="2" s="1"/>
  <c r="F157" i="2"/>
  <c r="H157" i="2"/>
  <c r="K157" i="2"/>
  <c r="L157" i="2"/>
  <c r="O157" i="2"/>
  <c r="P157" i="2" s="1"/>
  <c r="Q157" i="2"/>
  <c r="E157" i="2" s="1"/>
  <c r="F153" i="2"/>
  <c r="H153" i="2"/>
  <c r="K153" i="2"/>
  <c r="L153" i="2"/>
  <c r="O153" i="2"/>
  <c r="P153" i="2" s="1"/>
  <c r="Q153" i="2"/>
  <c r="E153" i="2" s="1"/>
  <c r="AA153" i="2"/>
  <c r="F154" i="2"/>
  <c r="H154" i="2"/>
  <c r="K154" i="2"/>
  <c r="L154" i="2"/>
  <c r="O154" i="2"/>
  <c r="P154" i="2" s="1"/>
  <c r="Q154" i="2"/>
  <c r="E154" i="2" s="1"/>
  <c r="AA154" i="2"/>
  <c r="F155" i="2"/>
  <c r="H155" i="2"/>
  <c r="K155" i="2"/>
  <c r="L155" i="2"/>
  <c r="O155" i="2"/>
  <c r="P155" i="2" s="1"/>
  <c r="Q155" i="2"/>
  <c r="E155" i="2" s="1"/>
  <c r="AA155" i="2"/>
  <c r="F156" i="2"/>
  <c r="H156" i="2"/>
  <c r="K156" i="2"/>
  <c r="L156" i="2"/>
  <c r="O156" i="2"/>
  <c r="P156" i="2" s="1"/>
  <c r="Q156" i="2"/>
  <c r="E156" i="2" s="1"/>
  <c r="AA156" i="2"/>
  <c r="S5" i="10"/>
  <c r="K5" i="10"/>
  <c r="R5" i="10"/>
  <c r="N5" i="10"/>
  <c r="O5" i="10" s="1"/>
  <c r="J5" i="10"/>
  <c r="AA504" i="11"/>
  <c r="Q504" i="11"/>
  <c r="E504" i="11" s="1"/>
  <c r="O504" i="11"/>
  <c r="P504" i="11" s="1"/>
  <c r="L504" i="11"/>
  <c r="K504" i="11"/>
  <c r="H504" i="11"/>
  <c r="F504" i="11"/>
  <c r="AA503" i="11"/>
  <c r="Q503" i="11"/>
  <c r="P503" i="11"/>
  <c r="O503" i="11"/>
  <c r="L503" i="11"/>
  <c r="M503" i="11" s="1"/>
  <c r="K503" i="11"/>
  <c r="H503" i="11"/>
  <c r="F503" i="11"/>
  <c r="E503" i="11"/>
  <c r="AC503" i="11" s="1"/>
  <c r="AA502" i="11"/>
  <c r="Q502" i="11"/>
  <c r="E502" i="11" s="1"/>
  <c r="O502" i="11"/>
  <c r="P502" i="11" s="1"/>
  <c r="L502" i="11"/>
  <c r="K502" i="11"/>
  <c r="H502" i="11"/>
  <c r="F502" i="11"/>
  <c r="AA501" i="11"/>
  <c r="Q501" i="11"/>
  <c r="P501" i="11"/>
  <c r="O501" i="11"/>
  <c r="L501" i="11"/>
  <c r="M501" i="11" s="1"/>
  <c r="K501" i="11"/>
  <c r="H501" i="11"/>
  <c r="F501" i="11"/>
  <c r="E501" i="11"/>
  <c r="AC501" i="11" s="1"/>
  <c r="AA500" i="11"/>
  <c r="Q500" i="11"/>
  <c r="E500" i="11" s="1"/>
  <c r="O500" i="11"/>
  <c r="P500" i="11" s="1"/>
  <c r="L500" i="11"/>
  <c r="K500" i="11"/>
  <c r="H500" i="11"/>
  <c r="F500" i="11"/>
  <c r="AA499" i="11"/>
  <c r="Q499" i="11"/>
  <c r="P499" i="11"/>
  <c r="O499" i="11"/>
  <c r="L499" i="11"/>
  <c r="M499" i="11" s="1"/>
  <c r="K499" i="11"/>
  <c r="H499" i="11"/>
  <c r="F499" i="11"/>
  <c r="E499" i="11"/>
  <c r="AC499" i="11" s="1"/>
  <c r="AA498" i="11"/>
  <c r="Q498" i="11"/>
  <c r="E498" i="11" s="1"/>
  <c r="O498" i="11"/>
  <c r="P498" i="11" s="1"/>
  <c r="L498" i="11"/>
  <c r="K498" i="11"/>
  <c r="H498" i="11"/>
  <c r="F498" i="11"/>
  <c r="AA497" i="11"/>
  <c r="Q497" i="11"/>
  <c r="P497" i="11"/>
  <c r="O497" i="11"/>
  <c r="L497" i="11"/>
  <c r="M497" i="11" s="1"/>
  <c r="K497" i="11"/>
  <c r="H497" i="11"/>
  <c r="F497" i="11"/>
  <c r="E497" i="11"/>
  <c r="AC497" i="11" s="1"/>
  <c r="AA496" i="11"/>
  <c r="Q496" i="11"/>
  <c r="E496" i="11" s="1"/>
  <c r="O496" i="11"/>
  <c r="P496" i="11" s="1"/>
  <c r="L496" i="11"/>
  <c r="K496" i="11"/>
  <c r="H496" i="11"/>
  <c r="F496" i="11"/>
  <c r="AA495" i="11"/>
  <c r="Q495" i="11"/>
  <c r="P495" i="11"/>
  <c r="O495" i="11"/>
  <c r="L495" i="11"/>
  <c r="M495" i="11" s="1"/>
  <c r="K495" i="11"/>
  <c r="H495" i="11"/>
  <c r="F495" i="11"/>
  <c r="E495" i="11"/>
  <c r="AC495" i="11" s="1"/>
  <c r="AA494" i="11"/>
  <c r="Q494" i="11"/>
  <c r="E494" i="11" s="1"/>
  <c r="O494" i="11"/>
  <c r="P494" i="11" s="1"/>
  <c r="L494" i="11"/>
  <c r="K494" i="11"/>
  <c r="H494" i="11"/>
  <c r="F494" i="11"/>
  <c r="AA493" i="11"/>
  <c r="Q493" i="11"/>
  <c r="P493" i="11"/>
  <c r="O493" i="11"/>
  <c r="L493" i="11"/>
  <c r="M493" i="11" s="1"/>
  <c r="K493" i="11"/>
  <c r="H493" i="11"/>
  <c r="F493" i="11"/>
  <c r="E493" i="11"/>
  <c r="AC493" i="11" s="1"/>
  <c r="AA492" i="11"/>
  <c r="Q492" i="11"/>
  <c r="E492" i="11" s="1"/>
  <c r="AC492" i="11" s="1"/>
  <c r="O492" i="11"/>
  <c r="P492" i="11" s="1"/>
  <c r="L492" i="11"/>
  <c r="K492" i="11"/>
  <c r="H492" i="11"/>
  <c r="F492" i="11"/>
  <c r="AA491" i="11"/>
  <c r="Q491" i="11"/>
  <c r="O491" i="11"/>
  <c r="P491" i="11" s="1"/>
  <c r="L491" i="11"/>
  <c r="K491" i="11"/>
  <c r="H491" i="11"/>
  <c r="F491" i="11"/>
  <c r="E491" i="11"/>
  <c r="AA490" i="11"/>
  <c r="Q490" i="11"/>
  <c r="P490" i="11"/>
  <c r="O490" i="11"/>
  <c r="L490" i="11"/>
  <c r="M490" i="11" s="1"/>
  <c r="K490" i="11"/>
  <c r="H490" i="11"/>
  <c r="F490" i="11"/>
  <c r="E490" i="11"/>
  <c r="AC490" i="11" s="1"/>
  <c r="AA489" i="11"/>
  <c r="Q489" i="11"/>
  <c r="O489" i="11"/>
  <c r="P489" i="11" s="1"/>
  <c r="L489" i="11"/>
  <c r="M489" i="11" s="1"/>
  <c r="K489" i="11"/>
  <c r="H489" i="11"/>
  <c r="F489" i="11"/>
  <c r="E489" i="11"/>
  <c r="AC489" i="11" s="1"/>
  <c r="AA488" i="11"/>
  <c r="Q488" i="11"/>
  <c r="E488" i="11" s="1"/>
  <c r="AC488" i="11" s="1"/>
  <c r="O488" i="11"/>
  <c r="P488" i="11" s="1"/>
  <c r="L488" i="11"/>
  <c r="K488" i="11"/>
  <c r="H488" i="11"/>
  <c r="F488" i="11"/>
  <c r="AA487" i="11"/>
  <c r="Q487" i="11"/>
  <c r="O487" i="11"/>
  <c r="P487" i="11" s="1"/>
  <c r="L487" i="11"/>
  <c r="K487" i="11"/>
  <c r="H487" i="11"/>
  <c r="F487" i="11"/>
  <c r="E487" i="11"/>
  <c r="AA486" i="11"/>
  <c r="Q486" i="11"/>
  <c r="P486" i="11"/>
  <c r="O486" i="11"/>
  <c r="L486" i="11"/>
  <c r="M486" i="11" s="1"/>
  <c r="K486" i="11"/>
  <c r="H486" i="11"/>
  <c r="F486" i="11"/>
  <c r="E486" i="11"/>
  <c r="AC486" i="11" s="1"/>
  <c r="AA485" i="11"/>
  <c r="Q485" i="11"/>
  <c r="O485" i="11"/>
  <c r="P485" i="11" s="1"/>
  <c r="L485" i="11"/>
  <c r="M485" i="11" s="1"/>
  <c r="K485" i="11"/>
  <c r="H485" i="11"/>
  <c r="F485" i="11"/>
  <c r="E485" i="11"/>
  <c r="AC485" i="11" s="1"/>
  <c r="AA484" i="11"/>
  <c r="Q484" i="11"/>
  <c r="E484" i="11" s="1"/>
  <c r="AC484" i="11" s="1"/>
  <c r="O484" i="11"/>
  <c r="P484" i="11" s="1"/>
  <c r="L484" i="11"/>
  <c r="K484" i="11"/>
  <c r="H484" i="11"/>
  <c r="F484" i="11"/>
  <c r="AA483" i="11"/>
  <c r="Q483" i="11"/>
  <c r="O483" i="11"/>
  <c r="P483" i="11" s="1"/>
  <c r="L483" i="11"/>
  <c r="K483" i="11"/>
  <c r="H483" i="11"/>
  <c r="F483" i="11"/>
  <c r="E483" i="11"/>
  <c r="AA482" i="11"/>
  <c r="Q482" i="11"/>
  <c r="P482" i="11"/>
  <c r="O482" i="11"/>
  <c r="L482" i="11"/>
  <c r="M482" i="11" s="1"/>
  <c r="K482" i="11"/>
  <c r="H482" i="11"/>
  <c r="F482" i="11"/>
  <c r="E482" i="11"/>
  <c r="AC482" i="11" s="1"/>
  <c r="AA481" i="11"/>
  <c r="Q481" i="11"/>
  <c r="O481" i="11"/>
  <c r="P481" i="11" s="1"/>
  <c r="L481" i="11"/>
  <c r="M481" i="11" s="1"/>
  <c r="K481" i="11"/>
  <c r="H481" i="11"/>
  <c r="F481" i="11"/>
  <c r="E481" i="11"/>
  <c r="AC481" i="11" s="1"/>
  <c r="AA480" i="11"/>
  <c r="Q480" i="11"/>
  <c r="E480" i="11" s="1"/>
  <c r="AC480" i="11" s="1"/>
  <c r="O480" i="11"/>
  <c r="P480" i="11" s="1"/>
  <c r="L480" i="11"/>
  <c r="K480" i="11"/>
  <c r="H480" i="11"/>
  <c r="F480" i="11"/>
  <c r="AA479" i="11"/>
  <c r="Q479" i="11"/>
  <c r="O479" i="11"/>
  <c r="P479" i="11" s="1"/>
  <c r="L479" i="11"/>
  <c r="K479" i="11"/>
  <c r="H479" i="11"/>
  <c r="F479" i="11"/>
  <c r="E479" i="11"/>
  <c r="AA478" i="11"/>
  <c r="Q478" i="11"/>
  <c r="P478" i="11"/>
  <c r="O478" i="11"/>
  <c r="L478" i="11"/>
  <c r="M478" i="11" s="1"/>
  <c r="K478" i="11"/>
  <c r="H478" i="11"/>
  <c r="F478" i="11"/>
  <c r="E478" i="11"/>
  <c r="AC478" i="11" s="1"/>
  <c r="AA477" i="11"/>
  <c r="Q477" i="11"/>
  <c r="O477" i="11"/>
  <c r="P477" i="11" s="1"/>
  <c r="L477" i="11"/>
  <c r="M477" i="11" s="1"/>
  <c r="K477" i="11"/>
  <c r="H477" i="11"/>
  <c r="F477" i="11"/>
  <c r="E477" i="11"/>
  <c r="AC477" i="11" s="1"/>
  <c r="AA476" i="11"/>
  <c r="Q476" i="11"/>
  <c r="E476" i="11" s="1"/>
  <c r="AC476" i="11" s="1"/>
  <c r="O476" i="11"/>
  <c r="P476" i="11" s="1"/>
  <c r="L476" i="11"/>
  <c r="K476" i="11"/>
  <c r="H476" i="11"/>
  <c r="F476" i="11"/>
  <c r="AA475" i="11"/>
  <c r="Q475" i="11"/>
  <c r="O475" i="11"/>
  <c r="P475" i="11" s="1"/>
  <c r="L475" i="11"/>
  <c r="K475" i="11"/>
  <c r="H475" i="11"/>
  <c r="F475" i="11"/>
  <c r="E475" i="11"/>
  <c r="AA474" i="11"/>
  <c r="Q474" i="11"/>
  <c r="P474" i="11"/>
  <c r="O474" i="11"/>
  <c r="L474" i="11"/>
  <c r="M474" i="11" s="1"/>
  <c r="K474" i="11"/>
  <c r="H474" i="11"/>
  <c r="F474" i="11"/>
  <c r="E474" i="11"/>
  <c r="AC474" i="11" s="1"/>
  <c r="AA473" i="11"/>
  <c r="Q473" i="11"/>
  <c r="O473" i="11"/>
  <c r="P473" i="11" s="1"/>
  <c r="L473" i="11"/>
  <c r="M473" i="11" s="1"/>
  <c r="K473" i="11"/>
  <c r="H473" i="11"/>
  <c r="F473" i="11"/>
  <c r="E473" i="11"/>
  <c r="AC473" i="11" s="1"/>
  <c r="AA472" i="11"/>
  <c r="Q472" i="11"/>
  <c r="E472" i="11" s="1"/>
  <c r="AC472" i="11" s="1"/>
  <c r="O472" i="11"/>
  <c r="P472" i="11" s="1"/>
  <c r="L472" i="11"/>
  <c r="K472" i="11"/>
  <c r="H472" i="11"/>
  <c r="F472" i="11"/>
  <c r="AA471" i="11"/>
  <c r="Q471" i="11"/>
  <c r="O471" i="11"/>
  <c r="P471" i="11" s="1"/>
  <c r="L471" i="11"/>
  <c r="K471" i="11"/>
  <c r="H471" i="11"/>
  <c r="F471" i="11"/>
  <c r="E471" i="11"/>
  <c r="AA470" i="11"/>
  <c r="Q470" i="11"/>
  <c r="P470" i="11"/>
  <c r="O470" i="11"/>
  <c r="L470" i="11"/>
  <c r="M470" i="11" s="1"/>
  <c r="K470" i="11"/>
  <c r="H470" i="11"/>
  <c r="F470" i="11"/>
  <c r="E470" i="11"/>
  <c r="AC470" i="11" s="1"/>
  <c r="AA469" i="11"/>
  <c r="Q469" i="11"/>
  <c r="O469" i="11"/>
  <c r="P469" i="11" s="1"/>
  <c r="L469" i="11"/>
  <c r="M469" i="11" s="1"/>
  <c r="K469" i="11"/>
  <c r="H469" i="11"/>
  <c r="F469" i="11"/>
  <c r="E469" i="11"/>
  <c r="AC469" i="11" s="1"/>
  <c r="AA468" i="11"/>
  <c r="Q468" i="11"/>
  <c r="E468" i="11" s="1"/>
  <c r="AC468" i="11" s="1"/>
  <c r="O468" i="11"/>
  <c r="P468" i="11" s="1"/>
  <c r="L468" i="11"/>
  <c r="K468" i="11"/>
  <c r="H468" i="11"/>
  <c r="F468" i="11"/>
  <c r="AA467" i="11"/>
  <c r="Q467" i="11"/>
  <c r="O467" i="11"/>
  <c r="P467" i="11" s="1"/>
  <c r="L467" i="11"/>
  <c r="K467" i="11"/>
  <c r="H467" i="11"/>
  <c r="F467" i="11"/>
  <c r="E467" i="11"/>
  <c r="AA466" i="11"/>
  <c r="Q466" i="11"/>
  <c r="P466" i="11"/>
  <c r="O466" i="11"/>
  <c r="L466" i="11"/>
  <c r="M466" i="11" s="1"/>
  <c r="K466" i="11"/>
  <c r="H466" i="11"/>
  <c r="F466" i="11"/>
  <c r="E466" i="11"/>
  <c r="AC466" i="11" s="1"/>
  <c r="AA465" i="11"/>
  <c r="Q465" i="11"/>
  <c r="O465" i="11"/>
  <c r="P465" i="11" s="1"/>
  <c r="L465" i="11"/>
  <c r="M465" i="11" s="1"/>
  <c r="K465" i="11"/>
  <c r="H465" i="11"/>
  <c r="F465" i="11"/>
  <c r="E465" i="11"/>
  <c r="AC465" i="11" s="1"/>
  <c r="AA464" i="11"/>
  <c r="Q464" i="11"/>
  <c r="E464" i="11" s="1"/>
  <c r="AC464" i="11" s="1"/>
  <c r="O464" i="11"/>
  <c r="P464" i="11" s="1"/>
  <c r="L464" i="11"/>
  <c r="K464" i="11"/>
  <c r="H464" i="11"/>
  <c r="F464" i="11"/>
  <c r="AA463" i="11"/>
  <c r="Q463" i="11"/>
  <c r="O463" i="11"/>
  <c r="P463" i="11" s="1"/>
  <c r="L463" i="11"/>
  <c r="K463" i="11"/>
  <c r="H463" i="11"/>
  <c r="F463" i="11"/>
  <c r="E463" i="11"/>
  <c r="AA462" i="11"/>
  <c r="Q462" i="11"/>
  <c r="P462" i="11"/>
  <c r="O462" i="11"/>
  <c r="L462" i="11"/>
  <c r="M462" i="11" s="1"/>
  <c r="K462" i="11"/>
  <c r="H462" i="11"/>
  <c r="F462" i="11"/>
  <c r="E462" i="11"/>
  <c r="AC462" i="11" s="1"/>
  <c r="AA461" i="11"/>
  <c r="Q461" i="11"/>
  <c r="O461" i="11"/>
  <c r="P461" i="11" s="1"/>
  <c r="L461" i="11"/>
  <c r="M461" i="11" s="1"/>
  <c r="K461" i="11"/>
  <c r="H461" i="11"/>
  <c r="F461" i="11"/>
  <c r="E461" i="11"/>
  <c r="AC461" i="11" s="1"/>
  <c r="AA460" i="11"/>
  <c r="Q460" i="11"/>
  <c r="E460" i="11" s="1"/>
  <c r="AC460" i="11" s="1"/>
  <c r="O460" i="11"/>
  <c r="P460" i="11" s="1"/>
  <c r="L460" i="11"/>
  <c r="K460" i="11"/>
  <c r="H460" i="11"/>
  <c r="F460" i="11"/>
  <c r="AA459" i="11"/>
  <c r="Q459" i="11"/>
  <c r="O459" i="11"/>
  <c r="P459" i="11" s="1"/>
  <c r="L459" i="11"/>
  <c r="K459" i="11"/>
  <c r="H459" i="11"/>
  <c r="F459" i="11"/>
  <c r="E459" i="11"/>
  <c r="AA458" i="11"/>
  <c r="Q458" i="11"/>
  <c r="P458" i="11"/>
  <c r="O458" i="11"/>
  <c r="L458" i="11"/>
  <c r="M458" i="11" s="1"/>
  <c r="K458" i="11"/>
  <c r="H458" i="11"/>
  <c r="F458" i="11"/>
  <c r="E458" i="11"/>
  <c r="AC458" i="11" s="1"/>
  <c r="AA457" i="11"/>
  <c r="Q457" i="11"/>
  <c r="E457" i="11" s="1"/>
  <c r="AC457" i="11" s="1"/>
  <c r="O457" i="11"/>
  <c r="P457" i="11" s="1"/>
  <c r="L457" i="11"/>
  <c r="K457" i="11"/>
  <c r="H457" i="11"/>
  <c r="F457" i="11"/>
  <c r="AA456" i="11"/>
  <c r="Q456" i="11"/>
  <c r="E456" i="11" s="1"/>
  <c r="O456" i="11"/>
  <c r="P456" i="11" s="1"/>
  <c r="L456" i="11"/>
  <c r="K456" i="11"/>
  <c r="H456" i="11"/>
  <c r="F456" i="11"/>
  <c r="AA455" i="11"/>
  <c r="Q455" i="11"/>
  <c r="E455" i="11" s="1"/>
  <c r="AC455" i="11" s="1"/>
  <c r="O455" i="11"/>
  <c r="P455" i="11" s="1"/>
  <c r="L455" i="11"/>
  <c r="K455" i="11"/>
  <c r="H455" i="11"/>
  <c r="F455" i="11"/>
  <c r="AA454" i="11"/>
  <c r="Q454" i="11"/>
  <c r="E454" i="11" s="1"/>
  <c r="O454" i="11"/>
  <c r="P454" i="11" s="1"/>
  <c r="L454" i="11"/>
  <c r="K454" i="11"/>
  <c r="H454" i="11"/>
  <c r="F454" i="11"/>
  <c r="AA453" i="11"/>
  <c r="Q453" i="11"/>
  <c r="E453" i="11" s="1"/>
  <c r="AC453" i="11" s="1"/>
  <c r="O453" i="11"/>
  <c r="P453" i="11" s="1"/>
  <c r="L453" i="11"/>
  <c r="K453" i="11"/>
  <c r="H453" i="11"/>
  <c r="F453" i="11"/>
  <c r="AA452" i="11"/>
  <c r="Q452" i="11"/>
  <c r="E452" i="11" s="1"/>
  <c r="O452" i="11"/>
  <c r="P452" i="11" s="1"/>
  <c r="L452" i="11"/>
  <c r="K452" i="11"/>
  <c r="H452" i="11"/>
  <c r="F452" i="11"/>
  <c r="AA451" i="11"/>
  <c r="Q451" i="11"/>
  <c r="E451" i="11" s="1"/>
  <c r="AC451" i="11" s="1"/>
  <c r="O451" i="11"/>
  <c r="P451" i="11" s="1"/>
  <c r="L451" i="11"/>
  <c r="K451" i="11"/>
  <c r="H451" i="11"/>
  <c r="F451" i="11"/>
  <c r="AA450" i="11"/>
  <c r="Q450" i="11"/>
  <c r="E450" i="11" s="1"/>
  <c r="O450" i="11"/>
  <c r="P450" i="11" s="1"/>
  <c r="L450" i="11"/>
  <c r="K450" i="11"/>
  <c r="H450" i="11"/>
  <c r="F450" i="11"/>
  <c r="AA449" i="11"/>
  <c r="Q449" i="11"/>
  <c r="E449" i="11" s="1"/>
  <c r="AC449" i="11" s="1"/>
  <c r="O449" i="11"/>
  <c r="P449" i="11" s="1"/>
  <c r="L449" i="11"/>
  <c r="K449" i="11"/>
  <c r="H449" i="11"/>
  <c r="F449" i="11"/>
  <c r="AA448" i="11"/>
  <c r="Q448" i="11"/>
  <c r="E448" i="11" s="1"/>
  <c r="O448" i="11"/>
  <c r="P448" i="11" s="1"/>
  <c r="L448" i="11"/>
  <c r="K448" i="11"/>
  <c r="H448" i="11"/>
  <c r="F448" i="11"/>
  <c r="AA447" i="11"/>
  <c r="Q447" i="11"/>
  <c r="E447" i="11" s="1"/>
  <c r="AC447" i="11" s="1"/>
  <c r="O447" i="11"/>
  <c r="P447" i="11" s="1"/>
  <c r="L447" i="11"/>
  <c r="K447" i="11"/>
  <c r="H447" i="11"/>
  <c r="F447" i="11"/>
  <c r="AA446" i="11"/>
  <c r="Q446" i="11"/>
  <c r="E446" i="11" s="1"/>
  <c r="O446" i="11"/>
  <c r="P446" i="11" s="1"/>
  <c r="L446" i="11"/>
  <c r="K446" i="11"/>
  <c r="H446" i="11"/>
  <c r="F446" i="11"/>
  <c r="AA445" i="11"/>
  <c r="Q445" i="11"/>
  <c r="E445" i="11" s="1"/>
  <c r="AC445" i="11" s="1"/>
  <c r="O445" i="11"/>
  <c r="P445" i="11" s="1"/>
  <c r="L445" i="11"/>
  <c r="K445" i="11"/>
  <c r="H445" i="11"/>
  <c r="F445" i="11"/>
  <c r="AA444" i="11"/>
  <c r="Q444" i="11"/>
  <c r="E444" i="11" s="1"/>
  <c r="O444" i="11"/>
  <c r="P444" i="11" s="1"/>
  <c r="L444" i="11"/>
  <c r="K444" i="11"/>
  <c r="H444" i="11"/>
  <c r="F444" i="11"/>
  <c r="AA443" i="11"/>
  <c r="Q443" i="11"/>
  <c r="E443" i="11" s="1"/>
  <c r="AC443" i="11" s="1"/>
  <c r="O443" i="11"/>
  <c r="P443" i="11" s="1"/>
  <c r="L443" i="11"/>
  <c r="K443" i="11"/>
  <c r="H443" i="11"/>
  <c r="F443" i="11"/>
  <c r="AA442" i="11"/>
  <c r="Q442" i="11"/>
  <c r="E442" i="11" s="1"/>
  <c r="O442" i="11"/>
  <c r="P442" i="11" s="1"/>
  <c r="L442" i="11"/>
  <c r="K442" i="11"/>
  <c r="H442" i="11"/>
  <c r="F442" i="11"/>
  <c r="AA441" i="11"/>
  <c r="Q441" i="11"/>
  <c r="E441" i="11" s="1"/>
  <c r="AC441" i="11" s="1"/>
  <c r="O441" i="11"/>
  <c r="P441" i="11" s="1"/>
  <c r="L441" i="11"/>
  <c r="K441" i="11"/>
  <c r="H441" i="11"/>
  <c r="F441" i="11"/>
  <c r="AA440" i="11"/>
  <c r="Q440" i="11"/>
  <c r="E440" i="11" s="1"/>
  <c r="O440" i="11"/>
  <c r="P440" i="11" s="1"/>
  <c r="L440" i="11"/>
  <c r="K440" i="11"/>
  <c r="H440" i="11"/>
  <c r="F440" i="11"/>
  <c r="AA439" i="11"/>
  <c r="Q439" i="11"/>
  <c r="O439" i="11"/>
  <c r="P439" i="11" s="1"/>
  <c r="L439" i="11"/>
  <c r="M439" i="11" s="1"/>
  <c r="K439" i="11"/>
  <c r="H439" i="11"/>
  <c r="F439" i="11"/>
  <c r="E439" i="11"/>
  <c r="AC439" i="11" s="1"/>
  <c r="AA438" i="11"/>
  <c r="Q438" i="11"/>
  <c r="E438" i="11" s="1"/>
  <c r="AC438" i="11" s="1"/>
  <c r="O438" i="11"/>
  <c r="P438" i="11" s="1"/>
  <c r="L438" i="11"/>
  <c r="K438" i="11"/>
  <c r="H438" i="11"/>
  <c r="F438" i="11"/>
  <c r="AA437" i="11"/>
  <c r="Q437" i="11"/>
  <c r="P437" i="11"/>
  <c r="O437" i="11"/>
  <c r="L437" i="11"/>
  <c r="M437" i="11" s="1"/>
  <c r="K437" i="11"/>
  <c r="H437" i="11"/>
  <c r="F437" i="11"/>
  <c r="E437" i="11"/>
  <c r="AC437" i="11" s="1"/>
  <c r="AA436" i="11"/>
  <c r="Q436" i="11"/>
  <c r="E436" i="11" s="1"/>
  <c r="AC436" i="11" s="1"/>
  <c r="O436" i="11"/>
  <c r="P436" i="11" s="1"/>
  <c r="L436" i="11"/>
  <c r="K436" i="11"/>
  <c r="H436" i="11"/>
  <c r="F436" i="11"/>
  <c r="AA435" i="11"/>
  <c r="Q435" i="11"/>
  <c r="P435" i="11"/>
  <c r="O435" i="11"/>
  <c r="L435" i="11"/>
  <c r="M435" i="11" s="1"/>
  <c r="K435" i="11"/>
  <c r="H435" i="11"/>
  <c r="F435" i="11"/>
  <c r="E435" i="11"/>
  <c r="AC435" i="11" s="1"/>
  <c r="AA434" i="11"/>
  <c r="Q434" i="11"/>
  <c r="E434" i="11" s="1"/>
  <c r="AC434" i="11" s="1"/>
  <c r="O434" i="11"/>
  <c r="P434" i="11" s="1"/>
  <c r="L434" i="11"/>
  <c r="K434" i="11"/>
  <c r="H434" i="11"/>
  <c r="F434" i="11"/>
  <c r="AA433" i="11"/>
  <c r="Q433" i="11"/>
  <c r="P433" i="11"/>
  <c r="O433" i="11"/>
  <c r="L433" i="11"/>
  <c r="M433" i="11" s="1"/>
  <c r="K433" i="11"/>
  <c r="H433" i="11"/>
  <c r="F433" i="11"/>
  <c r="E433" i="11"/>
  <c r="AC433" i="11" s="1"/>
  <c r="AA432" i="11"/>
  <c r="Q432" i="11"/>
  <c r="E432" i="11" s="1"/>
  <c r="AC432" i="11" s="1"/>
  <c r="O432" i="11"/>
  <c r="P432" i="11" s="1"/>
  <c r="L432" i="11"/>
  <c r="K432" i="11"/>
  <c r="H432" i="11"/>
  <c r="F432" i="11"/>
  <c r="AA431" i="11"/>
  <c r="Q431" i="11"/>
  <c r="P431" i="11"/>
  <c r="O431" i="11"/>
  <c r="L431" i="11"/>
  <c r="M431" i="11" s="1"/>
  <c r="K431" i="11"/>
  <c r="H431" i="11"/>
  <c r="F431" i="11"/>
  <c r="E431" i="11"/>
  <c r="AC431" i="11" s="1"/>
  <c r="AA430" i="11"/>
  <c r="Q430" i="11"/>
  <c r="E430" i="11" s="1"/>
  <c r="AC430" i="11" s="1"/>
  <c r="O430" i="11"/>
  <c r="P430" i="11" s="1"/>
  <c r="L430" i="11"/>
  <c r="K430" i="11"/>
  <c r="H430" i="11"/>
  <c r="F430" i="11"/>
  <c r="AA429" i="11"/>
  <c r="Q429" i="11"/>
  <c r="P429" i="11"/>
  <c r="O429" i="11"/>
  <c r="L429" i="11"/>
  <c r="M429" i="11" s="1"/>
  <c r="K429" i="11"/>
  <c r="H429" i="11"/>
  <c r="F429" i="11"/>
  <c r="E429" i="11"/>
  <c r="AC429" i="11" s="1"/>
  <c r="AA428" i="11"/>
  <c r="Q428" i="11"/>
  <c r="E428" i="11" s="1"/>
  <c r="AC428" i="11" s="1"/>
  <c r="O428" i="11"/>
  <c r="P428" i="11" s="1"/>
  <c r="L428" i="11"/>
  <c r="K428" i="11"/>
  <c r="H428" i="11"/>
  <c r="F428" i="11"/>
  <c r="AA427" i="11"/>
  <c r="Q427" i="11"/>
  <c r="P427" i="11"/>
  <c r="O427" i="11"/>
  <c r="L427" i="11"/>
  <c r="M427" i="11" s="1"/>
  <c r="K427" i="11"/>
  <c r="H427" i="11"/>
  <c r="F427" i="11"/>
  <c r="E427" i="11"/>
  <c r="AC427" i="11" s="1"/>
  <c r="AA426" i="11"/>
  <c r="Q426" i="11"/>
  <c r="E426" i="11" s="1"/>
  <c r="AC426" i="11" s="1"/>
  <c r="O426" i="11"/>
  <c r="P426" i="11" s="1"/>
  <c r="L426" i="11"/>
  <c r="K426" i="11"/>
  <c r="H426" i="11"/>
  <c r="F426" i="11"/>
  <c r="AA425" i="11"/>
  <c r="Q425" i="11"/>
  <c r="P425" i="11"/>
  <c r="O425" i="11"/>
  <c r="L425" i="11"/>
  <c r="M425" i="11" s="1"/>
  <c r="K425" i="11"/>
  <c r="H425" i="11"/>
  <c r="F425" i="11"/>
  <c r="E425" i="11"/>
  <c r="AC425" i="11" s="1"/>
  <c r="AA424" i="11"/>
  <c r="Q424" i="11"/>
  <c r="E424" i="11" s="1"/>
  <c r="AC424" i="11" s="1"/>
  <c r="O424" i="11"/>
  <c r="P424" i="11" s="1"/>
  <c r="L424" i="11"/>
  <c r="K424" i="11"/>
  <c r="H424" i="11"/>
  <c r="F424" i="11"/>
  <c r="AA423" i="11"/>
  <c r="Q423" i="11"/>
  <c r="P423" i="11"/>
  <c r="O423" i="11"/>
  <c r="L423" i="11"/>
  <c r="M423" i="11" s="1"/>
  <c r="K423" i="11"/>
  <c r="H423" i="11"/>
  <c r="F423" i="11"/>
  <c r="E423" i="11"/>
  <c r="AC423" i="11" s="1"/>
  <c r="AA422" i="11"/>
  <c r="Q422" i="11"/>
  <c r="E422" i="11" s="1"/>
  <c r="AC422" i="11" s="1"/>
  <c r="O422" i="11"/>
  <c r="P422" i="11" s="1"/>
  <c r="L422" i="11"/>
  <c r="K422" i="11"/>
  <c r="H422" i="11"/>
  <c r="F422" i="11"/>
  <c r="AA421" i="11"/>
  <c r="Q421" i="11"/>
  <c r="P421" i="11"/>
  <c r="O421" i="11"/>
  <c r="L421" i="11"/>
  <c r="M421" i="11" s="1"/>
  <c r="K421" i="11"/>
  <c r="H421" i="11"/>
  <c r="F421" i="11"/>
  <c r="E421" i="11"/>
  <c r="AC421" i="11" s="1"/>
  <c r="AA420" i="11"/>
  <c r="Q420" i="11"/>
  <c r="E420" i="11" s="1"/>
  <c r="AC420" i="11" s="1"/>
  <c r="O420" i="11"/>
  <c r="P420" i="11" s="1"/>
  <c r="L420" i="11"/>
  <c r="K420" i="11"/>
  <c r="H420" i="11"/>
  <c r="F420" i="11"/>
  <c r="AA419" i="11"/>
  <c r="Q419" i="11"/>
  <c r="P419" i="11"/>
  <c r="O419" i="11"/>
  <c r="L419" i="11"/>
  <c r="M419" i="11" s="1"/>
  <c r="K419" i="11"/>
  <c r="H419" i="11"/>
  <c r="F419" i="11"/>
  <c r="E419" i="11"/>
  <c r="AC419" i="11" s="1"/>
  <c r="AA418" i="11"/>
  <c r="Q418" i="11"/>
  <c r="E418" i="11" s="1"/>
  <c r="AC418" i="11" s="1"/>
  <c r="O418" i="11"/>
  <c r="P418" i="11" s="1"/>
  <c r="L418" i="11"/>
  <c r="K418" i="11"/>
  <c r="H418" i="11"/>
  <c r="F418" i="11"/>
  <c r="AA417" i="11"/>
  <c r="Q417" i="11"/>
  <c r="P417" i="11"/>
  <c r="O417" i="11"/>
  <c r="L417" i="11"/>
  <c r="M417" i="11" s="1"/>
  <c r="K417" i="11"/>
  <c r="H417" i="11"/>
  <c r="F417" i="11"/>
  <c r="E417" i="11"/>
  <c r="AC417" i="11" s="1"/>
  <c r="AA416" i="11"/>
  <c r="Q416" i="11"/>
  <c r="E416" i="11" s="1"/>
  <c r="AC416" i="11" s="1"/>
  <c r="O416" i="11"/>
  <c r="P416" i="11" s="1"/>
  <c r="L416" i="11"/>
  <c r="K416" i="11"/>
  <c r="H416" i="11"/>
  <c r="F416" i="11"/>
  <c r="AA415" i="11"/>
  <c r="Q415" i="11"/>
  <c r="P415" i="11"/>
  <c r="O415" i="11"/>
  <c r="L415" i="11"/>
  <c r="M415" i="11" s="1"/>
  <c r="K415" i="11"/>
  <c r="H415" i="11"/>
  <c r="F415" i="11"/>
  <c r="E415" i="11"/>
  <c r="AC415" i="11" s="1"/>
  <c r="AA414" i="11"/>
  <c r="Q414" i="11"/>
  <c r="E414" i="11" s="1"/>
  <c r="AC414" i="11" s="1"/>
  <c r="O414" i="11"/>
  <c r="P414" i="11" s="1"/>
  <c r="L414" i="11"/>
  <c r="K414" i="11"/>
  <c r="H414" i="11"/>
  <c r="F414" i="11"/>
  <c r="AA413" i="11"/>
  <c r="Q413" i="11"/>
  <c r="P413" i="11"/>
  <c r="O413" i="11"/>
  <c r="L413" i="11"/>
  <c r="M413" i="11" s="1"/>
  <c r="K413" i="11"/>
  <c r="H413" i="11"/>
  <c r="F413" i="11"/>
  <c r="E413" i="11"/>
  <c r="AC413" i="11" s="1"/>
  <c r="AA412" i="11"/>
  <c r="Q412" i="11"/>
  <c r="E412" i="11" s="1"/>
  <c r="AC412" i="11" s="1"/>
  <c r="O412" i="11"/>
  <c r="P412" i="11" s="1"/>
  <c r="L412" i="11"/>
  <c r="K412" i="11"/>
  <c r="H412" i="11"/>
  <c r="F412" i="11"/>
  <c r="AA411" i="11"/>
  <c r="Q411" i="11"/>
  <c r="P411" i="11"/>
  <c r="O411" i="11"/>
  <c r="L411" i="11"/>
  <c r="M411" i="11" s="1"/>
  <c r="K411" i="11"/>
  <c r="H411" i="11"/>
  <c r="F411" i="11"/>
  <c r="E411" i="11"/>
  <c r="AC411" i="11" s="1"/>
  <c r="AA410" i="11"/>
  <c r="Q410" i="11"/>
  <c r="E410" i="11" s="1"/>
  <c r="AC410" i="11" s="1"/>
  <c r="O410" i="11"/>
  <c r="P410" i="11" s="1"/>
  <c r="L410" i="11"/>
  <c r="K410" i="11"/>
  <c r="H410" i="11"/>
  <c r="F410" i="11"/>
  <c r="AA409" i="11"/>
  <c r="Q409" i="11"/>
  <c r="P409" i="11"/>
  <c r="O409" i="11"/>
  <c r="L409" i="11"/>
  <c r="M409" i="11" s="1"/>
  <c r="K409" i="11"/>
  <c r="H409" i="11"/>
  <c r="F409" i="11"/>
  <c r="E409" i="11"/>
  <c r="AC409" i="11" s="1"/>
  <c r="AA408" i="11"/>
  <c r="Q408" i="11"/>
  <c r="E408" i="11" s="1"/>
  <c r="AC408" i="11" s="1"/>
  <c r="O408" i="11"/>
  <c r="P408" i="11" s="1"/>
  <c r="L408" i="11"/>
  <c r="K408" i="11"/>
  <c r="H408" i="11"/>
  <c r="F408" i="11"/>
  <c r="AA407" i="11"/>
  <c r="Q407" i="11"/>
  <c r="P407" i="11"/>
  <c r="O407" i="11"/>
  <c r="L407" i="11"/>
  <c r="M407" i="11" s="1"/>
  <c r="K407" i="11"/>
  <c r="H407" i="11"/>
  <c r="F407" i="11"/>
  <c r="E407" i="11"/>
  <c r="AC407" i="11" s="1"/>
  <c r="AA406" i="11"/>
  <c r="Q406" i="11"/>
  <c r="E406" i="11" s="1"/>
  <c r="AC406" i="11" s="1"/>
  <c r="O406" i="11"/>
  <c r="P406" i="11" s="1"/>
  <c r="L406" i="11"/>
  <c r="K406" i="11"/>
  <c r="H406" i="11"/>
  <c r="F406" i="11"/>
  <c r="AA405" i="11"/>
  <c r="Q405" i="11"/>
  <c r="P405" i="11"/>
  <c r="O405" i="11"/>
  <c r="L405" i="11"/>
  <c r="M405" i="11" s="1"/>
  <c r="K405" i="11"/>
  <c r="H405" i="11"/>
  <c r="F405" i="11"/>
  <c r="E405" i="11"/>
  <c r="AC405" i="11" s="1"/>
  <c r="AA404" i="11"/>
  <c r="Q404" i="11"/>
  <c r="E404" i="11" s="1"/>
  <c r="AC404" i="11" s="1"/>
  <c r="O404" i="11"/>
  <c r="P404" i="11" s="1"/>
  <c r="L404" i="11"/>
  <c r="K404" i="11"/>
  <c r="H404" i="11"/>
  <c r="F404" i="11"/>
  <c r="AA403" i="11"/>
  <c r="Q403" i="11"/>
  <c r="P403" i="11"/>
  <c r="O403" i="11"/>
  <c r="L403" i="11"/>
  <c r="M403" i="11" s="1"/>
  <c r="K403" i="11"/>
  <c r="H403" i="11"/>
  <c r="F403" i="11"/>
  <c r="E403" i="11"/>
  <c r="AC403" i="11" s="1"/>
  <c r="AA402" i="11"/>
  <c r="Q402" i="11"/>
  <c r="E402" i="11" s="1"/>
  <c r="AC402" i="11" s="1"/>
  <c r="O402" i="11"/>
  <c r="P402" i="11" s="1"/>
  <c r="L402" i="11"/>
  <c r="K402" i="11"/>
  <c r="H402" i="11"/>
  <c r="F402" i="11"/>
  <c r="AA401" i="11"/>
  <c r="Q401" i="11"/>
  <c r="P401" i="11"/>
  <c r="O401" i="11"/>
  <c r="L401" i="11"/>
  <c r="M401" i="11" s="1"/>
  <c r="K401" i="11"/>
  <c r="H401" i="11"/>
  <c r="F401" i="11"/>
  <c r="E401" i="11"/>
  <c r="AC401" i="11" s="1"/>
  <c r="AA400" i="11"/>
  <c r="Q400" i="11"/>
  <c r="E400" i="11" s="1"/>
  <c r="AC400" i="11" s="1"/>
  <c r="O400" i="11"/>
  <c r="P400" i="11" s="1"/>
  <c r="L400" i="11"/>
  <c r="K400" i="11"/>
  <c r="H400" i="11"/>
  <c r="F400" i="11"/>
  <c r="AA399" i="11"/>
  <c r="Q399" i="11"/>
  <c r="P399" i="11"/>
  <c r="O399" i="11"/>
  <c r="L399" i="11"/>
  <c r="M399" i="11" s="1"/>
  <c r="K399" i="11"/>
  <c r="H399" i="11"/>
  <c r="F399" i="11"/>
  <c r="E399" i="11"/>
  <c r="AC399" i="11" s="1"/>
  <c r="AA398" i="11"/>
  <c r="Q398" i="11"/>
  <c r="E398" i="11" s="1"/>
  <c r="AC398" i="11" s="1"/>
  <c r="O398" i="11"/>
  <c r="P398" i="11" s="1"/>
  <c r="L398" i="11"/>
  <c r="K398" i="11"/>
  <c r="H398" i="11"/>
  <c r="F398" i="11"/>
  <c r="AA397" i="11"/>
  <c r="Q397" i="11"/>
  <c r="P397" i="11"/>
  <c r="O397" i="11"/>
  <c r="L397" i="11"/>
  <c r="M397" i="11" s="1"/>
  <c r="K397" i="11"/>
  <c r="H397" i="11"/>
  <c r="F397" i="11"/>
  <c r="E397" i="11"/>
  <c r="AC397" i="11" s="1"/>
  <c r="AA396" i="11"/>
  <c r="Q396" i="11"/>
  <c r="E396" i="11" s="1"/>
  <c r="AC396" i="11" s="1"/>
  <c r="O396" i="11"/>
  <c r="P396" i="11" s="1"/>
  <c r="L396" i="11"/>
  <c r="K396" i="11"/>
  <c r="H396" i="11"/>
  <c r="F396" i="11"/>
  <c r="AA395" i="11"/>
  <c r="Q395" i="11"/>
  <c r="P395" i="11"/>
  <c r="O395" i="11"/>
  <c r="L395" i="11"/>
  <c r="M395" i="11" s="1"/>
  <c r="K395" i="11"/>
  <c r="H395" i="11"/>
  <c r="F395" i="11"/>
  <c r="E395" i="11"/>
  <c r="AC395" i="11" s="1"/>
  <c r="AA394" i="11"/>
  <c r="Q394" i="11"/>
  <c r="E394" i="11" s="1"/>
  <c r="AC394" i="11" s="1"/>
  <c r="O394" i="11"/>
  <c r="P394" i="11" s="1"/>
  <c r="L394" i="11"/>
  <c r="K394" i="11"/>
  <c r="H394" i="11"/>
  <c r="F394" i="11"/>
  <c r="AA393" i="11"/>
  <c r="Q393" i="11"/>
  <c r="P393" i="11"/>
  <c r="O393" i="11"/>
  <c r="L393" i="11"/>
  <c r="M393" i="11" s="1"/>
  <c r="K393" i="11"/>
  <c r="H393" i="11"/>
  <c r="F393" i="11"/>
  <c r="E393" i="11"/>
  <c r="AC393" i="11" s="1"/>
  <c r="AA392" i="11"/>
  <c r="Q392" i="11"/>
  <c r="E392" i="11" s="1"/>
  <c r="AC392" i="11" s="1"/>
  <c r="O392" i="11"/>
  <c r="P392" i="11" s="1"/>
  <c r="L392" i="11"/>
  <c r="K392" i="11"/>
  <c r="H392" i="11"/>
  <c r="F392" i="11"/>
  <c r="AA391" i="11"/>
  <c r="Q391" i="11"/>
  <c r="P391" i="11"/>
  <c r="O391" i="11"/>
  <c r="L391" i="11"/>
  <c r="M391" i="11" s="1"/>
  <c r="K391" i="11"/>
  <c r="H391" i="11"/>
  <c r="F391" i="11"/>
  <c r="E391" i="11"/>
  <c r="AC391" i="11" s="1"/>
  <c r="AA390" i="11"/>
  <c r="Q390" i="11"/>
  <c r="E390" i="11" s="1"/>
  <c r="AC390" i="11" s="1"/>
  <c r="O390" i="11"/>
  <c r="P390" i="11" s="1"/>
  <c r="L390" i="11"/>
  <c r="K390" i="11"/>
  <c r="H390" i="11"/>
  <c r="F390" i="11"/>
  <c r="AA389" i="11"/>
  <c r="Q389" i="11"/>
  <c r="P389" i="11"/>
  <c r="O389" i="11"/>
  <c r="L389" i="11"/>
  <c r="M389" i="11" s="1"/>
  <c r="K389" i="11"/>
  <c r="H389" i="11"/>
  <c r="F389" i="11"/>
  <c r="E389" i="11"/>
  <c r="AC389" i="11" s="1"/>
  <c r="AA388" i="11"/>
  <c r="Q388" i="11"/>
  <c r="E388" i="11" s="1"/>
  <c r="AC388" i="11" s="1"/>
  <c r="O388" i="11"/>
  <c r="P388" i="11" s="1"/>
  <c r="L388" i="11"/>
  <c r="K388" i="11"/>
  <c r="H388" i="11"/>
  <c r="F388" i="11"/>
  <c r="AA387" i="11"/>
  <c r="Q387" i="11"/>
  <c r="P387" i="11"/>
  <c r="O387" i="11"/>
  <c r="L387" i="11"/>
  <c r="M387" i="11" s="1"/>
  <c r="K387" i="11"/>
  <c r="H387" i="11"/>
  <c r="F387" i="11"/>
  <c r="E387" i="11"/>
  <c r="AC387" i="11" s="1"/>
  <c r="AA386" i="11"/>
  <c r="Q386" i="11"/>
  <c r="E386" i="11" s="1"/>
  <c r="AC386" i="11" s="1"/>
  <c r="O386" i="11"/>
  <c r="P386" i="11" s="1"/>
  <c r="L386" i="11"/>
  <c r="K386" i="11"/>
  <c r="H386" i="11"/>
  <c r="F386" i="11"/>
  <c r="AA385" i="11"/>
  <c r="Q385" i="11"/>
  <c r="P385" i="11"/>
  <c r="O385" i="11"/>
  <c r="L385" i="11"/>
  <c r="M385" i="11" s="1"/>
  <c r="K385" i="11"/>
  <c r="H385" i="11"/>
  <c r="F385" i="11"/>
  <c r="E385" i="11"/>
  <c r="AC385" i="11" s="1"/>
  <c r="AA384" i="11"/>
  <c r="Q384" i="11"/>
  <c r="E384" i="11" s="1"/>
  <c r="AC384" i="11" s="1"/>
  <c r="O384" i="11"/>
  <c r="P384" i="11" s="1"/>
  <c r="L384" i="11"/>
  <c r="K384" i="11"/>
  <c r="H384" i="11"/>
  <c r="F384" i="11"/>
  <c r="AA383" i="11"/>
  <c r="X383" i="11"/>
  <c r="X384" i="11" s="1"/>
  <c r="X385" i="11" s="1"/>
  <c r="X386" i="11" s="1"/>
  <c r="X387" i="11" s="1"/>
  <c r="X388" i="11" s="1"/>
  <c r="X389" i="11" s="1"/>
  <c r="X390" i="11" s="1"/>
  <c r="X391" i="11" s="1"/>
  <c r="X392" i="11" s="1"/>
  <c r="X393" i="11" s="1"/>
  <c r="X394" i="11" s="1"/>
  <c r="X395" i="11" s="1"/>
  <c r="X396" i="11" s="1"/>
  <c r="X397" i="11" s="1"/>
  <c r="X398" i="11" s="1"/>
  <c r="X399" i="11" s="1"/>
  <c r="X400" i="11" s="1"/>
  <c r="X401" i="11" s="1"/>
  <c r="X402" i="11" s="1"/>
  <c r="X403" i="11" s="1"/>
  <c r="X404" i="11" s="1"/>
  <c r="X405" i="11" s="1"/>
  <c r="X406" i="11" s="1"/>
  <c r="X407" i="11" s="1"/>
  <c r="X408" i="11" s="1"/>
  <c r="X409" i="11" s="1"/>
  <c r="X410" i="11" s="1"/>
  <c r="X411" i="11" s="1"/>
  <c r="X412" i="11" s="1"/>
  <c r="X413" i="11" s="1"/>
  <c r="X414" i="11" s="1"/>
  <c r="X415" i="11" s="1"/>
  <c r="X416" i="11" s="1"/>
  <c r="X417" i="11" s="1"/>
  <c r="X418" i="11" s="1"/>
  <c r="X419" i="11" s="1"/>
  <c r="X420" i="11" s="1"/>
  <c r="X421" i="11" s="1"/>
  <c r="X422" i="11" s="1"/>
  <c r="X423" i="11" s="1"/>
  <c r="X424" i="11" s="1"/>
  <c r="X425" i="11" s="1"/>
  <c r="X426" i="11" s="1"/>
  <c r="X427" i="11" s="1"/>
  <c r="X428" i="11" s="1"/>
  <c r="X429" i="11" s="1"/>
  <c r="X430" i="11" s="1"/>
  <c r="X431" i="11" s="1"/>
  <c r="X432" i="11" s="1"/>
  <c r="X433" i="11" s="1"/>
  <c r="X434" i="11" s="1"/>
  <c r="X435" i="11" s="1"/>
  <c r="X436" i="11" s="1"/>
  <c r="X437" i="11" s="1"/>
  <c r="X438" i="11" s="1"/>
  <c r="X439" i="11" s="1"/>
  <c r="X440" i="11" s="1"/>
  <c r="X441" i="11" s="1"/>
  <c r="X442" i="11" s="1"/>
  <c r="X443" i="11" s="1"/>
  <c r="X444" i="11" s="1"/>
  <c r="X445" i="11" s="1"/>
  <c r="X446" i="11" s="1"/>
  <c r="X447" i="11" s="1"/>
  <c r="X448" i="11" s="1"/>
  <c r="X449" i="11" s="1"/>
  <c r="X450" i="11" s="1"/>
  <c r="X451" i="11" s="1"/>
  <c r="X452" i="11" s="1"/>
  <c r="X453" i="11" s="1"/>
  <c r="X454" i="11" s="1"/>
  <c r="X455" i="11" s="1"/>
  <c r="X456" i="11" s="1"/>
  <c r="X457" i="11" s="1"/>
  <c r="X458" i="11" s="1"/>
  <c r="X459" i="11" s="1"/>
  <c r="X460" i="11" s="1"/>
  <c r="X461" i="11" s="1"/>
  <c r="X462" i="11" s="1"/>
  <c r="X463" i="11" s="1"/>
  <c r="X464" i="11" s="1"/>
  <c r="X465" i="11" s="1"/>
  <c r="X466" i="11" s="1"/>
  <c r="X467" i="11" s="1"/>
  <c r="X468" i="11" s="1"/>
  <c r="X469" i="11" s="1"/>
  <c r="X470" i="11" s="1"/>
  <c r="X471" i="11" s="1"/>
  <c r="X472" i="11" s="1"/>
  <c r="X473" i="11" s="1"/>
  <c r="X474" i="11" s="1"/>
  <c r="X475" i="11" s="1"/>
  <c r="X476" i="11" s="1"/>
  <c r="X477" i="11" s="1"/>
  <c r="X478" i="11" s="1"/>
  <c r="X479" i="11" s="1"/>
  <c r="X480" i="11" s="1"/>
  <c r="X481" i="11" s="1"/>
  <c r="X482" i="11" s="1"/>
  <c r="X483" i="11" s="1"/>
  <c r="X484" i="11" s="1"/>
  <c r="X485" i="11" s="1"/>
  <c r="X486" i="11" s="1"/>
  <c r="X487" i="11" s="1"/>
  <c r="X488" i="11" s="1"/>
  <c r="X489" i="11" s="1"/>
  <c r="X490" i="11" s="1"/>
  <c r="X491" i="11" s="1"/>
  <c r="X492" i="11" s="1"/>
  <c r="X493" i="11" s="1"/>
  <c r="X494" i="11" s="1"/>
  <c r="X495" i="11" s="1"/>
  <c r="X496" i="11" s="1"/>
  <c r="X497" i="11" s="1"/>
  <c r="X498" i="11" s="1"/>
  <c r="X499" i="11" s="1"/>
  <c r="X500" i="11" s="1"/>
  <c r="X501" i="11" s="1"/>
  <c r="X502" i="11" s="1"/>
  <c r="X503" i="11" s="1"/>
  <c r="X504" i="11" s="1"/>
  <c r="V383" i="11"/>
  <c r="R383" i="11"/>
  <c r="Q383" i="11"/>
  <c r="E383" i="11" s="1"/>
  <c r="AC383" i="11" s="1"/>
  <c r="O383" i="11"/>
  <c r="P383" i="11" s="1"/>
  <c r="L383" i="11"/>
  <c r="K383" i="11"/>
  <c r="H383" i="11"/>
  <c r="F383" i="11"/>
  <c r="AA379" i="11"/>
  <c r="Q379" i="11"/>
  <c r="E379" i="11" s="1"/>
  <c r="O379" i="11"/>
  <c r="P379" i="11" s="1"/>
  <c r="L379" i="11"/>
  <c r="K379" i="11"/>
  <c r="H379" i="11"/>
  <c r="F379" i="11"/>
  <c r="AA378" i="11"/>
  <c r="Q378" i="11"/>
  <c r="E378" i="11" s="1"/>
  <c r="AC378" i="11" s="1"/>
  <c r="O378" i="11"/>
  <c r="P378" i="11" s="1"/>
  <c r="L378" i="11"/>
  <c r="K378" i="11"/>
  <c r="H378" i="11"/>
  <c r="F378" i="11"/>
  <c r="AA377" i="11"/>
  <c r="Q377" i="11"/>
  <c r="E377" i="11" s="1"/>
  <c r="O377" i="11"/>
  <c r="P377" i="11" s="1"/>
  <c r="L377" i="11"/>
  <c r="K377" i="11"/>
  <c r="H377" i="11"/>
  <c r="F377" i="11"/>
  <c r="AA376" i="11"/>
  <c r="X376" i="11"/>
  <c r="X377" i="11" s="1"/>
  <c r="X378" i="11" s="1"/>
  <c r="X379" i="11" s="1"/>
  <c r="V376" i="11"/>
  <c r="V377" i="11" s="1"/>
  <c r="R376" i="11"/>
  <c r="R377" i="11" s="1"/>
  <c r="Q376" i="11"/>
  <c r="P376" i="11"/>
  <c r="O376" i="11"/>
  <c r="L376" i="11"/>
  <c r="M376" i="11" s="1"/>
  <c r="K376" i="11"/>
  <c r="H376" i="11"/>
  <c r="F376" i="11"/>
  <c r="E376" i="11"/>
  <c r="AC376" i="11" s="1"/>
  <c r="AA373" i="11"/>
  <c r="Q373" i="11"/>
  <c r="E373" i="11" s="1"/>
  <c r="AC373" i="11" s="1"/>
  <c r="O373" i="11"/>
  <c r="P373" i="11" s="1"/>
  <c r="L373" i="11"/>
  <c r="K373" i="11"/>
  <c r="H373" i="11"/>
  <c r="F373" i="11"/>
  <c r="AA372" i="11"/>
  <c r="Q372" i="11"/>
  <c r="P372" i="11"/>
  <c r="O372" i="11"/>
  <c r="L372" i="11"/>
  <c r="M372" i="11" s="1"/>
  <c r="K372" i="11"/>
  <c r="H372" i="11"/>
  <c r="F372" i="11"/>
  <c r="E372" i="11"/>
  <c r="AC372" i="11" s="1"/>
  <c r="AA371" i="11"/>
  <c r="Q371" i="11"/>
  <c r="E371" i="11" s="1"/>
  <c r="AC371" i="11" s="1"/>
  <c r="O371" i="11"/>
  <c r="P371" i="11" s="1"/>
  <c r="L371" i="11"/>
  <c r="K371" i="11"/>
  <c r="H371" i="11"/>
  <c r="F371" i="11"/>
  <c r="AA370" i="11"/>
  <c r="Q370" i="11"/>
  <c r="P370" i="11"/>
  <c r="O370" i="11"/>
  <c r="L370" i="11"/>
  <c r="M370" i="11" s="1"/>
  <c r="K370" i="11"/>
  <c r="H370" i="11"/>
  <c r="F370" i="11"/>
  <c r="E370" i="11"/>
  <c r="AC370" i="11" s="1"/>
  <c r="AA369" i="11"/>
  <c r="Q369" i="11"/>
  <c r="E369" i="11" s="1"/>
  <c r="AC369" i="11" s="1"/>
  <c r="O369" i="11"/>
  <c r="P369" i="11" s="1"/>
  <c r="L369" i="11"/>
  <c r="K369" i="11"/>
  <c r="H369" i="11"/>
  <c r="F369" i="11"/>
  <c r="AA368" i="11"/>
  <c r="Q368" i="11"/>
  <c r="P368" i="11"/>
  <c r="O368" i="11"/>
  <c r="L368" i="11"/>
  <c r="M368" i="11" s="1"/>
  <c r="K368" i="11"/>
  <c r="H368" i="11"/>
  <c r="F368" i="11"/>
  <c r="E368" i="11"/>
  <c r="AC368" i="11" s="1"/>
  <c r="AA367" i="11"/>
  <c r="Q367" i="11"/>
  <c r="E367" i="11" s="1"/>
  <c r="AC367" i="11" s="1"/>
  <c r="O367" i="11"/>
  <c r="P367" i="11" s="1"/>
  <c r="L367" i="11"/>
  <c r="K367" i="11"/>
  <c r="H367" i="11"/>
  <c r="F367" i="11"/>
  <c r="AA366" i="11"/>
  <c r="X366" i="11"/>
  <c r="X367" i="11" s="1"/>
  <c r="X368" i="11" s="1"/>
  <c r="X369" i="11" s="1"/>
  <c r="X370" i="11" s="1"/>
  <c r="X371" i="11" s="1"/>
  <c r="X372" i="11" s="1"/>
  <c r="X373" i="11" s="1"/>
  <c r="V366" i="11"/>
  <c r="V367" i="11" s="1"/>
  <c r="R366" i="11"/>
  <c r="R367" i="11" s="1"/>
  <c r="Q366" i="11"/>
  <c r="E366" i="11" s="1"/>
  <c r="AC366" i="11" s="1"/>
  <c r="O366" i="11"/>
  <c r="P366" i="11" s="1"/>
  <c r="L366" i="11"/>
  <c r="K366" i="11"/>
  <c r="H366" i="11"/>
  <c r="F366" i="11"/>
  <c r="AA504" i="12"/>
  <c r="Q504" i="12"/>
  <c r="P504" i="12"/>
  <c r="O504" i="12"/>
  <c r="L504" i="12"/>
  <c r="M504" i="12" s="1"/>
  <c r="K504" i="12"/>
  <c r="H504" i="12"/>
  <c r="F504" i="12"/>
  <c r="E504" i="12"/>
  <c r="AC504" i="12" s="1"/>
  <c r="AA503" i="12"/>
  <c r="Q503" i="12"/>
  <c r="E503" i="12" s="1"/>
  <c r="AC503" i="12" s="1"/>
  <c r="O503" i="12"/>
  <c r="P503" i="12" s="1"/>
  <c r="L503" i="12"/>
  <c r="K503" i="12"/>
  <c r="H503" i="12"/>
  <c r="F503" i="12"/>
  <c r="AA502" i="12"/>
  <c r="Q502" i="12"/>
  <c r="P502" i="12"/>
  <c r="O502" i="12"/>
  <c r="L502" i="12"/>
  <c r="M502" i="12" s="1"/>
  <c r="K502" i="12"/>
  <c r="H502" i="12"/>
  <c r="F502" i="12"/>
  <c r="E502" i="12"/>
  <c r="AC502" i="12" s="1"/>
  <c r="AA501" i="12"/>
  <c r="Q501" i="12"/>
  <c r="E501" i="12" s="1"/>
  <c r="AC501" i="12" s="1"/>
  <c r="O501" i="12"/>
  <c r="P501" i="12" s="1"/>
  <c r="L501" i="12"/>
  <c r="K501" i="12"/>
  <c r="H501" i="12"/>
  <c r="F501" i="12"/>
  <c r="AA500" i="12"/>
  <c r="Q500" i="12"/>
  <c r="P500" i="12"/>
  <c r="O500" i="12"/>
  <c r="L500" i="12"/>
  <c r="M500" i="12" s="1"/>
  <c r="K500" i="12"/>
  <c r="H500" i="12"/>
  <c r="F500" i="12"/>
  <c r="E500" i="12"/>
  <c r="AC500" i="12" s="1"/>
  <c r="AA499" i="12"/>
  <c r="Q499" i="12"/>
  <c r="E499" i="12" s="1"/>
  <c r="AC499" i="12" s="1"/>
  <c r="O499" i="12"/>
  <c r="P499" i="12" s="1"/>
  <c r="L499" i="12"/>
  <c r="K499" i="12"/>
  <c r="H499" i="12"/>
  <c r="F499" i="12"/>
  <c r="AA498" i="12"/>
  <c r="Q498" i="12"/>
  <c r="P498" i="12"/>
  <c r="O498" i="12"/>
  <c r="L498" i="12"/>
  <c r="M498" i="12" s="1"/>
  <c r="K498" i="12"/>
  <c r="H498" i="12"/>
  <c r="F498" i="12"/>
  <c r="E498" i="12"/>
  <c r="AC498" i="12" s="1"/>
  <c r="AA497" i="12"/>
  <c r="Q497" i="12"/>
  <c r="E497" i="12" s="1"/>
  <c r="AC497" i="12" s="1"/>
  <c r="O497" i="12"/>
  <c r="P497" i="12" s="1"/>
  <c r="L497" i="12"/>
  <c r="K497" i="12"/>
  <c r="H497" i="12"/>
  <c r="F497" i="12"/>
  <c r="AA496" i="12"/>
  <c r="Q496" i="12"/>
  <c r="P496" i="12"/>
  <c r="O496" i="12"/>
  <c r="L496" i="12"/>
  <c r="M496" i="12" s="1"/>
  <c r="K496" i="12"/>
  <c r="H496" i="12"/>
  <c r="F496" i="12"/>
  <c r="E496" i="12"/>
  <c r="AC496" i="12" s="1"/>
  <c r="AA495" i="12"/>
  <c r="Q495" i="12"/>
  <c r="E495" i="12" s="1"/>
  <c r="AC495" i="12" s="1"/>
  <c r="O495" i="12"/>
  <c r="P495" i="12" s="1"/>
  <c r="L495" i="12"/>
  <c r="K495" i="12"/>
  <c r="H495" i="12"/>
  <c r="F495" i="12"/>
  <c r="AA494" i="12"/>
  <c r="Q494" i="12"/>
  <c r="P494" i="12"/>
  <c r="O494" i="12"/>
  <c r="L494" i="12"/>
  <c r="M494" i="12" s="1"/>
  <c r="K494" i="12"/>
  <c r="H494" i="12"/>
  <c r="F494" i="12"/>
  <c r="E494" i="12"/>
  <c r="AC494" i="12" s="1"/>
  <c r="AA493" i="12"/>
  <c r="Q493" i="12"/>
  <c r="E493" i="12" s="1"/>
  <c r="AC493" i="12" s="1"/>
  <c r="O493" i="12"/>
  <c r="P493" i="12" s="1"/>
  <c r="L493" i="12"/>
  <c r="K493" i="12"/>
  <c r="H493" i="12"/>
  <c r="F493" i="12"/>
  <c r="AA492" i="12"/>
  <c r="Q492" i="12"/>
  <c r="P492" i="12"/>
  <c r="O492" i="12"/>
  <c r="L492" i="12"/>
  <c r="M492" i="12" s="1"/>
  <c r="K492" i="12"/>
  <c r="H492" i="12"/>
  <c r="F492" i="12"/>
  <c r="E492" i="12"/>
  <c r="AC492" i="12" s="1"/>
  <c r="AA491" i="12"/>
  <c r="Q491" i="12"/>
  <c r="E491" i="12" s="1"/>
  <c r="AC491" i="12" s="1"/>
  <c r="O491" i="12"/>
  <c r="P491" i="12" s="1"/>
  <c r="L491" i="12"/>
  <c r="K491" i="12"/>
  <c r="H491" i="12"/>
  <c r="F491" i="12"/>
  <c r="AA490" i="12"/>
  <c r="Q490" i="12"/>
  <c r="P490" i="12"/>
  <c r="O490" i="12"/>
  <c r="L490" i="12"/>
  <c r="M490" i="12" s="1"/>
  <c r="K490" i="12"/>
  <c r="H490" i="12"/>
  <c r="F490" i="12"/>
  <c r="E490" i="12"/>
  <c r="AC490" i="12" s="1"/>
  <c r="AA489" i="12"/>
  <c r="Q489" i="12"/>
  <c r="E489" i="12" s="1"/>
  <c r="AC489" i="12" s="1"/>
  <c r="O489" i="12"/>
  <c r="P489" i="12" s="1"/>
  <c r="L489" i="12"/>
  <c r="K489" i="12"/>
  <c r="H489" i="12"/>
  <c r="F489" i="12"/>
  <c r="AA488" i="12"/>
  <c r="Q488" i="12"/>
  <c r="P488" i="12"/>
  <c r="O488" i="12"/>
  <c r="L488" i="12"/>
  <c r="K488" i="12"/>
  <c r="H488" i="12"/>
  <c r="F488" i="12"/>
  <c r="E488" i="12"/>
  <c r="AA487" i="12"/>
  <c r="Q487" i="12"/>
  <c r="E487" i="12" s="1"/>
  <c r="AC487" i="12" s="1"/>
  <c r="O487" i="12"/>
  <c r="P487" i="12" s="1"/>
  <c r="L487" i="12"/>
  <c r="K487" i="12"/>
  <c r="H487" i="12"/>
  <c r="F487" i="12"/>
  <c r="AA486" i="12"/>
  <c r="Q486" i="12"/>
  <c r="E486" i="12" s="1"/>
  <c r="O486" i="12"/>
  <c r="P486" i="12" s="1"/>
  <c r="L486" i="12"/>
  <c r="K486" i="12"/>
  <c r="H486" i="12"/>
  <c r="F486" i="12"/>
  <c r="AA485" i="12"/>
  <c r="Q485" i="12"/>
  <c r="E485" i="12" s="1"/>
  <c r="AC485" i="12" s="1"/>
  <c r="O485" i="12"/>
  <c r="P485" i="12" s="1"/>
  <c r="L485" i="12"/>
  <c r="K485" i="12"/>
  <c r="H485" i="12"/>
  <c r="F485" i="12"/>
  <c r="AA484" i="12"/>
  <c r="Q484" i="12"/>
  <c r="E484" i="12" s="1"/>
  <c r="O484" i="12"/>
  <c r="P484" i="12" s="1"/>
  <c r="L484" i="12"/>
  <c r="K484" i="12"/>
  <c r="H484" i="12"/>
  <c r="F484" i="12"/>
  <c r="AA483" i="12"/>
  <c r="Q483" i="12"/>
  <c r="E483" i="12" s="1"/>
  <c r="AC483" i="12" s="1"/>
  <c r="O483" i="12"/>
  <c r="P483" i="12" s="1"/>
  <c r="L483" i="12"/>
  <c r="K483" i="12"/>
  <c r="H483" i="12"/>
  <c r="F483" i="12"/>
  <c r="AA482" i="12"/>
  <c r="Q482" i="12"/>
  <c r="E482" i="12" s="1"/>
  <c r="O482" i="12"/>
  <c r="P482" i="12" s="1"/>
  <c r="L482" i="12"/>
  <c r="K482" i="12"/>
  <c r="H482" i="12"/>
  <c r="F482" i="12"/>
  <c r="AA481" i="12"/>
  <c r="Q481" i="12"/>
  <c r="E481" i="12" s="1"/>
  <c r="O481" i="12"/>
  <c r="P481" i="12" s="1"/>
  <c r="L481" i="12"/>
  <c r="K481" i="12"/>
  <c r="H481" i="12"/>
  <c r="F481" i="12"/>
  <c r="AA480" i="12"/>
  <c r="Q480" i="12"/>
  <c r="E480" i="12" s="1"/>
  <c r="O480" i="12"/>
  <c r="P480" i="12" s="1"/>
  <c r="L480" i="12"/>
  <c r="K480" i="12"/>
  <c r="H480" i="12"/>
  <c r="F480" i="12"/>
  <c r="AA479" i="12"/>
  <c r="Q479" i="12"/>
  <c r="E479" i="12" s="1"/>
  <c r="O479" i="12"/>
  <c r="P479" i="12" s="1"/>
  <c r="L479" i="12"/>
  <c r="K479" i="12"/>
  <c r="H479" i="12"/>
  <c r="F479" i="12"/>
  <c r="AA478" i="12"/>
  <c r="Q478" i="12"/>
  <c r="E478" i="12" s="1"/>
  <c r="O478" i="12"/>
  <c r="P478" i="12" s="1"/>
  <c r="L478" i="12"/>
  <c r="K478" i="12"/>
  <c r="H478" i="12"/>
  <c r="F478" i="12"/>
  <c r="AA477" i="12"/>
  <c r="Q477" i="12"/>
  <c r="E477" i="12" s="1"/>
  <c r="O477" i="12"/>
  <c r="P477" i="12" s="1"/>
  <c r="L477" i="12"/>
  <c r="K477" i="12"/>
  <c r="H477" i="12"/>
  <c r="F477" i="12"/>
  <c r="AA476" i="12"/>
  <c r="Q476" i="12"/>
  <c r="E476" i="12" s="1"/>
  <c r="O476" i="12"/>
  <c r="P476" i="12" s="1"/>
  <c r="L476" i="12"/>
  <c r="K476" i="12"/>
  <c r="H476" i="12"/>
  <c r="F476" i="12"/>
  <c r="AA475" i="12"/>
  <c r="Q475" i="12"/>
  <c r="E475" i="12" s="1"/>
  <c r="O475" i="12"/>
  <c r="P475" i="12" s="1"/>
  <c r="L475" i="12"/>
  <c r="K475" i="12"/>
  <c r="H475" i="12"/>
  <c r="F475" i="12"/>
  <c r="AA474" i="12"/>
  <c r="Q474" i="12"/>
  <c r="E474" i="12" s="1"/>
  <c r="O474" i="12"/>
  <c r="P474" i="12" s="1"/>
  <c r="L474" i="12"/>
  <c r="K474" i="12"/>
  <c r="H474" i="12"/>
  <c r="F474" i="12"/>
  <c r="AA473" i="12"/>
  <c r="Q473" i="12"/>
  <c r="E473" i="12" s="1"/>
  <c r="O473" i="12"/>
  <c r="P473" i="12" s="1"/>
  <c r="L473" i="12"/>
  <c r="K473" i="12"/>
  <c r="H473" i="12"/>
  <c r="F473" i="12"/>
  <c r="AA472" i="12"/>
  <c r="Q472" i="12"/>
  <c r="E472" i="12" s="1"/>
  <c r="O472" i="12"/>
  <c r="P472" i="12" s="1"/>
  <c r="L472" i="12"/>
  <c r="K472" i="12"/>
  <c r="H472" i="12"/>
  <c r="F472" i="12"/>
  <c r="AA471" i="12"/>
  <c r="Q471" i="12"/>
  <c r="E471" i="12" s="1"/>
  <c r="AC471" i="12" s="1"/>
  <c r="O471" i="12"/>
  <c r="P471" i="12" s="1"/>
  <c r="L471" i="12"/>
  <c r="K471" i="12"/>
  <c r="H471" i="12"/>
  <c r="F471" i="12"/>
  <c r="AA470" i="12"/>
  <c r="Q470" i="12"/>
  <c r="E470" i="12" s="1"/>
  <c r="O470" i="12"/>
  <c r="P470" i="12" s="1"/>
  <c r="L470" i="12"/>
  <c r="K470" i="12"/>
  <c r="H470" i="12"/>
  <c r="F470" i="12"/>
  <c r="AA469" i="12"/>
  <c r="Q469" i="12"/>
  <c r="E469" i="12" s="1"/>
  <c r="AC469" i="12" s="1"/>
  <c r="O469" i="12"/>
  <c r="P469" i="12" s="1"/>
  <c r="L469" i="12"/>
  <c r="K469" i="12"/>
  <c r="H469" i="12"/>
  <c r="F469" i="12"/>
  <c r="AA468" i="12"/>
  <c r="Q468" i="12"/>
  <c r="E468" i="12" s="1"/>
  <c r="O468" i="12"/>
  <c r="P468" i="12" s="1"/>
  <c r="L468" i="12"/>
  <c r="K468" i="12"/>
  <c r="H468" i="12"/>
  <c r="F468" i="12"/>
  <c r="AA467" i="12"/>
  <c r="Q467" i="12"/>
  <c r="E467" i="12" s="1"/>
  <c r="AC467" i="12" s="1"/>
  <c r="O467" i="12"/>
  <c r="P467" i="12" s="1"/>
  <c r="L467" i="12"/>
  <c r="K467" i="12"/>
  <c r="H467" i="12"/>
  <c r="F467" i="12"/>
  <c r="AA466" i="12"/>
  <c r="Q466" i="12"/>
  <c r="E466" i="12" s="1"/>
  <c r="O466" i="12"/>
  <c r="P466" i="12" s="1"/>
  <c r="L466" i="12"/>
  <c r="K466" i="12"/>
  <c r="H466" i="12"/>
  <c r="F466" i="12"/>
  <c r="AA465" i="12"/>
  <c r="Q465" i="12"/>
  <c r="E465" i="12" s="1"/>
  <c r="AC465" i="12" s="1"/>
  <c r="O465" i="12"/>
  <c r="P465" i="12" s="1"/>
  <c r="L465" i="12"/>
  <c r="K465" i="12"/>
  <c r="H465" i="12"/>
  <c r="F465" i="12"/>
  <c r="AA464" i="12"/>
  <c r="Q464" i="12"/>
  <c r="E464" i="12" s="1"/>
  <c r="O464" i="12"/>
  <c r="P464" i="12" s="1"/>
  <c r="L464" i="12"/>
  <c r="K464" i="12"/>
  <c r="H464" i="12"/>
  <c r="F464" i="12"/>
  <c r="AA463" i="12"/>
  <c r="Q463" i="12"/>
  <c r="E463" i="12" s="1"/>
  <c r="AC463" i="12" s="1"/>
  <c r="O463" i="12"/>
  <c r="P463" i="12" s="1"/>
  <c r="L463" i="12"/>
  <c r="K463" i="12"/>
  <c r="H463" i="12"/>
  <c r="F463" i="12"/>
  <c r="AA462" i="12"/>
  <c r="Q462" i="12"/>
  <c r="E462" i="12" s="1"/>
  <c r="O462" i="12"/>
  <c r="P462" i="12" s="1"/>
  <c r="L462" i="12"/>
  <c r="K462" i="12"/>
  <c r="H462" i="12"/>
  <c r="F462" i="12"/>
  <c r="AA461" i="12"/>
  <c r="Q461" i="12"/>
  <c r="E461" i="12" s="1"/>
  <c r="AC461" i="12" s="1"/>
  <c r="O461" i="12"/>
  <c r="P461" i="12" s="1"/>
  <c r="L461" i="12"/>
  <c r="K461" i="12"/>
  <c r="H461" i="12"/>
  <c r="F461" i="12"/>
  <c r="AA460" i="12"/>
  <c r="Q460" i="12"/>
  <c r="E460" i="12" s="1"/>
  <c r="O460" i="12"/>
  <c r="P460" i="12" s="1"/>
  <c r="L460" i="12"/>
  <c r="K460" i="12"/>
  <c r="H460" i="12"/>
  <c r="F460" i="12"/>
  <c r="AA459" i="12"/>
  <c r="Q459" i="12"/>
  <c r="E459" i="12" s="1"/>
  <c r="AC459" i="12" s="1"/>
  <c r="O459" i="12"/>
  <c r="P459" i="12" s="1"/>
  <c r="L459" i="12"/>
  <c r="K459" i="12"/>
  <c r="H459" i="12"/>
  <c r="F459" i="12"/>
  <c r="AA458" i="12"/>
  <c r="Q458" i="12"/>
  <c r="E458" i="12" s="1"/>
  <c r="O458" i="12"/>
  <c r="P458" i="12" s="1"/>
  <c r="L458" i="12"/>
  <c r="K458" i="12"/>
  <c r="H458" i="12"/>
  <c r="F458" i="12"/>
  <c r="AA457" i="12"/>
  <c r="Q457" i="12"/>
  <c r="E457" i="12" s="1"/>
  <c r="AC457" i="12" s="1"/>
  <c r="O457" i="12"/>
  <c r="P457" i="12" s="1"/>
  <c r="L457" i="12"/>
  <c r="K457" i="12"/>
  <c r="H457" i="12"/>
  <c r="F457" i="12"/>
  <c r="AA456" i="12"/>
  <c r="Q456" i="12"/>
  <c r="E456" i="12" s="1"/>
  <c r="O456" i="12"/>
  <c r="P456" i="12" s="1"/>
  <c r="L456" i="12"/>
  <c r="K456" i="12"/>
  <c r="H456" i="12"/>
  <c r="F456" i="12"/>
  <c r="AA455" i="12"/>
  <c r="Q455" i="12"/>
  <c r="E455" i="12" s="1"/>
  <c r="AC455" i="12" s="1"/>
  <c r="O455" i="12"/>
  <c r="P455" i="12" s="1"/>
  <c r="L455" i="12"/>
  <c r="K455" i="12"/>
  <c r="H455" i="12"/>
  <c r="F455" i="12"/>
  <c r="AA454" i="12"/>
  <c r="Q454" i="12"/>
  <c r="E454" i="12" s="1"/>
  <c r="O454" i="12"/>
  <c r="P454" i="12" s="1"/>
  <c r="L454" i="12"/>
  <c r="K454" i="12"/>
  <c r="H454" i="12"/>
  <c r="F454" i="12"/>
  <c r="AA453" i="12"/>
  <c r="Q453" i="12"/>
  <c r="E453" i="12" s="1"/>
  <c r="AC453" i="12" s="1"/>
  <c r="O453" i="12"/>
  <c r="P453" i="12" s="1"/>
  <c r="L453" i="12"/>
  <c r="K453" i="12"/>
  <c r="H453" i="12"/>
  <c r="F453" i="12"/>
  <c r="AA452" i="12"/>
  <c r="Q452" i="12"/>
  <c r="E452" i="12" s="1"/>
  <c r="O452" i="12"/>
  <c r="P452" i="12" s="1"/>
  <c r="L452" i="12"/>
  <c r="K452" i="12"/>
  <c r="H452" i="12"/>
  <c r="F452" i="12"/>
  <c r="AA451" i="12"/>
  <c r="Q451" i="12"/>
  <c r="E451" i="12" s="1"/>
  <c r="AC451" i="12" s="1"/>
  <c r="O451" i="12"/>
  <c r="P451" i="12" s="1"/>
  <c r="L451" i="12"/>
  <c r="K451" i="12"/>
  <c r="H451" i="12"/>
  <c r="F451" i="12"/>
  <c r="AA450" i="12"/>
  <c r="Q450" i="12"/>
  <c r="E450" i="12" s="1"/>
  <c r="O450" i="12"/>
  <c r="P450" i="12" s="1"/>
  <c r="L450" i="12"/>
  <c r="K450" i="12"/>
  <c r="H450" i="12"/>
  <c r="F450" i="12"/>
  <c r="AA449" i="12"/>
  <c r="Q449" i="12"/>
  <c r="E449" i="12" s="1"/>
  <c r="AC449" i="12" s="1"/>
  <c r="O449" i="12"/>
  <c r="P449" i="12" s="1"/>
  <c r="L449" i="12"/>
  <c r="K449" i="12"/>
  <c r="H449" i="12"/>
  <c r="F449" i="12"/>
  <c r="AA448" i="12"/>
  <c r="Q448" i="12"/>
  <c r="E448" i="12" s="1"/>
  <c r="O448" i="12"/>
  <c r="P448" i="12" s="1"/>
  <c r="L448" i="12"/>
  <c r="K448" i="12"/>
  <c r="H448" i="12"/>
  <c r="F448" i="12"/>
  <c r="AA447" i="12"/>
  <c r="Q447" i="12"/>
  <c r="E447" i="12" s="1"/>
  <c r="AC447" i="12" s="1"/>
  <c r="O447" i="12"/>
  <c r="P447" i="12" s="1"/>
  <c r="L447" i="12"/>
  <c r="K447" i="12"/>
  <c r="H447" i="12"/>
  <c r="F447" i="12"/>
  <c r="AA446" i="12"/>
  <c r="Q446" i="12"/>
  <c r="E446" i="12" s="1"/>
  <c r="O446" i="12"/>
  <c r="P446" i="12" s="1"/>
  <c r="L446" i="12"/>
  <c r="K446" i="12"/>
  <c r="H446" i="12"/>
  <c r="F446" i="12"/>
  <c r="AA445" i="12"/>
  <c r="Q445" i="12"/>
  <c r="E445" i="12" s="1"/>
  <c r="AC445" i="12" s="1"/>
  <c r="O445" i="12"/>
  <c r="P445" i="12" s="1"/>
  <c r="L445" i="12"/>
  <c r="K445" i="12"/>
  <c r="H445" i="12"/>
  <c r="F445" i="12"/>
  <c r="AA444" i="12"/>
  <c r="Q444" i="12"/>
  <c r="E444" i="12" s="1"/>
  <c r="O444" i="12"/>
  <c r="P444" i="12" s="1"/>
  <c r="L444" i="12"/>
  <c r="K444" i="12"/>
  <c r="H444" i="12"/>
  <c r="F444" i="12"/>
  <c r="AA443" i="12"/>
  <c r="Q443" i="12"/>
  <c r="E443" i="12" s="1"/>
  <c r="AC443" i="12" s="1"/>
  <c r="O443" i="12"/>
  <c r="P443" i="12" s="1"/>
  <c r="L443" i="12"/>
  <c r="K443" i="12"/>
  <c r="H443" i="12"/>
  <c r="F443" i="12"/>
  <c r="AA442" i="12"/>
  <c r="Q442" i="12"/>
  <c r="E442" i="12" s="1"/>
  <c r="O442" i="12"/>
  <c r="P442" i="12" s="1"/>
  <c r="L442" i="12"/>
  <c r="K442" i="12"/>
  <c r="H442" i="12"/>
  <c r="F442" i="12"/>
  <c r="AA441" i="12"/>
  <c r="Q441" i="12"/>
  <c r="E441" i="12" s="1"/>
  <c r="AC441" i="12" s="1"/>
  <c r="O441" i="12"/>
  <c r="P441" i="12" s="1"/>
  <c r="L441" i="12"/>
  <c r="K441" i="12"/>
  <c r="H441" i="12"/>
  <c r="F441" i="12"/>
  <c r="AA440" i="12"/>
  <c r="Q440" i="12"/>
  <c r="E440" i="12" s="1"/>
  <c r="O440" i="12"/>
  <c r="P440" i="12" s="1"/>
  <c r="L440" i="12"/>
  <c r="K440" i="12"/>
  <c r="H440" i="12"/>
  <c r="F440" i="12"/>
  <c r="AA439" i="12"/>
  <c r="Q439" i="12"/>
  <c r="E439" i="12" s="1"/>
  <c r="O439" i="12"/>
  <c r="P439" i="12" s="1"/>
  <c r="L439" i="12"/>
  <c r="K439" i="12"/>
  <c r="H439" i="12"/>
  <c r="F439" i="12"/>
  <c r="AA438" i="12"/>
  <c r="Q438" i="12"/>
  <c r="E438" i="12" s="1"/>
  <c r="O438" i="12"/>
  <c r="P438" i="12" s="1"/>
  <c r="L438" i="12"/>
  <c r="K438" i="12"/>
  <c r="H438" i="12"/>
  <c r="F438" i="12"/>
  <c r="AA437" i="12"/>
  <c r="Q437" i="12"/>
  <c r="E437" i="12" s="1"/>
  <c r="AC437" i="12" s="1"/>
  <c r="O437" i="12"/>
  <c r="P437" i="12" s="1"/>
  <c r="L437" i="12"/>
  <c r="K437" i="12"/>
  <c r="H437" i="12"/>
  <c r="F437" i="12"/>
  <c r="AA436" i="12"/>
  <c r="Q436" i="12"/>
  <c r="E436" i="12" s="1"/>
  <c r="O436" i="12"/>
  <c r="P436" i="12" s="1"/>
  <c r="L436" i="12"/>
  <c r="K436" i="12"/>
  <c r="H436" i="12"/>
  <c r="F436" i="12"/>
  <c r="AA435" i="12"/>
  <c r="Q435" i="12"/>
  <c r="E435" i="12" s="1"/>
  <c r="AC435" i="12" s="1"/>
  <c r="O435" i="12"/>
  <c r="P435" i="12" s="1"/>
  <c r="L435" i="12"/>
  <c r="K435" i="12"/>
  <c r="H435" i="12"/>
  <c r="F435" i="12"/>
  <c r="AA434" i="12"/>
  <c r="Q434" i="12"/>
  <c r="E434" i="12" s="1"/>
  <c r="O434" i="12"/>
  <c r="P434" i="12" s="1"/>
  <c r="L434" i="12"/>
  <c r="K434" i="12"/>
  <c r="H434" i="12"/>
  <c r="F434" i="12"/>
  <c r="AA433" i="12"/>
  <c r="Q433" i="12"/>
  <c r="E433" i="12" s="1"/>
  <c r="O433" i="12"/>
  <c r="P433" i="12" s="1"/>
  <c r="L433" i="12"/>
  <c r="K433" i="12"/>
  <c r="H433" i="12"/>
  <c r="F433" i="12"/>
  <c r="AA432" i="12"/>
  <c r="Q432" i="12"/>
  <c r="E432" i="12" s="1"/>
  <c r="O432" i="12"/>
  <c r="P432" i="12" s="1"/>
  <c r="L432" i="12"/>
  <c r="K432" i="12"/>
  <c r="H432" i="12"/>
  <c r="F432" i="12"/>
  <c r="AA431" i="12"/>
  <c r="Q431" i="12"/>
  <c r="E431" i="12" s="1"/>
  <c r="O431" i="12"/>
  <c r="P431" i="12" s="1"/>
  <c r="L431" i="12"/>
  <c r="K431" i="12"/>
  <c r="H431" i="12"/>
  <c r="F431" i="12"/>
  <c r="AA430" i="12"/>
  <c r="Q430" i="12"/>
  <c r="E430" i="12" s="1"/>
  <c r="O430" i="12"/>
  <c r="P430" i="12" s="1"/>
  <c r="L430" i="12"/>
  <c r="K430" i="12"/>
  <c r="H430" i="12"/>
  <c r="F430" i="12"/>
  <c r="AA429" i="12"/>
  <c r="Q429" i="12"/>
  <c r="E429" i="12" s="1"/>
  <c r="O429" i="12"/>
  <c r="P429" i="12" s="1"/>
  <c r="L429" i="12"/>
  <c r="K429" i="12"/>
  <c r="H429" i="12"/>
  <c r="F429" i="12"/>
  <c r="AA428" i="12"/>
  <c r="Q428" i="12"/>
  <c r="E428" i="12" s="1"/>
  <c r="O428" i="12"/>
  <c r="P428" i="12" s="1"/>
  <c r="L428" i="12"/>
  <c r="K428" i="12"/>
  <c r="H428" i="12"/>
  <c r="F428" i="12"/>
  <c r="AA427" i="12"/>
  <c r="Q427" i="12"/>
  <c r="E427" i="12" s="1"/>
  <c r="O427" i="12"/>
  <c r="P427" i="12" s="1"/>
  <c r="L427" i="12"/>
  <c r="K427" i="12"/>
  <c r="H427" i="12"/>
  <c r="F427" i="12"/>
  <c r="AA426" i="12"/>
  <c r="Q426" i="12"/>
  <c r="E426" i="12" s="1"/>
  <c r="O426" i="12"/>
  <c r="P426" i="12" s="1"/>
  <c r="L426" i="12"/>
  <c r="K426" i="12"/>
  <c r="H426" i="12"/>
  <c r="F426" i="12"/>
  <c r="AA425" i="12"/>
  <c r="Q425" i="12"/>
  <c r="E425" i="12" s="1"/>
  <c r="O425" i="12"/>
  <c r="P425" i="12" s="1"/>
  <c r="L425" i="12"/>
  <c r="K425" i="12"/>
  <c r="H425" i="12"/>
  <c r="F425" i="12"/>
  <c r="AA424" i="12"/>
  <c r="Q424" i="12"/>
  <c r="E424" i="12" s="1"/>
  <c r="O424" i="12"/>
  <c r="P424" i="12" s="1"/>
  <c r="L424" i="12"/>
  <c r="K424" i="12"/>
  <c r="H424" i="12"/>
  <c r="F424" i="12"/>
  <c r="AA423" i="12"/>
  <c r="Q423" i="12"/>
  <c r="E423" i="12" s="1"/>
  <c r="O423" i="12"/>
  <c r="P423" i="12" s="1"/>
  <c r="L423" i="12"/>
  <c r="K423" i="12"/>
  <c r="H423" i="12"/>
  <c r="F423" i="12"/>
  <c r="AA422" i="12"/>
  <c r="Q422" i="12"/>
  <c r="E422" i="12" s="1"/>
  <c r="O422" i="12"/>
  <c r="P422" i="12" s="1"/>
  <c r="L422" i="12"/>
  <c r="K422" i="12"/>
  <c r="H422" i="12"/>
  <c r="F422" i="12"/>
  <c r="AA421" i="12"/>
  <c r="Q421" i="12"/>
  <c r="E421" i="12" s="1"/>
  <c r="O421" i="12"/>
  <c r="P421" i="12" s="1"/>
  <c r="L421" i="12"/>
  <c r="K421" i="12"/>
  <c r="H421" i="12"/>
  <c r="F421" i="12"/>
  <c r="AA420" i="12"/>
  <c r="Q420" i="12"/>
  <c r="E420" i="12" s="1"/>
  <c r="O420" i="12"/>
  <c r="P420" i="12" s="1"/>
  <c r="L420" i="12"/>
  <c r="K420" i="12"/>
  <c r="H420" i="12"/>
  <c r="F420" i="12"/>
  <c r="AA419" i="12"/>
  <c r="Q419" i="12"/>
  <c r="E419" i="12" s="1"/>
  <c r="O419" i="12"/>
  <c r="P419" i="12" s="1"/>
  <c r="L419" i="12"/>
  <c r="K419" i="12"/>
  <c r="H419" i="12"/>
  <c r="F419" i="12"/>
  <c r="AA418" i="12"/>
  <c r="Q418" i="12"/>
  <c r="E418" i="12" s="1"/>
  <c r="O418" i="12"/>
  <c r="P418" i="12" s="1"/>
  <c r="L418" i="12"/>
  <c r="K418" i="12"/>
  <c r="H418" i="12"/>
  <c r="F418" i="12"/>
  <c r="AA417" i="12"/>
  <c r="Q417" i="12"/>
  <c r="E417" i="12" s="1"/>
  <c r="O417" i="12"/>
  <c r="P417" i="12" s="1"/>
  <c r="L417" i="12"/>
  <c r="K417" i="12"/>
  <c r="H417" i="12"/>
  <c r="F417" i="12"/>
  <c r="AA416" i="12"/>
  <c r="Q416" i="12"/>
  <c r="E416" i="12" s="1"/>
  <c r="O416" i="12"/>
  <c r="P416" i="12" s="1"/>
  <c r="L416" i="12"/>
  <c r="K416" i="12"/>
  <c r="H416" i="12"/>
  <c r="F416" i="12"/>
  <c r="AA415" i="12"/>
  <c r="Q415" i="12"/>
  <c r="E415" i="12" s="1"/>
  <c r="O415" i="12"/>
  <c r="P415" i="12" s="1"/>
  <c r="L415" i="12"/>
  <c r="K415" i="12"/>
  <c r="H415" i="12"/>
  <c r="F415" i="12"/>
  <c r="AA414" i="12"/>
  <c r="Q414" i="12"/>
  <c r="E414" i="12" s="1"/>
  <c r="O414" i="12"/>
  <c r="P414" i="12" s="1"/>
  <c r="L414" i="12"/>
  <c r="K414" i="12"/>
  <c r="H414" i="12"/>
  <c r="F414" i="12"/>
  <c r="AA413" i="12"/>
  <c r="Q413" i="12"/>
  <c r="E413" i="12" s="1"/>
  <c r="O413" i="12"/>
  <c r="P413" i="12" s="1"/>
  <c r="L413" i="12"/>
  <c r="K413" i="12"/>
  <c r="H413" i="12"/>
  <c r="F413" i="12"/>
  <c r="AA412" i="12"/>
  <c r="Q412" i="12"/>
  <c r="E412" i="12" s="1"/>
  <c r="O412" i="12"/>
  <c r="P412" i="12" s="1"/>
  <c r="L412" i="12"/>
  <c r="K412" i="12"/>
  <c r="H412" i="12"/>
  <c r="F412" i="12"/>
  <c r="AA411" i="12"/>
  <c r="Q411" i="12"/>
  <c r="E411" i="12" s="1"/>
  <c r="O411" i="12"/>
  <c r="P411" i="12" s="1"/>
  <c r="L411" i="12"/>
  <c r="K411" i="12"/>
  <c r="H411" i="12"/>
  <c r="F411" i="12"/>
  <c r="AA410" i="12"/>
  <c r="Q410" i="12"/>
  <c r="E410" i="12" s="1"/>
  <c r="O410" i="12"/>
  <c r="P410" i="12" s="1"/>
  <c r="L410" i="12"/>
  <c r="K410" i="12"/>
  <c r="H410" i="12"/>
  <c r="F410" i="12"/>
  <c r="AA409" i="12"/>
  <c r="Q409" i="12"/>
  <c r="E409" i="12" s="1"/>
  <c r="O409" i="12"/>
  <c r="P409" i="12" s="1"/>
  <c r="L409" i="12"/>
  <c r="K409" i="12"/>
  <c r="H409" i="12"/>
  <c r="F409" i="12"/>
  <c r="AA408" i="12"/>
  <c r="Q408" i="12"/>
  <c r="E408" i="12" s="1"/>
  <c r="O408" i="12"/>
  <c r="P408" i="12" s="1"/>
  <c r="L408" i="12"/>
  <c r="K408" i="12"/>
  <c r="H408" i="12"/>
  <c r="F408" i="12"/>
  <c r="AA407" i="12"/>
  <c r="Q407" i="12"/>
  <c r="E407" i="12" s="1"/>
  <c r="O407" i="12"/>
  <c r="P407" i="12" s="1"/>
  <c r="L407" i="12"/>
  <c r="K407" i="12"/>
  <c r="H407" i="12"/>
  <c r="F407" i="12"/>
  <c r="AA406" i="12"/>
  <c r="Q406" i="12"/>
  <c r="E406" i="12" s="1"/>
  <c r="O406" i="12"/>
  <c r="P406" i="12" s="1"/>
  <c r="L406" i="12"/>
  <c r="K406" i="12"/>
  <c r="H406" i="12"/>
  <c r="F406" i="12"/>
  <c r="AA405" i="12"/>
  <c r="Q405" i="12"/>
  <c r="E405" i="12" s="1"/>
  <c r="O405" i="12"/>
  <c r="P405" i="12" s="1"/>
  <c r="L405" i="12"/>
  <c r="K405" i="12"/>
  <c r="H405" i="12"/>
  <c r="F405" i="12"/>
  <c r="AA404" i="12"/>
  <c r="Q404" i="12"/>
  <c r="E404" i="12" s="1"/>
  <c r="O404" i="12"/>
  <c r="P404" i="12" s="1"/>
  <c r="L404" i="12"/>
  <c r="K404" i="12"/>
  <c r="H404" i="12"/>
  <c r="F404" i="12"/>
  <c r="AA403" i="12"/>
  <c r="Q403" i="12"/>
  <c r="E403" i="12" s="1"/>
  <c r="O403" i="12"/>
  <c r="P403" i="12" s="1"/>
  <c r="L403" i="12"/>
  <c r="K403" i="12"/>
  <c r="H403" i="12"/>
  <c r="F403" i="12"/>
  <c r="AA402" i="12"/>
  <c r="Q402" i="12"/>
  <c r="E402" i="12" s="1"/>
  <c r="O402" i="12"/>
  <c r="P402" i="12" s="1"/>
  <c r="L402" i="12"/>
  <c r="K402" i="12"/>
  <c r="H402" i="12"/>
  <c r="F402" i="12"/>
  <c r="AA401" i="12"/>
  <c r="Q401" i="12"/>
  <c r="E401" i="12" s="1"/>
  <c r="O401" i="12"/>
  <c r="P401" i="12" s="1"/>
  <c r="L401" i="12"/>
  <c r="K401" i="12"/>
  <c r="H401" i="12"/>
  <c r="F401" i="12"/>
  <c r="AA400" i="12"/>
  <c r="Q400" i="12"/>
  <c r="E400" i="12" s="1"/>
  <c r="O400" i="12"/>
  <c r="P400" i="12" s="1"/>
  <c r="L400" i="12"/>
  <c r="K400" i="12"/>
  <c r="H400" i="12"/>
  <c r="F400" i="12"/>
  <c r="AA399" i="12"/>
  <c r="Q399" i="12"/>
  <c r="E399" i="12" s="1"/>
  <c r="O399" i="12"/>
  <c r="P399" i="12" s="1"/>
  <c r="L399" i="12"/>
  <c r="K399" i="12"/>
  <c r="H399" i="12"/>
  <c r="F399" i="12"/>
  <c r="AA398" i="12"/>
  <c r="Q398" i="12"/>
  <c r="E398" i="12" s="1"/>
  <c r="O398" i="12"/>
  <c r="P398" i="12" s="1"/>
  <c r="L398" i="12"/>
  <c r="K398" i="12"/>
  <c r="H398" i="12"/>
  <c r="F398" i="12"/>
  <c r="AA397" i="12"/>
  <c r="Q397" i="12"/>
  <c r="E397" i="12" s="1"/>
  <c r="O397" i="12"/>
  <c r="P397" i="12" s="1"/>
  <c r="L397" i="12"/>
  <c r="K397" i="12"/>
  <c r="H397" i="12"/>
  <c r="F397" i="12"/>
  <c r="AA396" i="12"/>
  <c r="Q396" i="12"/>
  <c r="E396" i="12" s="1"/>
  <c r="AC396" i="12" s="1"/>
  <c r="O396" i="12"/>
  <c r="P396" i="12" s="1"/>
  <c r="L396" i="12"/>
  <c r="K396" i="12"/>
  <c r="H396" i="12"/>
  <c r="F396" i="12"/>
  <c r="AA395" i="12"/>
  <c r="Q395" i="12"/>
  <c r="E395" i="12" s="1"/>
  <c r="AC395" i="12" s="1"/>
  <c r="O395" i="12"/>
  <c r="P395" i="12" s="1"/>
  <c r="L395" i="12"/>
  <c r="K395" i="12"/>
  <c r="H395" i="12"/>
  <c r="F395" i="12"/>
  <c r="AA394" i="12"/>
  <c r="Q394" i="12"/>
  <c r="E394" i="12" s="1"/>
  <c r="AC394" i="12" s="1"/>
  <c r="O394" i="12"/>
  <c r="P394" i="12" s="1"/>
  <c r="L394" i="12"/>
  <c r="K394" i="12"/>
  <c r="H394" i="12"/>
  <c r="F394" i="12"/>
  <c r="AA393" i="12"/>
  <c r="Q393" i="12"/>
  <c r="E393" i="12" s="1"/>
  <c r="O393" i="12"/>
  <c r="P393" i="12" s="1"/>
  <c r="L393" i="12"/>
  <c r="K393" i="12"/>
  <c r="H393" i="12"/>
  <c r="F393" i="12"/>
  <c r="AA392" i="12"/>
  <c r="Q392" i="12"/>
  <c r="E392" i="12" s="1"/>
  <c r="AC392" i="12" s="1"/>
  <c r="O392" i="12"/>
  <c r="P392" i="12" s="1"/>
  <c r="L392" i="12"/>
  <c r="K392" i="12"/>
  <c r="H392" i="12"/>
  <c r="F392" i="12"/>
  <c r="AA391" i="12"/>
  <c r="Q391" i="12"/>
  <c r="E391" i="12" s="1"/>
  <c r="O391" i="12"/>
  <c r="P391" i="12" s="1"/>
  <c r="L391" i="12"/>
  <c r="K391" i="12"/>
  <c r="H391" i="12"/>
  <c r="F391" i="12"/>
  <c r="AA390" i="12"/>
  <c r="Q390" i="12"/>
  <c r="E390" i="12" s="1"/>
  <c r="AC390" i="12" s="1"/>
  <c r="O390" i="12"/>
  <c r="P390" i="12" s="1"/>
  <c r="L390" i="12"/>
  <c r="K390" i="12"/>
  <c r="H390" i="12"/>
  <c r="F390" i="12"/>
  <c r="AA389" i="12"/>
  <c r="Q389" i="12"/>
  <c r="E389" i="12" s="1"/>
  <c r="O389" i="12"/>
  <c r="P389" i="12" s="1"/>
  <c r="L389" i="12"/>
  <c r="K389" i="12"/>
  <c r="H389" i="12"/>
  <c r="F389" i="12"/>
  <c r="AA388" i="12"/>
  <c r="Q388" i="12"/>
  <c r="E388" i="12" s="1"/>
  <c r="AC388" i="12" s="1"/>
  <c r="O388" i="12"/>
  <c r="P388" i="12" s="1"/>
  <c r="L388" i="12"/>
  <c r="K388" i="12"/>
  <c r="H388" i="12"/>
  <c r="F388" i="12"/>
  <c r="AA387" i="12"/>
  <c r="Q387" i="12"/>
  <c r="E387" i="12" s="1"/>
  <c r="O387" i="12"/>
  <c r="P387" i="12" s="1"/>
  <c r="L387" i="12"/>
  <c r="K387" i="12"/>
  <c r="H387" i="12"/>
  <c r="F387" i="12"/>
  <c r="AA386" i="12"/>
  <c r="Q386" i="12"/>
  <c r="E386" i="12" s="1"/>
  <c r="AC386" i="12" s="1"/>
  <c r="O386" i="12"/>
  <c r="P386" i="12" s="1"/>
  <c r="L386" i="12"/>
  <c r="K386" i="12"/>
  <c r="H386" i="12"/>
  <c r="F386" i="12"/>
  <c r="AA385" i="12"/>
  <c r="Q385" i="12"/>
  <c r="E385" i="12" s="1"/>
  <c r="O385" i="12"/>
  <c r="P385" i="12" s="1"/>
  <c r="L385" i="12"/>
  <c r="K385" i="12"/>
  <c r="H385" i="12"/>
  <c r="F385" i="12"/>
  <c r="AA384" i="12"/>
  <c r="Q384" i="12"/>
  <c r="E384" i="12" s="1"/>
  <c r="AC384" i="12" s="1"/>
  <c r="O384" i="12"/>
  <c r="P384" i="12" s="1"/>
  <c r="L384" i="12"/>
  <c r="K384" i="12"/>
  <c r="H384" i="12"/>
  <c r="F384" i="12"/>
  <c r="AA383" i="12"/>
  <c r="Q383" i="12"/>
  <c r="E383" i="12" s="1"/>
  <c r="O383" i="12"/>
  <c r="P383" i="12" s="1"/>
  <c r="L383" i="12"/>
  <c r="K383" i="12"/>
  <c r="H383" i="12"/>
  <c r="F383" i="12"/>
  <c r="AA382" i="12"/>
  <c r="Q382" i="12"/>
  <c r="E382" i="12" s="1"/>
  <c r="AC382" i="12" s="1"/>
  <c r="O382" i="12"/>
  <c r="P382" i="12" s="1"/>
  <c r="L382" i="12"/>
  <c r="K382" i="12"/>
  <c r="H382" i="12"/>
  <c r="F382" i="12"/>
  <c r="AA381" i="12"/>
  <c r="Q381" i="12"/>
  <c r="E381" i="12" s="1"/>
  <c r="O381" i="12"/>
  <c r="P381" i="12" s="1"/>
  <c r="L381" i="12"/>
  <c r="K381" i="12"/>
  <c r="H381" i="12"/>
  <c r="F381" i="12"/>
  <c r="AA380" i="12"/>
  <c r="Q380" i="12"/>
  <c r="E380" i="12" s="1"/>
  <c r="AC380" i="12" s="1"/>
  <c r="O380" i="12"/>
  <c r="P380" i="12" s="1"/>
  <c r="L380" i="12"/>
  <c r="K380" i="12"/>
  <c r="H380" i="12"/>
  <c r="F380" i="12"/>
  <c r="AA379" i="12"/>
  <c r="Q379" i="12"/>
  <c r="E379" i="12" s="1"/>
  <c r="O379" i="12"/>
  <c r="P379" i="12" s="1"/>
  <c r="L379" i="12"/>
  <c r="K379" i="12"/>
  <c r="H379" i="12"/>
  <c r="F379" i="12"/>
  <c r="AA378" i="12"/>
  <c r="Q378" i="12"/>
  <c r="E378" i="12" s="1"/>
  <c r="AC378" i="12" s="1"/>
  <c r="O378" i="12"/>
  <c r="P378" i="12" s="1"/>
  <c r="L378" i="12"/>
  <c r="K378" i="12"/>
  <c r="H378" i="12"/>
  <c r="F378" i="12"/>
  <c r="AA377" i="12"/>
  <c r="Q377" i="12"/>
  <c r="E377" i="12" s="1"/>
  <c r="O377" i="12"/>
  <c r="P377" i="12" s="1"/>
  <c r="L377" i="12"/>
  <c r="K377" i="12"/>
  <c r="H377" i="12"/>
  <c r="F377" i="12"/>
  <c r="AA376" i="12"/>
  <c r="Q376" i="12"/>
  <c r="E376" i="12" s="1"/>
  <c r="AC376" i="12" s="1"/>
  <c r="O376" i="12"/>
  <c r="P376" i="12" s="1"/>
  <c r="L376" i="12"/>
  <c r="K376" i="12"/>
  <c r="H376" i="12"/>
  <c r="F376" i="12"/>
  <c r="AA375" i="12"/>
  <c r="Q375" i="12"/>
  <c r="E375" i="12" s="1"/>
  <c r="O375" i="12"/>
  <c r="P375" i="12" s="1"/>
  <c r="L375" i="12"/>
  <c r="K375" i="12"/>
  <c r="H375" i="12"/>
  <c r="F375" i="12"/>
  <c r="AA374" i="12"/>
  <c r="Q374" i="12"/>
  <c r="E374" i="12" s="1"/>
  <c r="AC374" i="12" s="1"/>
  <c r="O374" i="12"/>
  <c r="P374" i="12" s="1"/>
  <c r="L374" i="12"/>
  <c r="K374" i="12"/>
  <c r="H374" i="12"/>
  <c r="F374" i="12"/>
  <c r="AA373" i="12"/>
  <c r="Q373" i="12"/>
  <c r="E373" i="12" s="1"/>
  <c r="O373" i="12"/>
  <c r="P373" i="12" s="1"/>
  <c r="L373" i="12"/>
  <c r="K373" i="12"/>
  <c r="H373" i="12"/>
  <c r="F373" i="12"/>
  <c r="AA372" i="12"/>
  <c r="Q372" i="12"/>
  <c r="E372" i="12" s="1"/>
  <c r="AC372" i="12" s="1"/>
  <c r="O372" i="12"/>
  <c r="P372" i="12" s="1"/>
  <c r="L372" i="12"/>
  <c r="K372" i="12"/>
  <c r="H372" i="12"/>
  <c r="F372" i="12"/>
  <c r="AA371" i="12"/>
  <c r="Q371" i="12"/>
  <c r="E371" i="12" s="1"/>
  <c r="O371" i="12"/>
  <c r="P371" i="12" s="1"/>
  <c r="L371" i="12"/>
  <c r="K371" i="12"/>
  <c r="H371" i="12"/>
  <c r="F371" i="12"/>
  <c r="AA370" i="12"/>
  <c r="Q370" i="12"/>
  <c r="E370" i="12" s="1"/>
  <c r="AC370" i="12" s="1"/>
  <c r="O370" i="12"/>
  <c r="P370" i="12" s="1"/>
  <c r="L370" i="12"/>
  <c r="K370" i="12"/>
  <c r="H370" i="12"/>
  <c r="F370" i="12"/>
  <c r="AA369" i="12"/>
  <c r="Q369" i="12"/>
  <c r="E369" i="12" s="1"/>
  <c r="O369" i="12"/>
  <c r="P369" i="12" s="1"/>
  <c r="L369" i="12"/>
  <c r="K369" i="12"/>
  <c r="H369" i="12"/>
  <c r="F369" i="12"/>
  <c r="AA368" i="12"/>
  <c r="Q368" i="12"/>
  <c r="E368" i="12" s="1"/>
  <c r="AC368" i="12" s="1"/>
  <c r="O368" i="12"/>
  <c r="P368" i="12" s="1"/>
  <c r="L368" i="12"/>
  <c r="K368" i="12"/>
  <c r="H368" i="12"/>
  <c r="F368" i="12"/>
  <c r="AA367" i="12"/>
  <c r="Q367" i="12"/>
  <c r="E367" i="12" s="1"/>
  <c r="O367" i="12"/>
  <c r="P367" i="12" s="1"/>
  <c r="L367" i="12"/>
  <c r="K367" i="12"/>
  <c r="H367" i="12"/>
  <c r="F367" i="12"/>
  <c r="AA366" i="12"/>
  <c r="Q366" i="12"/>
  <c r="E366" i="12" s="1"/>
  <c r="AC366" i="12" s="1"/>
  <c r="O366" i="12"/>
  <c r="P366" i="12" s="1"/>
  <c r="L366" i="12"/>
  <c r="K366" i="12"/>
  <c r="H366" i="12"/>
  <c r="F366" i="12"/>
  <c r="AA365" i="12"/>
  <c r="Q365" i="12"/>
  <c r="E365" i="12" s="1"/>
  <c r="AC365" i="12" s="1"/>
  <c r="O365" i="12"/>
  <c r="P365" i="12" s="1"/>
  <c r="L365" i="12"/>
  <c r="K365" i="12"/>
  <c r="H365" i="12"/>
  <c r="F365" i="12"/>
  <c r="AA364" i="12"/>
  <c r="Q364" i="12"/>
  <c r="E364" i="12" s="1"/>
  <c r="O364" i="12"/>
  <c r="P364" i="12" s="1"/>
  <c r="L364" i="12"/>
  <c r="K364" i="12"/>
  <c r="H364" i="12"/>
  <c r="F364" i="12"/>
  <c r="AA363" i="12"/>
  <c r="Q363" i="12"/>
  <c r="E363" i="12" s="1"/>
  <c r="AC363" i="12" s="1"/>
  <c r="O363" i="12"/>
  <c r="P363" i="12" s="1"/>
  <c r="L363" i="12"/>
  <c r="K363" i="12"/>
  <c r="H363" i="12"/>
  <c r="F363" i="12"/>
  <c r="AA362" i="12"/>
  <c r="Q362" i="12"/>
  <c r="E362" i="12" s="1"/>
  <c r="O362" i="12"/>
  <c r="P362" i="12" s="1"/>
  <c r="L362" i="12"/>
  <c r="K362" i="12"/>
  <c r="H362" i="12"/>
  <c r="F362" i="12"/>
  <c r="AA361" i="12"/>
  <c r="Q361" i="12"/>
  <c r="E361" i="12" s="1"/>
  <c r="AC361" i="12" s="1"/>
  <c r="O361" i="12"/>
  <c r="P361" i="12" s="1"/>
  <c r="L361" i="12"/>
  <c r="K361" i="12"/>
  <c r="H361" i="12"/>
  <c r="F361" i="12"/>
  <c r="AA360" i="12"/>
  <c r="Q360" i="12"/>
  <c r="E360" i="12" s="1"/>
  <c r="O360" i="12"/>
  <c r="P360" i="12" s="1"/>
  <c r="L360" i="12"/>
  <c r="K360" i="12"/>
  <c r="H360" i="12"/>
  <c r="F360" i="12"/>
  <c r="AA359" i="12"/>
  <c r="Q359" i="12"/>
  <c r="E359" i="12" s="1"/>
  <c r="AC359" i="12" s="1"/>
  <c r="O359" i="12"/>
  <c r="P359" i="12" s="1"/>
  <c r="L359" i="12"/>
  <c r="K359" i="12"/>
  <c r="H359" i="12"/>
  <c r="F359" i="12"/>
  <c r="AA358" i="12"/>
  <c r="Q358" i="12"/>
  <c r="E358" i="12" s="1"/>
  <c r="O358" i="12"/>
  <c r="P358" i="12" s="1"/>
  <c r="L358" i="12"/>
  <c r="K358" i="12"/>
  <c r="H358" i="12"/>
  <c r="F358" i="12"/>
  <c r="AA357" i="12"/>
  <c r="Q357" i="12"/>
  <c r="E357" i="12" s="1"/>
  <c r="AC357" i="12" s="1"/>
  <c r="O357" i="12"/>
  <c r="P357" i="12" s="1"/>
  <c r="L357" i="12"/>
  <c r="K357" i="12"/>
  <c r="H357" i="12"/>
  <c r="F357" i="12"/>
  <c r="AA356" i="12"/>
  <c r="Q356" i="12"/>
  <c r="E356" i="12" s="1"/>
  <c r="O356" i="12"/>
  <c r="P356" i="12" s="1"/>
  <c r="L356" i="12"/>
  <c r="K356" i="12"/>
  <c r="H356" i="12"/>
  <c r="F356" i="12"/>
  <c r="AA355" i="12"/>
  <c r="R355" i="12"/>
  <c r="Q355" i="12"/>
  <c r="P355" i="12"/>
  <c r="O355" i="12"/>
  <c r="L355" i="12"/>
  <c r="M355" i="12" s="1"/>
  <c r="K355" i="12"/>
  <c r="H355" i="12"/>
  <c r="F355" i="12"/>
  <c r="E355" i="12"/>
  <c r="AC355" i="12" s="1"/>
  <c r="X355" i="12"/>
  <c r="X356" i="12" s="1"/>
  <c r="X357" i="12" s="1"/>
  <c r="X358" i="12" s="1"/>
  <c r="X359" i="12" s="1"/>
  <c r="X360" i="12" s="1"/>
  <c r="X361" i="12" s="1"/>
  <c r="X362" i="12" s="1"/>
  <c r="X363" i="12" s="1"/>
  <c r="X364" i="12" s="1"/>
  <c r="X365" i="12" s="1"/>
  <c r="X366" i="12" s="1"/>
  <c r="X367" i="12" s="1"/>
  <c r="X368" i="12" s="1"/>
  <c r="X369" i="12" s="1"/>
  <c r="X370" i="12" s="1"/>
  <c r="X371" i="12" s="1"/>
  <c r="X372" i="12" s="1"/>
  <c r="X373" i="12" s="1"/>
  <c r="X374" i="12" s="1"/>
  <c r="X375" i="12" s="1"/>
  <c r="X376" i="12" s="1"/>
  <c r="X377" i="12" s="1"/>
  <c r="X378" i="12" s="1"/>
  <c r="X379" i="12" s="1"/>
  <c r="X380" i="12" s="1"/>
  <c r="X381" i="12" s="1"/>
  <c r="X382" i="12" s="1"/>
  <c r="X383" i="12" s="1"/>
  <c r="X384" i="12" s="1"/>
  <c r="X385" i="12" s="1"/>
  <c r="X386" i="12" s="1"/>
  <c r="X387" i="12" s="1"/>
  <c r="X388" i="12" s="1"/>
  <c r="X389" i="12" s="1"/>
  <c r="X390" i="12" s="1"/>
  <c r="X391" i="12" s="1"/>
  <c r="X392" i="12" s="1"/>
  <c r="X393" i="12" s="1"/>
  <c r="X394" i="12" s="1"/>
  <c r="X395" i="12" s="1"/>
  <c r="X396" i="12" s="1"/>
  <c r="X397" i="12" s="1"/>
  <c r="X398" i="12" s="1"/>
  <c r="X399" i="12" s="1"/>
  <c r="X400" i="12" s="1"/>
  <c r="X401" i="12" s="1"/>
  <c r="X402" i="12" s="1"/>
  <c r="X403" i="12" s="1"/>
  <c r="X404" i="12" s="1"/>
  <c r="X405" i="12" s="1"/>
  <c r="X406" i="12" s="1"/>
  <c r="X407" i="12" s="1"/>
  <c r="X408" i="12" s="1"/>
  <c r="X409" i="12" s="1"/>
  <c r="X410" i="12" s="1"/>
  <c r="X411" i="12" s="1"/>
  <c r="X412" i="12" s="1"/>
  <c r="X413" i="12" s="1"/>
  <c r="X414" i="12" s="1"/>
  <c r="X415" i="12" s="1"/>
  <c r="X416" i="12" s="1"/>
  <c r="X417" i="12" s="1"/>
  <c r="X418" i="12" s="1"/>
  <c r="X419" i="12" s="1"/>
  <c r="X420" i="12" s="1"/>
  <c r="X421" i="12" s="1"/>
  <c r="X422" i="12" s="1"/>
  <c r="X423" i="12" s="1"/>
  <c r="X424" i="12" s="1"/>
  <c r="X425" i="12" s="1"/>
  <c r="X426" i="12" s="1"/>
  <c r="X427" i="12" s="1"/>
  <c r="X428" i="12" s="1"/>
  <c r="X429" i="12" s="1"/>
  <c r="X430" i="12" s="1"/>
  <c r="X431" i="12" s="1"/>
  <c r="X432" i="12" s="1"/>
  <c r="X433" i="12" s="1"/>
  <c r="X434" i="12" s="1"/>
  <c r="X435" i="12" s="1"/>
  <c r="X436" i="12" s="1"/>
  <c r="X437" i="12" s="1"/>
  <c r="X438" i="12" s="1"/>
  <c r="X439" i="12" s="1"/>
  <c r="X440" i="12" s="1"/>
  <c r="X441" i="12" s="1"/>
  <c r="X442" i="12" s="1"/>
  <c r="X443" i="12" s="1"/>
  <c r="X444" i="12" s="1"/>
  <c r="X445" i="12" s="1"/>
  <c r="X446" i="12" s="1"/>
  <c r="X447" i="12" s="1"/>
  <c r="X448" i="12" s="1"/>
  <c r="X449" i="12" s="1"/>
  <c r="X450" i="12" s="1"/>
  <c r="X451" i="12" s="1"/>
  <c r="X452" i="12" s="1"/>
  <c r="X453" i="12" s="1"/>
  <c r="X454" i="12" s="1"/>
  <c r="X455" i="12" s="1"/>
  <c r="X456" i="12" s="1"/>
  <c r="X457" i="12" s="1"/>
  <c r="X458" i="12" s="1"/>
  <c r="X459" i="12" s="1"/>
  <c r="X460" i="12" s="1"/>
  <c r="X461" i="12" s="1"/>
  <c r="X462" i="12" s="1"/>
  <c r="X463" i="12" s="1"/>
  <c r="X464" i="12" s="1"/>
  <c r="X465" i="12" s="1"/>
  <c r="X466" i="12" s="1"/>
  <c r="X467" i="12" s="1"/>
  <c r="X468" i="12" s="1"/>
  <c r="X469" i="12" s="1"/>
  <c r="X470" i="12" s="1"/>
  <c r="X471" i="12" s="1"/>
  <c r="X472" i="12" s="1"/>
  <c r="X473" i="12" s="1"/>
  <c r="X474" i="12" s="1"/>
  <c r="X475" i="12" s="1"/>
  <c r="X476" i="12" s="1"/>
  <c r="X477" i="12" s="1"/>
  <c r="X478" i="12" s="1"/>
  <c r="X479" i="12" s="1"/>
  <c r="X480" i="12" s="1"/>
  <c r="X481" i="12" s="1"/>
  <c r="X482" i="12" s="1"/>
  <c r="X483" i="12" s="1"/>
  <c r="X484" i="12" s="1"/>
  <c r="X485" i="12" s="1"/>
  <c r="X486" i="12" s="1"/>
  <c r="X487" i="12" s="1"/>
  <c r="X488" i="12" s="1"/>
  <c r="X489" i="12" s="1"/>
  <c r="X490" i="12" s="1"/>
  <c r="X491" i="12" s="1"/>
  <c r="X492" i="12" s="1"/>
  <c r="X493" i="12" s="1"/>
  <c r="X494" i="12" s="1"/>
  <c r="X495" i="12" s="1"/>
  <c r="X496" i="12" s="1"/>
  <c r="X497" i="12" s="1"/>
  <c r="X498" i="12" s="1"/>
  <c r="X499" i="12" s="1"/>
  <c r="X500" i="12" s="1"/>
  <c r="X501" i="12" s="1"/>
  <c r="X502" i="12" s="1"/>
  <c r="X503" i="12" s="1"/>
  <c r="X504" i="12" s="1"/>
  <c r="V355" i="12"/>
  <c r="V356" i="12" s="1"/>
  <c r="V357" i="12" s="1"/>
  <c r="V358" i="12" s="1"/>
  <c r="V359" i="12" s="1"/>
  <c r="V360" i="12" s="1"/>
  <c r="V361" i="12" s="1"/>
  <c r="V362" i="12" s="1"/>
  <c r="V363" i="12" s="1"/>
  <c r="V364" i="12" s="1"/>
  <c r="V365" i="12" s="1"/>
  <c r="V366" i="12" s="1"/>
  <c r="V367" i="12" s="1"/>
  <c r="V368" i="12" s="1"/>
  <c r="V369" i="12" s="1"/>
  <c r="V370" i="12" s="1"/>
  <c r="V371" i="12" s="1"/>
  <c r="V372" i="12" s="1"/>
  <c r="V373" i="12" s="1"/>
  <c r="V374" i="12" s="1"/>
  <c r="V375" i="12" s="1"/>
  <c r="V376" i="12" s="1"/>
  <c r="V377" i="12" s="1"/>
  <c r="V378" i="12" s="1"/>
  <c r="V379" i="12" s="1"/>
  <c r="V380" i="12" s="1"/>
  <c r="V381" i="12" s="1"/>
  <c r="V382" i="12" s="1"/>
  <c r="V383" i="12" s="1"/>
  <c r="V384" i="12" s="1"/>
  <c r="V385" i="12" s="1"/>
  <c r="V386" i="12" s="1"/>
  <c r="V387" i="12" s="1"/>
  <c r="V388" i="12" s="1"/>
  <c r="V389" i="12" s="1"/>
  <c r="V390" i="12" s="1"/>
  <c r="V391" i="12" s="1"/>
  <c r="V392" i="12" s="1"/>
  <c r="V393" i="12" s="1"/>
  <c r="V394" i="12" s="1"/>
  <c r="V395" i="12" s="1"/>
  <c r="V396" i="12" s="1"/>
  <c r="V397" i="12" s="1"/>
  <c r="V398" i="12" s="1"/>
  <c r="V399" i="12" s="1"/>
  <c r="V400" i="12" s="1"/>
  <c r="V401" i="12" s="1"/>
  <c r="V402" i="12" s="1"/>
  <c r="V403" i="12" s="1"/>
  <c r="V404" i="12" s="1"/>
  <c r="V405" i="12" s="1"/>
  <c r="V406" i="12" s="1"/>
  <c r="V407" i="12" s="1"/>
  <c r="V408" i="12" s="1"/>
  <c r="V409" i="12" s="1"/>
  <c r="V410" i="12" s="1"/>
  <c r="V411" i="12" s="1"/>
  <c r="V412" i="12" s="1"/>
  <c r="V413" i="12" s="1"/>
  <c r="V414" i="12" s="1"/>
  <c r="V415" i="12" s="1"/>
  <c r="V416" i="12" s="1"/>
  <c r="V417" i="12" s="1"/>
  <c r="V418" i="12" s="1"/>
  <c r="V419" i="12" s="1"/>
  <c r="V420" i="12" s="1"/>
  <c r="V421" i="12" s="1"/>
  <c r="V422" i="12" s="1"/>
  <c r="V423" i="12" s="1"/>
  <c r="V424" i="12" s="1"/>
  <c r="V425" i="12" s="1"/>
  <c r="V426" i="12" s="1"/>
  <c r="V427" i="12" s="1"/>
  <c r="V428" i="12" s="1"/>
  <c r="V429" i="12" s="1"/>
  <c r="V430" i="12" s="1"/>
  <c r="V431" i="12" s="1"/>
  <c r="V432" i="12" s="1"/>
  <c r="V433" i="12" s="1"/>
  <c r="V434" i="12" s="1"/>
  <c r="V435" i="12" s="1"/>
  <c r="V436" i="12" s="1"/>
  <c r="V437" i="12" s="1"/>
  <c r="V438" i="12" s="1"/>
  <c r="V439" i="12" s="1"/>
  <c r="V440" i="12" s="1"/>
  <c r="V441" i="12" s="1"/>
  <c r="V442" i="12" s="1"/>
  <c r="V443" i="12" s="1"/>
  <c r="V444" i="12" s="1"/>
  <c r="V445" i="12" s="1"/>
  <c r="V446" i="12" s="1"/>
  <c r="V447" i="12" s="1"/>
  <c r="V448" i="12" s="1"/>
  <c r="V449" i="12" s="1"/>
  <c r="V450" i="12" s="1"/>
  <c r="V451" i="12" s="1"/>
  <c r="V452" i="12" s="1"/>
  <c r="V453" i="12" s="1"/>
  <c r="V454" i="12" s="1"/>
  <c r="V455" i="12" s="1"/>
  <c r="V456" i="12" s="1"/>
  <c r="V457" i="12" s="1"/>
  <c r="V458" i="12" s="1"/>
  <c r="V459" i="12" s="1"/>
  <c r="V460" i="12" s="1"/>
  <c r="V461" i="12" s="1"/>
  <c r="V462" i="12" s="1"/>
  <c r="V463" i="12" s="1"/>
  <c r="V464" i="12" s="1"/>
  <c r="V465" i="12" s="1"/>
  <c r="V466" i="12" s="1"/>
  <c r="V467" i="12" s="1"/>
  <c r="V468" i="12" s="1"/>
  <c r="V469" i="12" s="1"/>
  <c r="V470" i="12" s="1"/>
  <c r="V471" i="12" s="1"/>
  <c r="V472" i="12" s="1"/>
  <c r="V473" i="12" s="1"/>
  <c r="V474" i="12" s="1"/>
  <c r="V475" i="12" s="1"/>
  <c r="V476" i="12" s="1"/>
  <c r="V477" i="12" s="1"/>
  <c r="V478" i="12" s="1"/>
  <c r="V479" i="12" s="1"/>
  <c r="V480" i="12" s="1"/>
  <c r="V481" i="12" s="1"/>
  <c r="V482" i="12" s="1"/>
  <c r="V483" i="12" s="1"/>
  <c r="V484" i="12" s="1"/>
  <c r="V485" i="12" s="1"/>
  <c r="V486" i="12" s="1"/>
  <c r="V487" i="12" s="1"/>
  <c r="V488" i="12" s="1"/>
  <c r="V489" i="12" s="1"/>
  <c r="V490" i="12" s="1"/>
  <c r="V491" i="12" s="1"/>
  <c r="V492" i="12" s="1"/>
  <c r="V493" i="12" s="1"/>
  <c r="V494" i="12" s="1"/>
  <c r="V495" i="12" s="1"/>
  <c r="V496" i="12" s="1"/>
  <c r="V497" i="12" s="1"/>
  <c r="V498" i="12" s="1"/>
  <c r="V499" i="12" s="1"/>
  <c r="V500" i="12" s="1"/>
  <c r="V501" i="12" s="1"/>
  <c r="V502" i="12" s="1"/>
  <c r="V503" i="12" s="1"/>
  <c r="V504" i="12" s="1"/>
  <c r="F152" i="1"/>
  <c r="H152" i="1"/>
  <c r="K152" i="1"/>
  <c r="L152" i="1"/>
  <c r="O152" i="1"/>
  <c r="P152" i="1" s="1"/>
  <c r="Q152" i="1"/>
  <c r="E152" i="1" s="1"/>
  <c r="AA152" i="1"/>
  <c r="F152" i="2"/>
  <c r="H152" i="2"/>
  <c r="K152" i="2"/>
  <c r="L152" i="2"/>
  <c r="O152" i="2"/>
  <c r="P152" i="2" s="1"/>
  <c r="Q152" i="2"/>
  <c r="E152" i="2" s="1"/>
  <c r="AA152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F138" i="2"/>
  <c r="H138" i="2"/>
  <c r="K138" i="2"/>
  <c r="L138" i="2"/>
  <c r="O138" i="2"/>
  <c r="P138" i="2" s="1"/>
  <c r="Q138" i="2"/>
  <c r="E138" i="2" s="1"/>
  <c r="F139" i="2"/>
  <c r="H139" i="2"/>
  <c r="K139" i="2"/>
  <c r="L139" i="2"/>
  <c r="O139" i="2"/>
  <c r="P139" i="2" s="1"/>
  <c r="Q139" i="2"/>
  <c r="E139" i="2" s="1"/>
  <c r="F140" i="2"/>
  <c r="H140" i="2"/>
  <c r="K140" i="2"/>
  <c r="L140" i="2"/>
  <c r="O140" i="2"/>
  <c r="P140" i="2" s="1"/>
  <c r="Q140" i="2"/>
  <c r="E140" i="2" s="1"/>
  <c r="F141" i="2"/>
  <c r="H141" i="2"/>
  <c r="K141" i="2"/>
  <c r="L141" i="2"/>
  <c r="O141" i="2"/>
  <c r="P141" i="2" s="1"/>
  <c r="Q141" i="2"/>
  <c r="E141" i="2" s="1"/>
  <c r="F142" i="2"/>
  <c r="H142" i="2"/>
  <c r="K142" i="2"/>
  <c r="L142" i="2"/>
  <c r="O142" i="2"/>
  <c r="P142" i="2" s="1"/>
  <c r="Q142" i="2"/>
  <c r="E142" i="2" s="1"/>
  <c r="F143" i="2"/>
  <c r="H143" i="2"/>
  <c r="K143" i="2"/>
  <c r="L143" i="2"/>
  <c r="O143" i="2"/>
  <c r="P143" i="2" s="1"/>
  <c r="Q143" i="2"/>
  <c r="E143" i="2" s="1"/>
  <c r="F144" i="2"/>
  <c r="H144" i="2"/>
  <c r="K144" i="2"/>
  <c r="L144" i="2"/>
  <c r="O144" i="2"/>
  <c r="P144" i="2" s="1"/>
  <c r="Q144" i="2"/>
  <c r="E144" i="2" s="1"/>
  <c r="F145" i="2"/>
  <c r="H145" i="2"/>
  <c r="K145" i="2"/>
  <c r="L145" i="2"/>
  <c r="O145" i="2"/>
  <c r="P145" i="2" s="1"/>
  <c r="Q145" i="2"/>
  <c r="E145" i="2" s="1"/>
  <c r="F146" i="2"/>
  <c r="H146" i="2"/>
  <c r="K146" i="2"/>
  <c r="L146" i="2"/>
  <c r="O146" i="2"/>
  <c r="P146" i="2" s="1"/>
  <c r="Q146" i="2"/>
  <c r="E146" i="2" s="1"/>
  <c r="F147" i="2"/>
  <c r="H147" i="2"/>
  <c r="K147" i="2"/>
  <c r="L147" i="2"/>
  <c r="O147" i="2"/>
  <c r="P147" i="2" s="1"/>
  <c r="Q147" i="2"/>
  <c r="E147" i="2" s="1"/>
  <c r="F148" i="2"/>
  <c r="H148" i="2"/>
  <c r="K148" i="2"/>
  <c r="L148" i="2"/>
  <c r="O148" i="2"/>
  <c r="P148" i="2" s="1"/>
  <c r="Q148" i="2"/>
  <c r="E148" i="2" s="1"/>
  <c r="F149" i="2"/>
  <c r="H149" i="2"/>
  <c r="K149" i="2"/>
  <c r="L149" i="2"/>
  <c r="O149" i="2"/>
  <c r="P149" i="2" s="1"/>
  <c r="Q149" i="2"/>
  <c r="E149" i="2" s="1"/>
  <c r="F150" i="2"/>
  <c r="H150" i="2"/>
  <c r="K150" i="2"/>
  <c r="L150" i="2"/>
  <c r="O150" i="2"/>
  <c r="P150" i="2" s="1"/>
  <c r="Q150" i="2"/>
  <c r="E150" i="2" s="1"/>
  <c r="F151" i="2"/>
  <c r="H151" i="2"/>
  <c r="K151" i="2"/>
  <c r="L151" i="2"/>
  <c r="O151" i="2"/>
  <c r="P151" i="2" s="1"/>
  <c r="Q151" i="2"/>
  <c r="E151" i="2" s="1"/>
  <c r="F137" i="2"/>
  <c r="H137" i="2"/>
  <c r="K137" i="2"/>
  <c r="L137" i="2"/>
  <c r="O137" i="2"/>
  <c r="P137" i="2" s="1"/>
  <c r="Q137" i="2"/>
  <c r="E137" i="2" s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F138" i="1"/>
  <c r="H138" i="1"/>
  <c r="K138" i="1"/>
  <c r="L138" i="1"/>
  <c r="O138" i="1"/>
  <c r="P138" i="1" s="1"/>
  <c r="Q138" i="1"/>
  <c r="E138" i="1" s="1"/>
  <c r="F139" i="1"/>
  <c r="H139" i="1"/>
  <c r="K139" i="1"/>
  <c r="L139" i="1"/>
  <c r="O139" i="1"/>
  <c r="P139" i="1" s="1"/>
  <c r="Q139" i="1"/>
  <c r="E139" i="1" s="1"/>
  <c r="F140" i="1"/>
  <c r="H140" i="1"/>
  <c r="K140" i="1"/>
  <c r="L140" i="1"/>
  <c r="O140" i="1"/>
  <c r="P140" i="1" s="1"/>
  <c r="Q140" i="1"/>
  <c r="E140" i="1" s="1"/>
  <c r="F141" i="1"/>
  <c r="H141" i="1"/>
  <c r="K141" i="1"/>
  <c r="L141" i="1"/>
  <c r="O141" i="1"/>
  <c r="P141" i="1" s="1"/>
  <c r="Q141" i="1"/>
  <c r="E141" i="1" s="1"/>
  <c r="F142" i="1"/>
  <c r="H142" i="1"/>
  <c r="K142" i="1"/>
  <c r="L142" i="1"/>
  <c r="O142" i="1"/>
  <c r="P142" i="1" s="1"/>
  <c r="Q142" i="1"/>
  <c r="E142" i="1" s="1"/>
  <c r="F143" i="1"/>
  <c r="H143" i="1"/>
  <c r="K143" i="1"/>
  <c r="L143" i="1"/>
  <c r="O143" i="1"/>
  <c r="P143" i="1" s="1"/>
  <c r="Q143" i="1"/>
  <c r="E143" i="1" s="1"/>
  <c r="F144" i="1"/>
  <c r="H144" i="1"/>
  <c r="K144" i="1"/>
  <c r="L144" i="1"/>
  <c r="O144" i="1"/>
  <c r="P144" i="1" s="1"/>
  <c r="Q144" i="1"/>
  <c r="E144" i="1" s="1"/>
  <c r="F145" i="1"/>
  <c r="H145" i="1"/>
  <c r="K145" i="1"/>
  <c r="L145" i="1"/>
  <c r="O145" i="1"/>
  <c r="P145" i="1" s="1"/>
  <c r="Q145" i="1"/>
  <c r="E145" i="1" s="1"/>
  <c r="F146" i="1"/>
  <c r="H146" i="1"/>
  <c r="K146" i="1"/>
  <c r="L146" i="1"/>
  <c r="O146" i="1"/>
  <c r="P146" i="1" s="1"/>
  <c r="Q146" i="1"/>
  <c r="E146" i="1" s="1"/>
  <c r="F147" i="1"/>
  <c r="H147" i="1"/>
  <c r="K147" i="1"/>
  <c r="L147" i="1"/>
  <c r="O147" i="1"/>
  <c r="P147" i="1" s="1"/>
  <c r="Q147" i="1"/>
  <c r="E147" i="1" s="1"/>
  <c r="F148" i="1"/>
  <c r="H148" i="1"/>
  <c r="K148" i="1"/>
  <c r="L148" i="1"/>
  <c r="O148" i="1"/>
  <c r="P148" i="1" s="1"/>
  <c r="Q148" i="1"/>
  <c r="E148" i="1" s="1"/>
  <c r="F149" i="1"/>
  <c r="H149" i="1"/>
  <c r="K149" i="1"/>
  <c r="L149" i="1"/>
  <c r="O149" i="1"/>
  <c r="P149" i="1" s="1"/>
  <c r="Q149" i="1"/>
  <c r="E149" i="1" s="1"/>
  <c r="F150" i="1"/>
  <c r="H150" i="1"/>
  <c r="K150" i="1"/>
  <c r="L150" i="1"/>
  <c r="O150" i="1"/>
  <c r="P150" i="1" s="1"/>
  <c r="Q150" i="1"/>
  <c r="E150" i="1" s="1"/>
  <c r="F151" i="1"/>
  <c r="H151" i="1"/>
  <c r="K151" i="1"/>
  <c r="L151" i="1"/>
  <c r="O151" i="1"/>
  <c r="P151" i="1" s="1"/>
  <c r="Q151" i="1"/>
  <c r="E151" i="1" s="1"/>
  <c r="F137" i="1"/>
  <c r="H137" i="1"/>
  <c r="K137" i="1"/>
  <c r="L137" i="1"/>
  <c r="O137" i="1"/>
  <c r="P137" i="1" s="1"/>
  <c r="Q137" i="1"/>
  <c r="E137" i="1" s="1"/>
  <c r="M49" i="6"/>
  <c r="N49" i="6"/>
  <c r="O49" i="6" s="1"/>
  <c r="O48" i="6"/>
  <c r="N48" i="6"/>
  <c r="M48" i="6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F123" i="2"/>
  <c r="H123" i="2"/>
  <c r="K123" i="2"/>
  <c r="L123" i="2"/>
  <c r="O123" i="2"/>
  <c r="P123" i="2" s="1"/>
  <c r="Q123" i="2"/>
  <c r="E123" i="2" s="1"/>
  <c r="F124" i="2"/>
  <c r="H124" i="2"/>
  <c r="K124" i="2"/>
  <c r="L124" i="2"/>
  <c r="O124" i="2"/>
  <c r="P124" i="2" s="1"/>
  <c r="Q124" i="2"/>
  <c r="E124" i="2" s="1"/>
  <c r="F125" i="2"/>
  <c r="H125" i="2"/>
  <c r="K125" i="2"/>
  <c r="L125" i="2"/>
  <c r="O125" i="2"/>
  <c r="P125" i="2" s="1"/>
  <c r="Q125" i="2"/>
  <c r="E125" i="2" s="1"/>
  <c r="F126" i="2"/>
  <c r="H126" i="2"/>
  <c r="K126" i="2"/>
  <c r="L126" i="2"/>
  <c r="O126" i="2"/>
  <c r="P126" i="2" s="1"/>
  <c r="Q126" i="2"/>
  <c r="E126" i="2" s="1"/>
  <c r="F127" i="2"/>
  <c r="H127" i="2"/>
  <c r="K127" i="2"/>
  <c r="L127" i="2"/>
  <c r="O127" i="2"/>
  <c r="P127" i="2" s="1"/>
  <c r="Q127" i="2"/>
  <c r="E127" i="2" s="1"/>
  <c r="F128" i="2"/>
  <c r="H128" i="2"/>
  <c r="K128" i="2"/>
  <c r="L128" i="2"/>
  <c r="O128" i="2"/>
  <c r="P128" i="2" s="1"/>
  <c r="Q128" i="2"/>
  <c r="E128" i="2" s="1"/>
  <c r="F129" i="2"/>
  <c r="H129" i="2"/>
  <c r="K129" i="2"/>
  <c r="L129" i="2"/>
  <c r="O129" i="2"/>
  <c r="P129" i="2" s="1"/>
  <c r="Q129" i="2"/>
  <c r="E129" i="2" s="1"/>
  <c r="F130" i="2"/>
  <c r="H130" i="2"/>
  <c r="K130" i="2"/>
  <c r="L130" i="2"/>
  <c r="O130" i="2"/>
  <c r="P130" i="2" s="1"/>
  <c r="Q130" i="2"/>
  <c r="E130" i="2" s="1"/>
  <c r="F131" i="2"/>
  <c r="H131" i="2"/>
  <c r="K131" i="2"/>
  <c r="L131" i="2"/>
  <c r="O131" i="2"/>
  <c r="P131" i="2" s="1"/>
  <c r="Q131" i="2"/>
  <c r="E131" i="2" s="1"/>
  <c r="F132" i="2"/>
  <c r="H132" i="2"/>
  <c r="K132" i="2"/>
  <c r="L132" i="2"/>
  <c r="O132" i="2"/>
  <c r="P132" i="2" s="1"/>
  <c r="Q132" i="2"/>
  <c r="E132" i="2" s="1"/>
  <c r="F133" i="2"/>
  <c r="H133" i="2"/>
  <c r="K133" i="2"/>
  <c r="L133" i="2"/>
  <c r="O133" i="2"/>
  <c r="P133" i="2" s="1"/>
  <c r="Q133" i="2"/>
  <c r="E133" i="2" s="1"/>
  <c r="F134" i="2"/>
  <c r="H134" i="2"/>
  <c r="K134" i="2"/>
  <c r="L134" i="2"/>
  <c r="O134" i="2"/>
  <c r="P134" i="2" s="1"/>
  <c r="Q134" i="2"/>
  <c r="E134" i="2" s="1"/>
  <c r="F135" i="2"/>
  <c r="H135" i="2"/>
  <c r="K135" i="2"/>
  <c r="L135" i="2"/>
  <c r="O135" i="2"/>
  <c r="P135" i="2" s="1"/>
  <c r="Q135" i="2"/>
  <c r="E135" i="2" s="1"/>
  <c r="F136" i="2"/>
  <c r="H136" i="2"/>
  <c r="K136" i="2"/>
  <c r="L136" i="2"/>
  <c r="O136" i="2"/>
  <c r="P136" i="2" s="1"/>
  <c r="Q136" i="2"/>
  <c r="E136" i="2" s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F123" i="1"/>
  <c r="H123" i="1"/>
  <c r="K123" i="1"/>
  <c r="L123" i="1"/>
  <c r="O123" i="1"/>
  <c r="P123" i="1" s="1"/>
  <c r="Q123" i="1"/>
  <c r="E123" i="1" s="1"/>
  <c r="F124" i="1"/>
  <c r="H124" i="1"/>
  <c r="K124" i="1"/>
  <c r="L124" i="1"/>
  <c r="O124" i="1"/>
  <c r="P124" i="1" s="1"/>
  <c r="Q124" i="1"/>
  <c r="E124" i="1" s="1"/>
  <c r="F125" i="1"/>
  <c r="H125" i="1"/>
  <c r="K125" i="1"/>
  <c r="L125" i="1"/>
  <c r="O125" i="1"/>
  <c r="P125" i="1" s="1"/>
  <c r="Q125" i="1"/>
  <c r="E125" i="1" s="1"/>
  <c r="F126" i="1"/>
  <c r="H126" i="1"/>
  <c r="K126" i="1"/>
  <c r="L126" i="1"/>
  <c r="O126" i="1"/>
  <c r="P126" i="1" s="1"/>
  <c r="Q126" i="1"/>
  <c r="E126" i="1" s="1"/>
  <c r="F127" i="1"/>
  <c r="H127" i="1"/>
  <c r="K127" i="1"/>
  <c r="L127" i="1"/>
  <c r="O127" i="1"/>
  <c r="P127" i="1" s="1"/>
  <c r="Q127" i="1"/>
  <c r="E127" i="1" s="1"/>
  <c r="F128" i="1"/>
  <c r="H128" i="1"/>
  <c r="K128" i="1"/>
  <c r="L128" i="1"/>
  <c r="O128" i="1"/>
  <c r="P128" i="1" s="1"/>
  <c r="Q128" i="1"/>
  <c r="E128" i="1" s="1"/>
  <c r="F129" i="1"/>
  <c r="H129" i="1"/>
  <c r="K129" i="1"/>
  <c r="L129" i="1"/>
  <c r="O129" i="1"/>
  <c r="P129" i="1" s="1"/>
  <c r="Q129" i="1"/>
  <c r="E129" i="1" s="1"/>
  <c r="F130" i="1"/>
  <c r="H130" i="1"/>
  <c r="K130" i="1"/>
  <c r="L130" i="1"/>
  <c r="O130" i="1"/>
  <c r="P130" i="1" s="1"/>
  <c r="Q130" i="1"/>
  <c r="E130" i="1" s="1"/>
  <c r="F131" i="1"/>
  <c r="H131" i="1"/>
  <c r="K131" i="1"/>
  <c r="L131" i="1"/>
  <c r="O131" i="1"/>
  <c r="P131" i="1" s="1"/>
  <c r="Q131" i="1"/>
  <c r="E131" i="1" s="1"/>
  <c r="F132" i="1"/>
  <c r="H132" i="1"/>
  <c r="K132" i="1"/>
  <c r="L132" i="1"/>
  <c r="O132" i="1"/>
  <c r="P132" i="1" s="1"/>
  <c r="Q132" i="1"/>
  <c r="E132" i="1" s="1"/>
  <c r="F133" i="1"/>
  <c r="H133" i="1"/>
  <c r="K133" i="1"/>
  <c r="L133" i="1"/>
  <c r="O133" i="1"/>
  <c r="P133" i="1" s="1"/>
  <c r="Q133" i="1"/>
  <c r="E133" i="1" s="1"/>
  <c r="F134" i="1"/>
  <c r="H134" i="1"/>
  <c r="K134" i="1"/>
  <c r="L134" i="1"/>
  <c r="O134" i="1"/>
  <c r="P134" i="1" s="1"/>
  <c r="Q134" i="1"/>
  <c r="E134" i="1" s="1"/>
  <c r="F135" i="1"/>
  <c r="H135" i="1"/>
  <c r="K135" i="1"/>
  <c r="L135" i="1"/>
  <c r="O135" i="1"/>
  <c r="P135" i="1" s="1"/>
  <c r="Q135" i="1"/>
  <c r="E135" i="1" s="1"/>
  <c r="F136" i="1"/>
  <c r="H136" i="1"/>
  <c r="K136" i="1"/>
  <c r="L136" i="1"/>
  <c r="O136" i="1"/>
  <c r="P136" i="1" s="1"/>
  <c r="Q136" i="1"/>
  <c r="E136" i="1" s="1"/>
  <c r="AC220" i="1" l="1"/>
  <c r="AC219" i="1"/>
  <c r="AC218" i="1"/>
  <c r="AC266" i="2"/>
  <c r="AC256" i="2"/>
  <c r="M230" i="2"/>
  <c r="N230" i="2" s="1"/>
  <c r="AC229" i="2"/>
  <c r="M226" i="2"/>
  <c r="N226" i="2" s="1"/>
  <c r="M220" i="2"/>
  <c r="N220" i="2" s="1"/>
  <c r="M232" i="2"/>
  <c r="N232" i="2" s="1"/>
  <c r="M236" i="2"/>
  <c r="N236" i="2" s="1"/>
  <c r="AC252" i="2"/>
  <c r="M252" i="2"/>
  <c r="N252" i="2" s="1"/>
  <c r="AC251" i="2"/>
  <c r="M251" i="2"/>
  <c r="N251" i="2" s="1"/>
  <c r="AC250" i="2"/>
  <c r="AC249" i="2"/>
  <c r="AC248" i="2"/>
  <c r="M248" i="2"/>
  <c r="N248" i="2" s="1"/>
  <c r="AC247" i="2"/>
  <c r="AC246" i="2"/>
  <c r="AC245" i="2"/>
  <c r="M245" i="2"/>
  <c r="N245" i="2" s="1"/>
  <c r="AC244" i="2"/>
  <c r="AC243" i="2"/>
  <c r="AC255" i="2"/>
  <c r="AC253" i="2"/>
  <c r="M253" i="2"/>
  <c r="N253" i="2" s="1"/>
  <c r="M270" i="2"/>
  <c r="N270" i="2" s="1"/>
  <c r="M268" i="2"/>
  <c r="N268" i="2" s="1"/>
  <c r="M267" i="2"/>
  <c r="N267" i="2" s="1"/>
  <c r="M265" i="2"/>
  <c r="M264" i="2"/>
  <c r="N264" i="2" s="1"/>
  <c r="M263" i="2"/>
  <c r="N263" i="2" s="1"/>
  <c r="M262" i="2"/>
  <c r="N262" i="2" s="1"/>
  <c r="N266" i="2"/>
  <c r="M247" i="2"/>
  <c r="N247" i="2" s="1"/>
  <c r="M246" i="2"/>
  <c r="N246" i="2" s="1"/>
  <c r="AC254" i="2"/>
  <c r="M254" i="2"/>
  <c r="N254" i="2" s="1"/>
  <c r="M272" i="2"/>
  <c r="N272" i="2" s="1"/>
  <c r="M271" i="2"/>
  <c r="N271" i="2" s="1"/>
  <c r="M269" i="2"/>
  <c r="M261" i="2"/>
  <c r="N261" i="2" s="1"/>
  <c r="M260" i="2"/>
  <c r="N260" i="2" s="1"/>
  <c r="M259" i="2"/>
  <c r="N259" i="2" s="1"/>
  <c r="M258" i="2"/>
  <c r="N258" i="2" s="1"/>
  <c r="M257" i="2"/>
  <c r="N257" i="2" s="1"/>
  <c r="N269" i="2"/>
  <c r="N265" i="2"/>
  <c r="M255" i="2"/>
  <c r="N255" i="2" s="1"/>
  <c r="Z278" i="1"/>
  <c r="AB278" i="1" s="1"/>
  <c r="Y278" i="1"/>
  <c r="Z276" i="1"/>
  <c r="AB276" i="1" s="1"/>
  <c r="Y276" i="1"/>
  <c r="Z274" i="1"/>
  <c r="AB274" i="1" s="1"/>
  <c r="Y274" i="1"/>
  <c r="Z272" i="1"/>
  <c r="AB272" i="1" s="1"/>
  <c r="Y272" i="1"/>
  <c r="Z277" i="1"/>
  <c r="AB277" i="1" s="1"/>
  <c r="Y277" i="1"/>
  <c r="Z275" i="1"/>
  <c r="AB275" i="1" s="1"/>
  <c r="Y275" i="1"/>
  <c r="Z273" i="1"/>
  <c r="AB273" i="1" s="1"/>
  <c r="Y273" i="1"/>
  <c r="Z271" i="1"/>
  <c r="AB271" i="1" s="1"/>
  <c r="Y271" i="1"/>
  <c r="Z270" i="1"/>
  <c r="AB270" i="1" s="1"/>
  <c r="Y270" i="1"/>
  <c r="AC255" i="1"/>
  <c r="AC253" i="1"/>
  <c r="AC251" i="1"/>
  <c r="AC250" i="1"/>
  <c r="AC195" i="1"/>
  <c r="AC194" i="1"/>
  <c r="AC193" i="1"/>
  <c r="AC192" i="1"/>
  <c r="AC211" i="1"/>
  <c r="AC210" i="1"/>
  <c r="AC209" i="1"/>
  <c r="AC208" i="1"/>
  <c r="AC207" i="1"/>
  <c r="AC206" i="1"/>
  <c r="AC205" i="1"/>
  <c r="M205" i="1"/>
  <c r="N205" i="1" s="1"/>
  <c r="AC204" i="1"/>
  <c r="AC203" i="1"/>
  <c r="AC202" i="1"/>
  <c r="AC201" i="1"/>
  <c r="M201" i="1"/>
  <c r="N201" i="1" s="1"/>
  <c r="AC200" i="1"/>
  <c r="AC199" i="1"/>
  <c r="AC198" i="1"/>
  <c r="AC197" i="1"/>
  <c r="M197" i="1"/>
  <c r="N197" i="1" s="1"/>
  <c r="AC196" i="1"/>
  <c r="M196" i="1"/>
  <c r="N196" i="1" s="1"/>
  <c r="AC252" i="1"/>
  <c r="M252" i="1"/>
  <c r="N252" i="1" s="1"/>
  <c r="M254" i="1"/>
  <c r="N254" i="1" s="1"/>
  <c r="M253" i="1"/>
  <c r="N253" i="1" s="1"/>
  <c r="M255" i="1"/>
  <c r="N255" i="1" s="1"/>
  <c r="M271" i="1"/>
  <c r="N271" i="1" s="1"/>
  <c r="M269" i="1"/>
  <c r="N269" i="1" s="1"/>
  <c r="M267" i="1"/>
  <c r="N267" i="1" s="1"/>
  <c r="M266" i="1"/>
  <c r="N266" i="1" s="1"/>
  <c r="M264" i="1"/>
  <c r="N264" i="1" s="1"/>
  <c r="M262" i="1"/>
  <c r="N262" i="1" s="1"/>
  <c r="M260" i="1"/>
  <c r="N260" i="1" s="1"/>
  <c r="M258" i="1"/>
  <c r="N258" i="1" s="1"/>
  <c r="M256" i="1"/>
  <c r="N256" i="1" s="1"/>
  <c r="M276" i="1"/>
  <c r="N276" i="1" s="1"/>
  <c r="M275" i="1"/>
  <c r="N275" i="1" s="1"/>
  <c r="M274" i="1"/>
  <c r="N274" i="1" s="1"/>
  <c r="M273" i="1"/>
  <c r="N273" i="1" s="1"/>
  <c r="M272" i="1"/>
  <c r="N272" i="1" s="1"/>
  <c r="M278" i="1"/>
  <c r="N278" i="1" s="1"/>
  <c r="M277" i="1"/>
  <c r="N277" i="1" s="1"/>
  <c r="AC242" i="2"/>
  <c r="AC241" i="2"/>
  <c r="AC239" i="2"/>
  <c r="M241" i="2"/>
  <c r="N241" i="2" s="1"/>
  <c r="AC240" i="2"/>
  <c r="M240" i="2"/>
  <c r="N240" i="2" s="1"/>
  <c r="M239" i="2"/>
  <c r="N239" i="2" s="1"/>
  <c r="AC194" i="2"/>
  <c r="AC193" i="2"/>
  <c r="AC192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M228" i="2"/>
  <c r="N228" i="2" s="1"/>
  <c r="AC227" i="2"/>
  <c r="AC226" i="2"/>
  <c r="AC225" i="2"/>
  <c r="AC224" i="2"/>
  <c r="AC223" i="2"/>
  <c r="AC222" i="2"/>
  <c r="AC221" i="2"/>
  <c r="AC220" i="2"/>
  <c r="AC219" i="2"/>
  <c r="AC218" i="2"/>
  <c r="M217" i="2"/>
  <c r="N217" i="2" s="1"/>
  <c r="AC233" i="2"/>
  <c r="AC231" i="2"/>
  <c r="M231" i="2"/>
  <c r="N231" i="2" s="1"/>
  <c r="AC237" i="2"/>
  <c r="M237" i="2"/>
  <c r="N237" i="2" s="1"/>
  <c r="AC235" i="2"/>
  <c r="M235" i="2"/>
  <c r="N235" i="2" s="1"/>
  <c r="M250" i="2"/>
  <c r="N250" i="2" s="1"/>
  <c r="M249" i="2"/>
  <c r="N249" i="2" s="1"/>
  <c r="M244" i="2"/>
  <c r="N244" i="2" s="1"/>
  <c r="M243" i="2"/>
  <c r="N243" i="2" s="1"/>
  <c r="M242" i="2"/>
  <c r="N242" i="2" s="1"/>
  <c r="AC228" i="2"/>
  <c r="AC231" i="1"/>
  <c r="M231" i="1"/>
  <c r="N231" i="1" s="1"/>
  <c r="M234" i="1"/>
  <c r="N234" i="1" s="1"/>
  <c r="AC236" i="1"/>
  <c r="M236" i="1"/>
  <c r="N236" i="1" s="1"/>
  <c r="AC238" i="1"/>
  <c r="M238" i="1"/>
  <c r="N238" i="1" s="1"/>
  <c r="M249" i="1"/>
  <c r="N249" i="1" s="1"/>
  <c r="M248" i="1"/>
  <c r="N248" i="1" s="1"/>
  <c r="M247" i="1"/>
  <c r="N247" i="1" s="1"/>
  <c r="M246" i="1"/>
  <c r="N246" i="1" s="1"/>
  <c r="M245" i="1"/>
  <c r="N245" i="1" s="1"/>
  <c r="M244" i="1"/>
  <c r="N244" i="1" s="1"/>
  <c r="M243" i="1"/>
  <c r="N243" i="1" s="1"/>
  <c r="AC241" i="1"/>
  <c r="M241" i="1"/>
  <c r="N241" i="1" s="1"/>
  <c r="AC239" i="1"/>
  <c r="M239" i="1"/>
  <c r="N239" i="1" s="1"/>
  <c r="M250" i="1"/>
  <c r="N250" i="1" s="1"/>
  <c r="M251" i="1"/>
  <c r="N251" i="1" s="1"/>
  <c r="AC242" i="1"/>
  <c r="AC240" i="1"/>
  <c r="AC229" i="1"/>
  <c r="M232" i="1"/>
  <c r="N232" i="1" s="1"/>
  <c r="AC233" i="1"/>
  <c r="M233" i="1"/>
  <c r="N233" i="1" s="1"/>
  <c r="AC237" i="1"/>
  <c r="M237" i="1"/>
  <c r="N237" i="1" s="1"/>
  <c r="AC235" i="1"/>
  <c r="M235" i="1"/>
  <c r="N235" i="1" s="1"/>
  <c r="AC217" i="2"/>
  <c r="AC234" i="2"/>
  <c r="AC232" i="2"/>
  <c r="AC238" i="2"/>
  <c r="AC236" i="2"/>
  <c r="AC234" i="1"/>
  <c r="AC232" i="1"/>
  <c r="M238" i="2"/>
  <c r="N238" i="2" s="1"/>
  <c r="M234" i="2"/>
  <c r="N234" i="2" s="1"/>
  <c r="M233" i="2"/>
  <c r="N233" i="2" s="1"/>
  <c r="M223" i="2"/>
  <c r="N223" i="2" s="1"/>
  <c r="M222" i="2"/>
  <c r="N222" i="2" s="1"/>
  <c r="AC211" i="2"/>
  <c r="AC210" i="2"/>
  <c r="AC215" i="2"/>
  <c r="M215" i="2"/>
  <c r="N215" i="2" s="1"/>
  <c r="AC213" i="2"/>
  <c r="M213" i="2"/>
  <c r="N213" i="2" s="1"/>
  <c r="M229" i="2"/>
  <c r="N229" i="2" s="1"/>
  <c r="M227" i="2"/>
  <c r="N227" i="2" s="1"/>
  <c r="M224" i="2"/>
  <c r="N224" i="2" s="1"/>
  <c r="M221" i="2"/>
  <c r="N221" i="2" s="1"/>
  <c r="M218" i="2"/>
  <c r="N218" i="2" s="1"/>
  <c r="M205" i="2"/>
  <c r="N205" i="2" s="1"/>
  <c r="M202" i="2"/>
  <c r="N202" i="2" s="1"/>
  <c r="M198" i="2"/>
  <c r="N198" i="2" s="1"/>
  <c r="M197" i="2"/>
  <c r="N197" i="2" s="1"/>
  <c r="M196" i="2"/>
  <c r="N196" i="2" s="1"/>
  <c r="AC195" i="2"/>
  <c r="AC216" i="2"/>
  <c r="AC214" i="2"/>
  <c r="M214" i="2"/>
  <c r="N214" i="2" s="1"/>
  <c r="AC212" i="2"/>
  <c r="M212" i="2"/>
  <c r="N212" i="2" s="1"/>
  <c r="M225" i="2"/>
  <c r="N225" i="2" s="1"/>
  <c r="M219" i="2"/>
  <c r="N219" i="2" s="1"/>
  <c r="M216" i="2"/>
  <c r="N216" i="2" s="1"/>
  <c r="M230" i="1"/>
  <c r="N230" i="1" s="1"/>
  <c r="AC213" i="1"/>
  <c r="M212" i="1"/>
  <c r="N212" i="1" s="1"/>
  <c r="M229" i="1"/>
  <c r="N229" i="1" s="1"/>
  <c r="AC216" i="1"/>
  <c r="AC215" i="1"/>
  <c r="AC212" i="1"/>
  <c r="M215" i="1"/>
  <c r="N215" i="1" s="1"/>
  <c r="M213" i="1"/>
  <c r="N213" i="1" s="1"/>
  <c r="AC191" i="2"/>
  <c r="M191" i="2"/>
  <c r="N191" i="2" s="1"/>
  <c r="AC189" i="2"/>
  <c r="M189" i="2"/>
  <c r="N189" i="2" s="1"/>
  <c r="M210" i="2"/>
  <c r="N210" i="2" s="1"/>
  <c r="M208" i="2"/>
  <c r="N208" i="2" s="1"/>
  <c r="M206" i="2"/>
  <c r="N206" i="2" s="1"/>
  <c r="M204" i="2"/>
  <c r="N204" i="2" s="1"/>
  <c r="M203" i="2"/>
  <c r="N203" i="2" s="1"/>
  <c r="M200" i="2"/>
  <c r="N200" i="2" s="1"/>
  <c r="M199" i="2"/>
  <c r="N199" i="2" s="1"/>
  <c r="M193" i="2"/>
  <c r="N193" i="2" s="1"/>
  <c r="M211" i="2"/>
  <c r="N211" i="2" s="1"/>
  <c r="M209" i="2"/>
  <c r="N209" i="2" s="1"/>
  <c r="M207" i="2"/>
  <c r="N207" i="2" s="1"/>
  <c r="M201" i="2"/>
  <c r="N201" i="2" s="1"/>
  <c r="M194" i="2"/>
  <c r="N194" i="2" s="1"/>
  <c r="AC187" i="2"/>
  <c r="AC186" i="2"/>
  <c r="AC185" i="2"/>
  <c r="AC184" i="2"/>
  <c r="AC183" i="2"/>
  <c r="AC182" i="2"/>
  <c r="AC181" i="2"/>
  <c r="M181" i="2"/>
  <c r="N181" i="2" s="1"/>
  <c r="AC179" i="2"/>
  <c r="M179" i="2"/>
  <c r="N179" i="2" s="1"/>
  <c r="M192" i="2"/>
  <c r="N192" i="2" s="1"/>
  <c r="AC190" i="2"/>
  <c r="M190" i="2"/>
  <c r="N190" i="2" s="1"/>
  <c r="AC188" i="2"/>
  <c r="M188" i="2"/>
  <c r="N188" i="2" s="1"/>
  <c r="M195" i="2"/>
  <c r="N195" i="2" s="1"/>
  <c r="M203" i="1"/>
  <c r="N203" i="1" s="1"/>
  <c r="M202" i="1"/>
  <c r="N202" i="1" s="1"/>
  <c r="M199" i="1"/>
  <c r="N199" i="1" s="1"/>
  <c r="AC187" i="1"/>
  <c r="AC186" i="1"/>
  <c r="AC185" i="1"/>
  <c r="AC184" i="1"/>
  <c r="AC183" i="1"/>
  <c r="AC182" i="1"/>
  <c r="AC181" i="1"/>
  <c r="M181" i="1"/>
  <c r="N181" i="1" s="1"/>
  <c r="AC179" i="1"/>
  <c r="M179" i="1"/>
  <c r="N179" i="1" s="1"/>
  <c r="M195" i="1"/>
  <c r="N195" i="1" s="1"/>
  <c r="M194" i="1"/>
  <c r="N194" i="1" s="1"/>
  <c r="M193" i="1"/>
  <c r="N193" i="1" s="1"/>
  <c r="M192" i="1"/>
  <c r="N192" i="1" s="1"/>
  <c r="AC190" i="1"/>
  <c r="M190" i="1"/>
  <c r="N190" i="1" s="1"/>
  <c r="AC188" i="1"/>
  <c r="M188" i="1"/>
  <c r="N188" i="1" s="1"/>
  <c r="M204" i="1"/>
  <c r="N204" i="1" s="1"/>
  <c r="M200" i="1"/>
  <c r="N200" i="1" s="1"/>
  <c r="M198" i="1"/>
  <c r="N198" i="1" s="1"/>
  <c r="AC191" i="1"/>
  <c r="M191" i="1"/>
  <c r="N191" i="1" s="1"/>
  <c r="AC189" i="1"/>
  <c r="M189" i="1"/>
  <c r="N189" i="1" s="1"/>
  <c r="M211" i="1"/>
  <c r="N211" i="1" s="1"/>
  <c r="M210" i="1"/>
  <c r="N210" i="1" s="1"/>
  <c r="M209" i="1"/>
  <c r="N209" i="1" s="1"/>
  <c r="M208" i="1"/>
  <c r="N208" i="1" s="1"/>
  <c r="M207" i="1"/>
  <c r="N207" i="1" s="1"/>
  <c r="M206" i="1"/>
  <c r="N206" i="1" s="1"/>
  <c r="M187" i="1"/>
  <c r="N187" i="1" s="1"/>
  <c r="M186" i="1"/>
  <c r="N186" i="1" s="1"/>
  <c r="M185" i="1"/>
  <c r="N185" i="1" s="1"/>
  <c r="M184" i="1"/>
  <c r="N184" i="1" s="1"/>
  <c r="M183" i="1"/>
  <c r="N183" i="1" s="1"/>
  <c r="M182" i="1"/>
  <c r="N182" i="1" s="1"/>
  <c r="M180" i="1"/>
  <c r="N180" i="1" s="1"/>
  <c r="AC178" i="2"/>
  <c r="AC177" i="2"/>
  <c r="AC175" i="2"/>
  <c r="M175" i="2"/>
  <c r="N175" i="2" s="1"/>
  <c r="AC173" i="2"/>
  <c r="M173" i="2"/>
  <c r="N173" i="2" s="1"/>
  <c r="M187" i="2"/>
  <c r="N187" i="2" s="1"/>
  <c r="M186" i="2"/>
  <c r="N186" i="2" s="1"/>
  <c r="M185" i="2"/>
  <c r="N185" i="2" s="1"/>
  <c r="M184" i="2"/>
  <c r="N184" i="2" s="1"/>
  <c r="M183" i="2"/>
  <c r="N183" i="2" s="1"/>
  <c r="M182" i="2"/>
  <c r="N182" i="2" s="1"/>
  <c r="M180" i="2"/>
  <c r="N180" i="2" s="1"/>
  <c r="AC180" i="2"/>
  <c r="AC180" i="1"/>
  <c r="N497" i="11"/>
  <c r="N503" i="11"/>
  <c r="N499" i="11"/>
  <c r="AC178" i="1"/>
  <c r="AC177" i="1"/>
  <c r="N490" i="12"/>
  <c r="N492" i="12"/>
  <c r="N494" i="12"/>
  <c r="N496" i="12"/>
  <c r="N498" i="12"/>
  <c r="N500" i="12"/>
  <c r="N502" i="12"/>
  <c r="N504" i="12"/>
  <c r="M357" i="12"/>
  <c r="N357" i="12" s="1"/>
  <c r="M359" i="12"/>
  <c r="M361" i="12"/>
  <c r="M363" i="12"/>
  <c r="M365" i="12"/>
  <c r="AC369" i="12"/>
  <c r="AC371" i="12"/>
  <c r="AC373" i="12"/>
  <c r="AC375" i="12"/>
  <c r="AC377" i="12"/>
  <c r="AC379" i="12"/>
  <c r="AC381" i="12"/>
  <c r="AC383" i="12"/>
  <c r="AC385" i="12"/>
  <c r="AC387" i="12"/>
  <c r="AC389" i="12"/>
  <c r="AC391" i="12"/>
  <c r="AC393" i="12"/>
  <c r="AC434" i="12"/>
  <c r="AC436" i="12"/>
  <c r="AC438" i="12"/>
  <c r="AC440" i="12"/>
  <c r="AC442" i="12"/>
  <c r="AC444" i="12"/>
  <c r="AC446" i="12"/>
  <c r="AC448" i="12"/>
  <c r="AC450" i="12"/>
  <c r="AC452" i="12"/>
  <c r="AC454" i="12"/>
  <c r="AC456" i="12"/>
  <c r="AC458" i="12"/>
  <c r="AC460" i="12"/>
  <c r="AC462" i="12"/>
  <c r="AC464" i="12"/>
  <c r="AC466" i="12"/>
  <c r="AC468" i="12"/>
  <c r="AC470" i="12"/>
  <c r="AC472" i="12"/>
  <c r="AC482" i="12"/>
  <c r="AC484" i="12"/>
  <c r="AC486" i="12"/>
  <c r="M489" i="12"/>
  <c r="N489" i="12" s="1"/>
  <c r="M491" i="12"/>
  <c r="N491" i="12" s="1"/>
  <c r="M493" i="12"/>
  <c r="N493" i="12" s="1"/>
  <c r="M495" i="12"/>
  <c r="M497" i="12"/>
  <c r="N497" i="12" s="1"/>
  <c r="M499" i="12"/>
  <c r="N499" i="12" s="1"/>
  <c r="M501" i="12"/>
  <c r="M503" i="12"/>
  <c r="N503" i="12" s="1"/>
  <c r="N429" i="11"/>
  <c r="M366" i="11"/>
  <c r="AC377" i="11"/>
  <c r="M378" i="11"/>
  <c r="N378" i="11" s="1"/>
  <c r="M383" i="11"/>
  <c r="N383" i="11" s="1"/>
  <c r="N493" i="11"/>
  <c r="AC440" i="11"/>
  <c r="M441" i="11"/>
  <c r="N441" i="11" s="1"/>
  <c r="AC442" i="11"/>
  <c r="M443" i="11"/>
  <c r="N443" i="11" s="1"/>
  <c r="AC444" i="11"/>
  <c r="M445" i="11"/>
  <c r="N445" i="11" s="1"/>
  <c r="AC446" i="11"/>
  <c r="M447" i="11"/>
  <c r="AC448" i="11"/>
  <c r="M449" i="11"/>
  <c r="N449" i="11" s="1"/>
  <c r="AC450" i="11"/>
  <c r="M451" i="11"/>
  <c r="N451" i="11" s="1"/>
  <c r="AC452" i="11"/>
  <c r="M453" i="11"/>
  <c r="N453" i="11" s="1"/>
  <c r="AC454" i="11"/>
  <c r="M455" i="11"/>
  <c r="N455" i="11" s="1"/>
  <c r="AC456" i="11"/>
  <c r="M457" i="11"/>
  <c r="N457" i="11" s="1"/>
  <c r="AC459" i="11"/>
  <c r="M459" i="11"/>
  <c r="N459" i="11" s="1"/>
  <c r="M460" i="11"/>
  <c r="N460" i="11" s="1"/>
  <c r="AC463" i="11"/>
  <c r="M463" i="11"/>
  <c r="N463" i="11" s="1"/>
  <c r="M464" i="11"/>
  <c r="N464" i="11" s="1"/>
  <c r="AC467" i="11"/>
  <c r="M467" i="11"/>
  <c r="N467" i="11" s="1"/>
  <c r="M468" i="11"/>
  <c r="N468" i="11" s="1"/>
  <c r="AC471" i="11"/>
  <c r="M471" i="11"/>
  <c r="N471" i="11" s="1"/>
  <c r="M472" i="11"/>
  <c r="N472" i="11" s="1"/>
  <c r="AC475" i="11"/>
  <c r="M475" i="11"/>
  <c r="N475" i="11" s="1"/>
  <c r="M476" i="11"/>
  <c r="N476" i="11" s="1"/>
  <c r="AC479" i="11"/>
  <c r="M479" i="11"/>
  <c r="N479" i="11" s="1"/>
  <c r="M480" i="11"/>
  <c r="N480" i="11" s="1"/>
  <c r="AC483" i="11"/>
  <c r="M483" i="11"/>
  <c r="N483" i="11" s="1"/>
  <c r="M484" i="11"/>
  <c r="N484" i="11" s="1"/>
  <c r="AC487" i="11"/>
  <c r="M487" i="11"/>
  <c r="N487" i="11" s="1"/>
  <c r="M488" i="11"/>
  <c r="N488" i="11" s="1"/>
  <c r="AC491" i="11"/>
  <c r="M491" i="11"/>
  <c r="N491" i="11" s="1"/>
  <c r="M492" i="11"/>
  <c r="N492" i="11" s="1"/>
  <c r="AC172" i="2"/>
  <c r="AC170" i="2"/>
  <c r="AC168" i="2"/>
  <c r="M177" i="2"/>
  <c r="N177" i="2" s="1"/>
  <c r="AC173" i="1"/>
  <c r="AC171" i="2"/>
  <c r="AC169" i="2"/>
  <c r="M172" i="2"/>
  <c r="N172" i="2" s="1"/>
  <c r="M171" i="2"/>
  <c r="N171" i="2" s="1"/>
  <c r="M170" i="2"/>
  <c r="N170" i="2" s="1"/>
  <c r="M169" i="2"/>
  <c r="N169" i="2" s="1"/>
  <c r="M168" i="2"/>
  <c r="N168" i="2" s="1"/>
  <c r="M178" i="2"/>
  <c r="N178" i="2" s="1"/>
  <c r="AC176" i="2"/>
  <c r="M176" i="2"/>
  <c r="N176" i="2" s="1"/>
  <c r="AC174" i="2"/>
  <c r="M174" i="2"/>
  <c r="N174" i="2" s="1"/>
  <c r="M173" i="1"/>
  <c r="N173" i="1" s="1"/>
  <c r="AC175" i="1"/>
  <c r="AC172" i="1"/>
  <c r="AC170" i="1"/>
  <c r="AC168" i="1"/>
  <c r="AC171" i="1"/>
  <c r="M171" i="1"/>
  <c r="N171" i="1" s="1"/>
  <c r="M177" i="1"/>
  <c r="N177" i="1" s="1"/>
  <c r="M175" i="1"/>
  <c r="N175" i="1" s="1"/>
  <c r="AC174" i="1"/>
  <c r="M174" i="1"/>
  <c r="N174" i="1" s="1"/>
  <c r="AC167" i="1"/>
  <c r="M167" i="1"/>
  <c r="N167" i="1" s="1"/>
  <c r="M170" i="1"/>
  <c r="N170" i="1" s="1"/>
  <c r="AC169" i="1"/>
  <c r="M169" i="1"/>
  <c r="N169" i="1" s="1"/>
  <c r="M168" i="1"/>
  <c r="N168" i="1" s="1"/>
  <c r="M178" i="1"/>
  <c r="N178" i="1" s="1"/>
  <c r="AC176" i="1"/>
  <c r="M176" i="1"/>
  <c r="N176" i="1" s="1"/>
  <c r="M172" i="1"/>
  <c r="N172" i="1" s="1"/>
  <c r="AC154" i="2"/>
  <c r="AC167" i="2"/>
  <c r="M167" i="2"/>
  <c r="N167" i="2" s="1"/>
  <c r="M154" i="2"/>
  <c r="N154" i="2" s="1"/>
  <c r="M153" i="2"/>
  <c r="N153" i="2" s="1"/>
  <c r="AC161" i="2"/>
  <c r="AC166" i="2"/>
  <c r="AC165" i="2"/>
  <c r="AC152" i="2"/>
  <c r="AC164" i="2"/>
  <c r="AC163" i="2"/>
  <c r="AC162" i="2"/>
  <c r="AC156" i="2"/>
  <c r="AC157" i="2"/>
  <c r="AC160" i="2"/>
  <c r="AC159" i="2"/>
  <c r="AC158" i="2"/>
  <c r="M164" i="2"/>
  <c r="N164" i="2" s="1"/>
  <c r="M163" i="2"/>
  <c r="N163" i="2" s="1"/>
  <c r="M162" i="2"/>
  <c r="N162" i="2" s="1"/>
  <c r="M166" i="2"/>
  <c r="N166" i="2" s="1"/>
  <c r="M165" i="2"/>
  <c r="N165" i="2" s="1"/>
  <c r="N447" i="11"/>
  <c r="AC162" i="1"/>
  <c r="AC166" i="1"/>
  <c r="AC165" i="1"/>
  <c r="AC164" i="1"/>
  <c r="AC163" i="1"/>
  <c r="N419" i="11"/>
  <c r="M162" i="1"/>
  <c r="N162" i="1" s="1"/>
  <c r="M163" i="1"/>
  <c r="N163" i="1" s="1"/>
  <c r="M165" i="1"/>
  <c r="N165" i="1" s="1"/>
  <c r="M164" i="1"/>
  <c r="N164" i="1" s="1"/>
  <c r="N433" i="11"/>
  <c r="N437" i="11"/>
  <c r="N439" i="11"/>
  <c r="N431" i="11"/>
  <c r="N435" i="11"/>
  <c r="M156" i="2"/>
  <c r="N156" i="2" s="1"/>
  <c r="M155" i="2"/>
  <c r="N155" i="2" s="1"/>
  <c r="M157" i="2"/>
  <c r="N157" i="2" s="1"/>
  <c r="M166" i="1"/>
  <c r="N166" i="1" s="1"/>
  <c r="N409" i="11"/>
  <c r="AC152" i="1"/>
  <c r="AC157" i="1"/>
  <c r="AC156" i="1"/>
  <c r="AC154" i="1"/>
  <c r="AC161" i="1"/>
  <c r="AC160" i="1"/>
  <c r="M158" i="1"/>
  <c r="N158" i="1" s="1"/>
  <c r="AC159" i="1"/>
  <c r="M153" i="1"/>
  <c r="N153" i="1" s="1"/>
  <c r="M160" i="1"/>
  <c r="N160" i="1" s="1"/>
  <c r="M159" i="1"/>
  <c r="N159" i="1" s="1"/>
  <c r="AC158" i="1"/>
  <c r="AC153" i="1"/>
  <c r="AC155" i="2"/>
  <c r="AC153" i="2"/>
  <c r="M156" i="1"/>
  <c r="N156" i="1" s="1"/>
  <c r="AC155" i="1"/>
  <c r="M155" i="1"/>
  <c r="N155" i="1" s="1"/>
  <c r="M154" i="1"/>
  <c r="N154" i="1" s="1"/>
  <c r="M161" i="1"/>
  <c r="N161" i="1" s="1"/>
  <c r="M157" i="1"/>
  <c r="N157" i="1" s="1"/>
  <c r="M161" i="2"/>
  <c r="N161" i="2" s="1"/>
  <c r="M160" i="2"/>
  <c r="N160" i="2" s="1"/>
  <c r="M159" i="2"/>
  <c r="N159" i="2" s="1"/>
  <c r="M158" i="2"/>
  <c r="N158" i="2" s="1"/>
  <c r="N403" i="11"/>
  <c r="N372" i="11"/>
  <c r="N389" i="11"/>
  <c r="N395" i="11"/>
  <c r="N427" i="11"/>
  <c r="N466" i="11"/>
  <c r="N478" i="11"/>
  <c r="N482" i="11"/>
  <c r="N485" i="11"/>
  <c r="N489" i="11"/>
  <c r="N495" i="11"/>
  <c r="N473" i="11"/>
  <c r="N481" i="11"/>
  <c r="N486" i="11"/>
  <c r="N490" i="11"/>
  <c r="N501" i="11"/>
  <c r="N458" i="11"/>
  <c r="N462" i="11"/>
  <c r="N469" i="11"/>
  <c r="N474" i="11"/>
  <c r="N495" i="12"/>
  <c r="N501" i="12"/>
  <c r="N366" i="11"/>
  <c r="N461" i="11"/>
  <c r="N465" i="11"/>
  <c r="N470" i="11"/>
  <c r="N477" i="11"/>
  <c r="N370" i="11"/>
  <c r="N387" i="11"/>
  <c r="N393" i="11"/>
  <c r="N401" i="11"/>
  <c r="N407" i="11"/>
  <c r="N417" i="11"/>
  <c r="N423" i="11"/>
  <c r="N368" i="11"/>
  <c r="N376" i="11"/>
  <c r="N385" i="11"/>
  <c r="N391" i="11"/>
  <c r="N397" i="11"/>
  <c r="N399" i="11"/>
  <c r="N405" i="11"/>
  <c r="N411" i="11"/>
  <c r="N413" i="11"/>
  <c r="N415" i="11"/>
  <c r="N421" i="11"/>
  <c r="N425" i="11"/>
  <c r="M133" i="2"/>
  <c r="N133" i="2" s="1"/>
  <c r="M132" i="2"/>
  <c r="N132" i="2" s="1"/>
  <c r="M131" i="2"/>
  <c r="N131" i="2" s="1"/>
  <c r="M130" i="2"/>
  <c r="N130" i="2" s="1"/>
  <c r="M129" i="2"/>
  <c r="N129" i="2" s="1"/>
  <c r="M128" i="2"/>
  <c r="N128" i="2" s="1"/>
  <c r="M127" i="2"/>
  <c r="N127" i="2" s="1"/>
  <c r="M126" i="2"/>
  <c r="N126" i="2" s="1"/>
  <c r="M125" i="2"/>
  <c r="N125" i="2" s="1"/>
  <c r="M124" i="2"/>
  <c r="N124" i="2" s="1"/>
  <c r="M123" i="2"/>
  <c r="N123" i="2" s="1"/>
  <c r="M137" i="2"/>
  <c r="N137" i="2" s="1"/>
  <c r="M151" i="2"/>
  <c r="N151" i="2" s="1"/>
  <c r="M150" i="2"/>
  <c r="N150" i="2" s="1"/>
  <c r="M149" i="2"/>
  <c r="N149" i="2" s="1"/>
  <c r="M147" i="2"/>
  <c r="N147" i="2" s="1"/>
  <c r="M146" i="2"/>
  <c r="N146" i="2" s="1"/>
  <c r="M143" i="2"/>
  <c r="N143" i="2" s="1"/>
  <c r="M142" i="2"/>
  <c r="N142" i="2" s="1"/>
  <c r="M141" i="2"/>
  <c r="N141" i="2" s="1"/>
  <c r="M139" i="2"/>
  <c r="N139" i="2" s="1"/>
  <c r="M138" i="2"/>
  <c r="N138" i="2" s="1"/>
  <c r="M137" i="1"/>
  <c r="N137" i="1" s="1"/>
  <c r="M146" i="1"/>
  <c r="N146" i="1" s="1"/>
  <c r="M142" i="1"/>
  <c r="N142" i="1" s="1"/>
  <c r="AC141" i="1"/>
  <c r="N355" i="12"/>
  <c r="AC133" i="1"/>
  <c r="M152" i="1"/>
  <c r="N152" i="1" s="1"/>
  <c r="M367" i="11"/>
  <c r="N367" i="11" s="1"/>
  <c r="M369" i="11"/>
  <c r="M371" i="11"/>
  <c r="N371" i="11" s="1"/>
  <c r="M373" i="11"/>
  <c r="N373" i="11" s="1"/>
  <c r="M384" i="11"/>
  <c r="N384" i="11" s="1"/>
  <c r="M386" i="11"/>
  <c r="N386" i="11" s="1"/>
  <c r="M388" i="11"/>
  <c r="N388" i="11" s="1"/>
  <c r="M390" i="11"/>
  <c r="N390" i="11" s="1"/>
  <c r="M392" i="11"/>
  <c r="N392" i="11" s="1"/>
  <c r="M394" i="11"/>
  <c r="N394" i="11" s="1"/>
  <c r="M396" i="11"/>
  <c r="N396" i="11" s="1"/>
  <c r="M398" i="11"/>
  <c r="N398" i="11" s="1"/>
  <c r="M400" i="11"/>
  <c r="N400" i="11" s="1"/>
  <c r="M402" i="11"/>
  <c r="N402" i="11" s="1"/>
  <c r="M404" i="11"/>
  <c r="N404" i="11" s="1"/>
  <c r="M406" i="11"/>
  <c r="N406" i="11" s="1"/>
  <c r="M408" i="11"/>
  <c r="N408" i="11" s="1"/>
  <c r="M410" i="11"/>
  <c r="N410" i="11" s="1"/>
  <c r="M412" i="11"/>
  <c r="N412" i="11" s="1"/>
  <c r="M414" i="11"/>
  <c r="N414" i="11" s="1"/>
  <c r="M416" i="11"/>
  <c r="N416" i="11" s="1"/>
  <c r="M418" i="11"/>
  <c r="N418" i="11" s="1"/>
  <c r="M420" i="11"/>
  <c r="N420" i="11" s="1"/>
  <c r="M422" i="11"/>
  <c r="N422" i="11" s="1"/>
  <c r="M424" i="11"/>
  <c r="N424" i="11" s="1"/>
  <c r="M426" i="11"/>
  <c r="N426" i="11" s="1"/>
  <c r="M428" i="11"/>
  <c r="N428" i="11" s="1"/>
  <c r="M494" i="11"/>
  <c r="N494" i="11" s="1"/>
  <c r="M496" i="11"/>
  <c r="N496" i="11" s="1"/>
  <c r="M498" i="11"/>
  <c r="N498" i="11" s="1"/>
  <c r="M500" i="11"/>
  <c r="N500" i="11" s="1"/>
  <c r="M502" i="11"/>
  <c r="N502" i="11" s="1"/>
  <c r="M504" i="11"/>
  <c r="N504" i="11" s="1"/>
  <c r="N361" i="12"/>
  <c r="N363" i="12"/>
  <c r="AC137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M356" i="12"/>
  <c r="N356" i="12" s="1"/>
  <c r="M358" i="12"/>
  <c r="N358" i="12" s="1"/>
  <c r="M360" i="12"/>
  <c r="N360" i="12" s="1"/>
  <c r="M362" i="12"/>
  <c r="N362" i="12" s="1"/>
  <c r="M364" i="12"/>
  <c r="N364" i="12" s="1"/>
  <c r="M366" i="12"/>
  <c r="N366" i="12" s="1"/>
  <c r="M367" i="12"/>
  <c r="N367" i="12" s="1"/>
  <c r="M369" i="12"/>
  <c r="N369" i="12" s="1"/>
  <c r="M371" i="12"/>
  <c r="N371" i="12" s="1"/>
  <c r="M373" i="12"/>
  <c r="N373" i="12" s="1"/>
  <c r="M375" i="12"/>
  <c r="N375" i="12" s="1"/>
  <c r="M377" i="12"/>
  <c r="N377" i="12" s="1"/>
  <c r="M379" i="12"/>
  <c r="N379" i="12" s="1"/>
  <c r="M381" i="12"/>
  <c r="N381" i="12" s="1"/>
  <c r="M383" i="12"/>
  <c r="N383" i="12" s="1"/>
  <c r="M385" i="12"/>
  <c r="N385" i="12" s="1"/>
  <c r="M387" i="12"/>
  <c r="N387" i="12" s="1"/>
  <c r="M389" i="12"/>
  <c r="N389" i="12" s="1"/>
  <c r="M391" i="12"/>
  <c r="N391" i="12" s="1"/>
  <c r="M393" i="12"/>
  <c r="N393" i="12" s="1"/>
  <c r="M398" i="12"/>
  <c r="N398" i="12" s="1"/>
  <c r="M400" i="12"/>
  <c r="N400" i="12" s="1"/>
  <c r="M402" i="12"/>
  <c r="N402" i="12" s="1"/>
  <c r="M404" i="12"/>
  <c r="N404" i="12" s="1"/>
  <c r="N359" i="12"/>
  <c r="N365" i="12"/>
  <c r="M406" i="12"/>
  <c r="N406" i="12" s="1"/>
  <c r="M408" i="12"/>
  <c r="N408" i="12" s="1"/>
  <c r="M410" i="12"/>
  <c r="N410" i="12" s="1"/>
  <c r="M412" i="12"/>
  <c r="N412" i="12" s="1"/>
  <c r="M414" i="12"/>
  <c r="N414" i="12" s="1"/>
  <c r="M416" i="12"/>
  <c r="N416" i="12" s="1"/>
  <c r="M418" i="12"/>
  <c r="N418" i="12" s="1"/>
  <c r="M420" i="12"/>
  <c r="N420" i="12" s="1"/>
  <c r="M422" i="12"/>
  <c r="N422" i="12" s="1"/>
  <c r="M424" i="12"/>
  <c r="N424" i="12" s="1"/>
  <c r="M426" i="12"/>
  <c r="N426" i="12" s="1"/>
  <c r="M428" i="12"/>
  <c r="N428" i="12" s="1"/>
  <c r="M430" i="12"/>
  <c r="N430" i="12" s="1"/>
  <c r="M432" i="12"/>
  <c r="N432" i="12" s="1"/>
  <c r="M434" i="12"/>
  <c r="N434" i="12" s="1"/>
  <c r="M436" i="12"/>
  <c r="N436" i="12" s="1"/>
  <c r="M438" i="12"/>
  <c r="N438" i="12" s="1"/>
  <c r="M440" i="12"/>
  <c r="N440" i="12" s="1"/>
  <c r="M442" i="12"/>
  <c r="N442" i="12" s="1"/>
  <c r="M444" i="12"/>
  <c r="N444" i="12" s="1"/>
  <c r="M446" i="12"/>
  <c r="N446" i="12" s="1"/>
  <c r="M448" i="12"/>
  <c r="N448" i="12" s="1"/>
  <c r="M450" i="12"/>
  <c r="N450" i="12" s="1"/>
  <c r="M452" i="12"/>
  <c r="N452" i="12" s="1"/>
  <c r="M454" i="12"/>
  <c r="N454" i="12" s="1"/>
  <c r="M456" i="12"/>
  <c r="N456" i="12" s="1"/>
  <c r="M458" i="12"/>
  <c r="N458" i="12" s="1"/>
  <c r="M460" i="12"/>
  <c r="N460" i="12" s="1"/>
  <c r="M462" i="12"/>
  <c r="N462" i="12" s="1"/>
  <c r="M464" i="12"/>
  <c r="N464" i="12" s="1"/>
  <c r="M466" i="12"/>
  <c r="N466" i="12" s="1"/>
  <c r="M468" i="12"/>
  <c r="N468" i="12" s="1"/>
  <c r="M470" i="12"/>
  <c r="N470" i="12" s="1"/>
  <c r="M472" i="12"/>
  <c r="N472" i="12" s="1"/>
  <c r="M474" i="12"/>
  <c r="N474" i="12" s="1"/>
  <c r="M476" i="12"/>
  <c r="N476" i="12" s="1"/>
  <c r="M478" i="12"/>
  <c r="N478" i="12" s="1"/>
  <c r="M480" i="12"/>
  <c r="N480" i="12" s="1"/>
  <c r="M482" i="12"/>
  <c r="N482" i="12" s="1"/>
  <c r="M484" i="12"/>
  <c r="N484" i="12" s="1"/>
  <c r="M486" i="12"/>
  <c r="N486" i="12" s="1"/>
  <c r="N369" i="11"/>
  <c r="M377" i="11"/>
  <c r="N377" i="11" s="1"/>
  <c r="M379" i="11"/>
  <c r="N379" i="11" s="1"/>
  <c r="M430" i="11"/>
  <c r="N430" i="11" s="1"/>
  <c r="M432" i="11"/>
  <c r="N432" i="11" s="1"/>
  <c r="M434" i="11"/>
  <c r="N434" i="11" s="1"/>
  <c r="M436" i="11"/>
  <c r="N436" i="11" s="1"/>
  <c r="M438" i="11"/>
  <c r="N438" i="11" s="1"/>
  <c r="M440" i="11"/>
  <c r="N440" i="11" s="1"/>
  <c r="M442" i="11"/>
  <c r="N442" i="11" s="1"/>
  <c r="M444" i="11"/>
  <c r="N444" i="11" s="1"/>
  <c r="M446" i="11"/>
  <c r="N446" i="11" s="1"/>
  <c r="M448" i="11"/>
  <c r="N448" i="11" s="1"/>
  <c r="M450" i="11"/>
  <c r="N450" i="11" s="1"/>
  <c r="M452" i="11"/>
  <c r="N452" i="11" s="1"/>
  <c r="M454" i="11"/>
  <c r="N454" i="11" s="1"/>
  <c r="M456" i="11"/>
  <c r="N456" i="11" s="1"/>
  <c r="V368" i="11"/>
  <c r="R378" i="11"/>
  <c r="S377" i="11"/>
  <c r="R368" i="11"/>
  <c r="S367" i="11"/>
  <c r="M368" i="12"/>
  <c r="N368" i="12" s="1"/>
  <c r="M370" i="12"/>
  <c r="N370" i="12" s="1"/>
  <c r="M372" i="12"/>
  <c r="N372" i="12" s="1"/>
  <c r="M374" i="12"/>
  <c r="N374" i="12" s="1"/>
  <c r="M376" i="12"/>
  <c r="N376" i="12" s="1"/>
  <c r="M378" i="12"/>
  <c r="N378" i="12" s="1"/>
  <c r="M380" i="12"/>
  <c r="N380" i="12" s="1"/>
  <c r="M382" i="12"/>
  <c r="N382" i="12" s="1"/>
  <c r="M384" i="12"/>
  <c r="N384" i="12" s="1"/>
  <c r="M386" i="12"/>
  <c r="N386" i="12" s="1"/>
  <c r="M388" i="12"/>
  <c r="N388" i="12" s="1"/>
  <c r="M390" i="12"/>
  <c r="N390" i="12" s="1"/>
  <c r="M392" i="12"/>
  <c r="N392" i="12" s="1"/>
  <c r="M394" i="12"/>
  <c r="N394" i="12" s="1"/>
  <c r="M395" i="12"/>
  <c r="N395" i="12" s="1"/>
  <c r="M396" i="12"/>
  <c r="N396" i="12" s="1"/>
  <c r="M397" i="12"/>
  <c r="N397" i="12" s="1"/>
  <c r="M399" i="12"/>
  <c r="N399" i="12" s="1"/>
  <c r="M401" i="12"/>
  <c r="N401" i="12" s="1"/>
  <c r="M403" i="12"/>
  <c r="N403" i="12" s="1"/>
  <c r="M405" i="12"/>
  <c r="N405" i="12" s="1"/>
  <c r="M407" i="12"/>
  <c r="N407" i="12" s="1"/>
  <c r="M409" i="12"/>
  <c r="N409" i="12" s="1"/>
  <c r="M411" i="12"/>
  <c r="N411" i="12" s="1"/>
  <c r="M413" i="12"/>
  <c r="N413" i="12" s="1"/>
  <c r="M415" i="12"/>
  <c r="N415" i="12" s="1"/>
  <c r="M417" i="12"/>
  <c r="N417" i="12" s="1"/>
  <c r="M419" i="12"/>
  <c r="N419" i="12" s="1"/>
  <c r="M421" i="12"/>
  <c r="N421" i="12" s="1"/>
  <c r="M423" i="12"/>
  <c r="N423" i="12" s="1"/>
  <c r="M425" i="12"/>
  <c r="N425" i="12" s="1"/>
  <c r="M427" i="12"/>
  <c r="N427" i="12" s="1"/>
  <c r="M429" i="12"/>
  <c r="N429" i="12" s="1"/>
  <c r="M431" i="12"/>
  <c r="N431" i="12" s="1"/>
  <c r="M433" i="12"/>
  <c r="N433" i="12" s="1"/>
  <c r="M435" i="12"/>
  <c r="N435" i="12" s="1"/>
  <c r="M437" i="12"/>
  <c r="N437" i="12" s="1"/>
  <c r="M439" i="12"/>
  <c r="N439" i="12" s="1"/>
  <c r="M441" i="12"/>
  <c r="N441" i="12" s="1"/>
  <c r="M443" i="12"/>
  <c r="N443" i="12" s="1"/>
  <c r="M445" i="12"/>
  <c r="N445" i="12" s="1"/>
  <c r="M447" i="12"/>
  <c r="N447" i="12" s="1"/>
  <c r="M449" i="12"/>
  <c r="N449" i="12" s="1"/>
  <c r="M451" i="12"/>
  <c r="N451" i="12" s="1"/>
  <c r="M453" i="12"/>
  <c r="N453" i="12" s="1"/>
  <c r="M455" i="12"/>
  <c r="N455" i="12" s="1"/>
  <c r="M457" i="12"/>
  <c r="N457" i="12" s="1"/>
  <c r="M459" i="12"/>
  <c r="N459" i="12" s="1"/>
  <c r="M461" i="12"/>
  <c r="N461" i="12" s="1"/>
  <c r="M463" i="12"/>
  <c r="N463" i="12" s="1"/>
  <c r="M465" i="12"/>
  <c r="N465" i="12" s="1"/>
  <c r="M467" i="12"/>
  <c r="N467" i="12" s="1"/>
  <c r="M469" i="12"/>
  <c r="N469" i="12" s="1"/>
  <c r="M471" i="12"/>
  <c r="N471" i="12" s="1"/>
  <c r="M473" i="12"/>
  <c r="N473" i="12" s="1"/>
  <c r="M475" i="12"/>
  <c r="N475" i="12" s="1"/>
  <c r="M477" i="12"/>
  <c r="N477" i="12" s="1"/>
  <c r="M479" i="12"/>
  <c r="N479" i="12" s="1"/>
  <c r="M481" i="12"/>
  <c r="N481" i="12" s="1"/>
  <c r="M483" i="12"/>
  <c r="N483" i="12" s="1"/>
  <c r="M485" i="12"/>
  <c r="N485" i="12" s="1"/>
  <c r="M487" i="12"/>
  <c r="N487" i="12" s="1"/>
  <c r="V378" i="11"/>
  <c r="V384" i="11"/>
  <c r="S366" i="11"/>
  <c r="S376" i="11"/>
  <c r="AC379" i="11"/>
  <c r="R384" i="11"/>
  <c r="S383" i="11"/>
  <c r="AC494" i="11"/>
  <c r="AC496" i="11"/>
  <c r="AC498" i="11"/>
  <c r="AC500" i="11"/>
  <c r="AC502" i="11"/>
  <c r="AC504" i="11"/>
  <c r="R356" i="12"/>
  <c r="S355" i="12"/>
  <c r="AC356" i="12"/>
  <c r="AC358" i="12"/>
  <c r="AC360" i="12"/>
  <c r="AC362" i="12"/>
  <c r="AC364" i="12"/>
  <c r="AC367" i="12"/>
  <c r="AC398" i="12"/>
  <c r="AC400" i="12"/>
  <c r="AC402" i="12"/>
  <c r="AC404" i="12"/>
  <c r="AC406" i="12"/>
  <c r="AC408" i="12"/>
  <c r="AC410" i="12"/>
  <c r="AC412" i="12"/>
  <c r="AC414" i="12"/>
  <c r="AC416" i="12"/>
  <c r="AC418" i="12"/>
  <c r="AC420" i="12"/>
  <c r="AC422" i="12"/>
  <c r="AC424" i="12"/>
  <c r="AC426" i="12"/>
  <c r="AC428" i="12"/>
  <c r="AC430" i="12"/>
  <c r="AC432" i="12"/>
  <c r="AC397" i="12"/>
  <c r="AC399" i="12"/>
  <c r="AC401" i="12"/>
  <c r="AC403" i="12"/>
  <c r="AC405" i="12"/>
  <c r="AC407" i="12"/>
  <c r="AC409" i="12"/>
  <c r="AC411" i="12"/>
  <c r="AC413" i="12"/>
  <c r="AC415" i="12"/>
  <c r="AC417" i="12"/>
  <c r="AC419" i="12"/>
  <c r="AC421" i="12"/>
  <c r="AC423" i="12"/>
  <c r="AC425" i="12"/>
  <c r="AC427" i="12"/>
  <c r="AC429" i="12"/>
  <c r="AC431" i="12"/>
  <c r="AC433" i="12"/>
  <c r="AC439" i="12"/>
  <c r="AC473" i="12"/>
  <c r="AC475" i="12"/>
  <c r="AC477" i="12"/>
  <c r="AC479" i="12"/>
  <c r="AC481" i="12"/>
  <c r="AC474" i="12"/>
  <c r="AC476" i="12"/>
  <c r="AC478" i="12"/>
  <c r="AC480" i="12"/>
  <c r="AC488" i="12"/>
  <c r="M488" i="12"/>
  <c r="N488" i="12" s="1"/>
  <c r="M152" i="2"/>
  <c r="N152" i="2" s="1"/>
  <c r="AC140" i="1"/>
  <c r="AC139" i="1"/>
  <c r="AC138" i="1"/>
  <c r="M138" i="1"/>
  <c r="N138" i="1" s="1"/>
  <c r="AC137" i="1"/>
  <c r="AC151" i="1"/>
  <c r="AC150" i="1"/>
  <c r="AC149" i="1"/>
  <c r="AC148" i="1"/>
  <c r="AC147" i="1"/>
  <c r="AC146" i="1"/>
  <c r="AC145" i="1"/>
  <c r="M145" i="2"/>
  <c r="N145" i="2" s="1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M148" i="2"/>
  <c r="N148" i="2" s="1"/>
  <c r="M144" i="2"/>
  <c r="N144" i="2" s="1"/>
  <c r="M140" i="2"/>
  <c r="N140" i="2" s="1"/>
  <c r="AC144" i="1"/>
  <c r="AC143" i="1"/>
  <c r="AC142" i="1"/>
  <c r="AC131" i="1"/>
  <c r="AC129" i="1"/>
  <c r="AC128" i="1"/>
  <c r="AC127" i="1"/>
  <c r="M127" i="1"/>
  <c r="N127" i="1" s="1"/>
  <c r="M126" i="1"/>
  <c r="N126" i="1" s="1"/>
  <c r="M125" i="1"/>
  <c r="N125" i="1" s="1"/>
  <c r="M151" i="1"/>
  <c r="N151" i="1" s="1"/>
  <c r="M149" i="1"/>
  <c r="N149" i="1" s="1"/>
  <c r="M147" i="1"/>
  <c r="N147" i="1" s="1"/>
  <c r="M144" i="1"/>
  <c r="N144" i="1" s="1"/>
  <c r="M140" i="1"/>
  <c r="N140" i="1" s="1"/>
  <c r="M134" i="1"/>
  <c r="N134" i="1" s="1"/>
  <c r="AC132" i="1"/>
  <c r="AC130" i="1"/>
  <c r="AC126" i="1"/>
  <c r="AC125" i="1"/>
  <c r="AC124" i="1"/>
  <c r="AC123" i="1"/>
  <c r="M150" i="1"/>
  <c r="N150" i="1" s="1"/>
  <c r="M148" i="1"/>
  <c r="N148" i="1" s="1"/>
  <c r="M145" i="1"/>
  <c r="N145" i="1" s="1"/>
  <c r="M143" i="1"/>
  <c r="N143" i="1" s="1"/>
  <c r="M141" i="1"/>
  <c r="N141" i="1" s="1"/>
  <c r="M139" i="1"/>
  <c r="N139" i="1" s="1"/>
  <c r="M136" i="2"/>
  <c r="N136" i="2" s="1"/>
  <c r="M135" i="2"/>
  <c r="N135" i="2" s="1"/>
  <c r="M134" i="2"/>
  <c r="N134" i="2" s="1"/>
  <c r="AC136" i="1"/>
  <c r="AC135" i="1"/>
  <c r="AC134" i="1"/>
  <c r="M136" i="1"/>
  <c r="N136" i="1" s="1"/>
  <c r="M131" i="1"/>
  <c r="N131" i="1" s="1"/>
  <c r="M129" i="1"/>
  <c r="N129" i="1" s="1"/>
  <c r="M128" i="1"/>
  <c r="N128" i="1" s="1"/>
  <c r="M124" i="1"/>
  <c r="N124" i="1" s="1"/>
  <c r="M135" i="1"/>
  <c r="N135" i="1" s="1"/>
  <c r="M133" i="1"/>
  <c r="N133" i="1" s="1"/>
  <c r="M132" i="1"/>
  <c r="N132" i="1" s="1"/>
  <c r="M130" i="1"/>
  <c r="N130" i="1" s="1"/>
  <c r="M123" i="1"/>
  <c r="N123" i="1" s="1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F115" i="2"/>
  <c r="H115" i="2"/>
  <c r="K115" i="2"/>
  <c r="L115" i="2"/>
  <c r="O115" i="2"/>
  <c r="P115" i="2" s="1"/>
  <c r="Q115" i="2"/>
  <c r="E115" i="2" s="1"/>
  <c r="F116" i="2"/>
  <c r="H116" i="2"/>
  <c r="K116" i="2"/>
  <c r="L116" i="2"/>
  <c r="O116" i="2"/>
  <c r="P116" i="2" s="1"/>
  <c r="Q116" i="2"/>
  <c r="E116" i="2" s="1"/>
  <c r="F117" i="2"/>
  <c r="H117" i="2"/>
  <c r="K117" i="2"/>
  <c r="L117" i="2"/>
  <c r="O117" i="2"/>
  <c r="P117" i="2" s="1"/>
  <c r="Q117" i="2"/>
  <c r="E117" i="2" s="1"/>
  <c r="F118" i="2"/>
  <c r="H118" i="2"/>
  <c r="K118" i="2"/>
  <c r="L118" i="2"/>
  <c r="O118" i="2"/>
  <c r="P118" i="2" s="1"/>
  <c r="Q118" i="2"/>
  <c r="E118" i="2" s="1"/>
  <c r="F119" i="2"/>
  <c r="H119" i="2"/>
  <c r="K119" i="2"/>
  <c r="L119" i="2"/>
  <c r="O119" i="2"/>
  <c r="P119" i="2" s="1"/>
  <c r="Q119" i="2"/>
  <c r="E119" i="2" s="1"/>
  <c r="F120" i="2"/>
  <c r="H120" i="2"/>
  <c r="K120" i="2"/>
  <c r="L120" i="2"/>
  <c r="O120" i="2"/>
  <c r="P120" i="2" s="1"/>
  <c r="Q120" i="2"/>
  <c r="E120" i="2" s="1"/>
  <c r="F121" i="2"/>
  <c r="H121" i="2"/>
  <c r="K121" i="2"/>
  <c r="L121" i="2"/>
  <c r="O121" i="2"/>
  <c r="P121" i="2" s="1"/>
  <c r="Q121" i="2"/>
  <c r="E121" i="2" s="1"/>
  <c r="F122" i="2"/>
  <c r="H122" i="2"/>
  <c r="K122" i="2"/>
  <c r="L122" i="2"/>
  <c r="O122" i="2"/>
  <c r="P122" i="2" s="1"/>
  <c r="Q122" i="2"/>
  <c r="E122" i="2" s="1"/>
  <c r="F108" i="2"/>
  <c r="H108" i="2"/>
  <c r="K108" i="2"/>
  <c r="L108" i="2"/>
  <c r="O108" i="2"/>
  <c r="P108" i="2" s="1"/>
  <c r="Q108" i="2"/>
  <c r="E108" i="2" s="1"/>
  <c r="F109" i="2"/>
  <c r="H109" i="2"/>
  <c r="K109" i="2"/>
  <c r="L109" i="2"/>
  <c r="O109" i="2"/>
  <c r="P109" i="2" s="1"/>
  <c r="Q109" i="2"/>
  <c r="E109" i="2" s="1"/>
  <c r="F110" i="2"/>
  <c r="H110" i="2"/>
  <c r="K110" i="2"/>
  <c r="L110" i="2"/>
  <c r="O110" i="2"/>
  <c r="P110" i="2" s="1"/>
  <c r="Q110" i="2"/>
  <c r="E110" i="2" s="1"/>
  <c r="F111" i="2"/>
  <c r="H111" i="2"/>
  <c r="K111" i="2"/>
  <c r="L111" i="2"/>
  <c r="O111" i="2"/>
  <c r="P111" i="2" s="1"/>
  <c r="Q111" i="2"/>
  <c r="E111" i="2" s="1"/>
  <c r="F112" i="2"/>
  <c r="H112" i="2"/>
  <c r="K112" i="2"/>
  <c r="L112" i="2"/>
  <c r="O112" i="2"/>
  <c r="P112" i="2" s="1"/>
  <c r="Q112" i="2"/>
  <c r="E112" i="2" s="1"/>
  <c r="F113" i="2"/>
  <c r="H113" i="2"/>
  <c r="K113" i="2"/>
  <c r="L113" i="2"/>
  <c r="O113" i="2"/>
  <c r="P113" i="2" s="1"/>
  <c r="Q113" i="2"/>
  <c r="E113" i="2" s="1"/>
  <c r="F114" i="2"/>
  <c r="H114" i="2"/>
  <c r="K114" i="2"/>
  <c r="L114" i="2"/>
  <c r="O114" i="2"/>
  <c r="P114" i="2" s="1"/>
  <c r="Q114" i="2"/>
  <c r="E114" i="2" s="1"/>
  <c r="AA118" i="1"/>
  <c r="AA119" i="1"/>
  <c r="AA120" i="1"/>
  <c r="AA121" i="1"/>
  <c r="AA122" i="1"/>
  <c r="AA108" i="1"/>
  <c r="AA109" i="1"/>
  <c r="AA110" i="1"/>
  <c r="AA111" i="1"/>
  <c r="AA112" i="1"/>
  <c r="AA113" i="1"/>
  <c r="AA114" i="1"/>
  <c r="AA115" i="1"/>
  <c r="AA116" i="1"/>
  <c r="AA117" i="1"/>
  <c r="F122" i="1"/>
  <c r="H122" i="1"/>
  <c r="K122" i="1"/>
  <c r="L122" i="1"/>
  <c r="O122" i="1"/>
  <c r="P122" i="1" s="1"/>
  <c r="Q122" i="1"/>
  <c r="E122" i="1" s="1"/>
  <c r="F115" i="1"/>
  <c r="H115" i="1"/>
  <c r="K115" i="1"/>
  <c r="L115" i="1"/>
  <c r="O115" i="1"/>
  <c r="P115" i="1" s="1"/>
  <c r="Q115" i="1"/>
  <c r="E115" i="1" s="1"/>
  <c r="F116" i="1"/>
  <c r="H116" i="1"/>
  <c r="K116" i="1"/>
  <c r="L116" i="1"/>
  <c r="O116" i="1"/>
  <c r="P116" i="1" s="1"/>
  <c r="Q116" i="1"/>
  <c r="E116" i="1" s="1"/>
  <c r="F117" i="1"/>
  <c r="H117" i="1"/>
  <c r="K117" i="1"/>
  <c r="L117" i="1"/>
  <c r="O117" i="1"/>
  <c r="P117" i="1" s="1"/>
  <c r="Q117" i="1"/>
  <c r="E117" i="1" s="1"/>
  <c r="F118" i="1"/>
  <c r="H118" i="1"/>
  <c r="K118" i="1"/>
  <c r="L118" i="1"/>
  <c r="O118" i="1"/>
  <c r="P118" i="1" s="1"/>
  <c r="Q118" i="1"/>
  <c r="E118" i="1" s="1"/>
  <c r="F119" i="1"/>
  <c r="H119" i="1"/>
  <c r="K119" i="1"/>
  <c r="L119" i="1"/>
  <c r="O119" i="1"/>
  <c r="P119" i="1" s="1"/>
  <c r="Q119" i="1"/>
  <c r="E119" i="1" s="1"/>
  <c r="F120" i="1"/>
  <c r="H120" i="1"/>
  <c r="K120" i="1"/>
  <c r="L120" i="1"/>
  <c r="O120" i="1"/>
  <c r="P120" i="1" s="1"/>
  <c r="Q120" i="1"/>
  <c r="E120" i="1" s="1"/>
  <c r="F121" i="1"/>
  <c r="H121" i="1"/>
  <c r="K121" i="1"/>
  <c r="L121" i="1"/>
  <c r="O121" i="1"/>
  <c r="P121" i="1" s="1"/>
  <c r="Q121" i="1"/>
  <c r="E121" i="1" s="1"/>
  <c r="F114" i="1"/>
  <c r="H114" i="1"/>
  <c r="K114" i="1"/>
  <c r="L114" i="1"/>
  <c r="O114" i="1"/>
  <c r="P114" i="1" s="1"/>
  <c r="Q114" i="1"/>
  <c r="E114" i="1" s="1"/>
  <c r="F108" i="1"/>
  <c r="H108" i="1"/>
  <c r="K108" i="1"/>
  <c r="L108" i="1"/>
  <c r="O108" i="1"/>
  <c r="P108" i="1" s="1"/>
  <c r="Q108" i="1"/>
  <c r="E108" i="1" s="1"/>
  <c r="F109" i="1"/>
  <c r="H109" i="1"/>
  <c r="K109" i="1"/>
  <c r="L109" i="1"/>
  <c r="O109" i="1"/>
  <c r="P109" i="1" s="1"/>
  <c r="Q109" i="1"/>
  <c r="E109" i="1" s="1"/>
  <c r="F110" i="1"/>
  <c r="H110" i="1"/>
  <c r="K110" i="1"/>
  <c r="L110" i="1"/>
  <c r="O110" i="1"/>
  <c r="P110" i="1" s="1"/>
  <c r="Q110" i="1"/>
  <c r="E110" i="1" s="1"/>
  <c r="F111" i="1"/>
  <c r="H111" i="1"/>
  <c r="K111" i="1"/>
  <c r="L111" i="1"/>
  <c r="O111" i="1"/>
  <c r="P111" i="1" s="1"/>
  <c r="Q111" i="1"/>
  <c r="E111" i="1" s="1"/>
  <c r="F112" i="1"/>
  <c r="H112" i="1"/>
  <c r="K112" i="1"/>
  <c r="L112" i="1"/>
  <c r="O112" i="1"/>
  <c r="P112" i="1" s="1"/>
  <c r="Q112" i="1"/>
  <c r="E112" i="1" s="1"/>
  <c r="F113" i="1"/>
  <c r="H113" i="1"/>
  <c r="K113" i="1"/>
  <c r="L113" i="1"/>
  <c r="O113" i="1"/>
  <c r="P113" i="1" s="1"/>
  <c r="Q113" i="1"/>
  <c r="E113" i="1" s="1"/>
  <c r="W383" i="11" l="1"/>
  <c r="W367" i="11"/>
  <c r="R385" i="11"/>
  <c r="S384" i="11"/>
  <c r="W376" i="11"/>
  <c r="W366" i="11"/>
  <c r="V385" i="11"/>
  <c r="W384" i="11"/>
  <c r="V379" i="11"/>
  <c r="W377" i="11"/>
  <c r="R369" i="11"/>
  <c r="S368" i="11"/>
  <c r="R379" i="11"/>
  <c r="S379" i="11" s="1"/>
  <c r="S378" i="11"/>
  <c r="W378" i="11" s="1"/>
  <c r="V369" i="11"/>
  <c r="W368" i="11"/>
  <c r="R357" i="12"/>
  <c r="S356" i="12"/>
  <c r="W355" i="12"/>
  <c r="AC114" i="2"/>
  <c r="AC113" i="2"/>
  <c r="AC112" i="2"/>
  <c r="AC111" i="2"/>
  <c r="AC110" i="2"/>
  <c r="AC109" i="2"/>
  <c r="AC108" i="2"/>
  <c r="AC122" i="2"/>
  <c r="AC121" i="2"/>
  <c r="AC120" i="2"/>
  <c r="AC119" i="2"/>
  <c r="AC118" i="2"/>
  <c r="AC117" i="2"/>
  <c r="AC116" i="2"/>
  <c r="AC115" i="2"/>
  <c r="AC113" i="1"/>
  <c r="AC112" i="1"/>
  <c r="M112" i="1"/>
  <c r="N112" i="1" s="1"/>
  <c r="AC111" i="1"/>
  <c r="AC110" i="1"/>
  <c r="M110" i="1"/>
  <c r="N110" i="1" s="1"/>
  <c r="AC109" i="1"/>
  <c r="AC108" i="1"/>
  <c r="M108" i="1"/>
  <c r="N108" i="1" s="1"/>
  <c r="AC114" i="1"/>
  <c r="M114" i="1"/>
  <c r="N114" i="1" s="1"/>
  <c r="M121" i="1"/>
  <c r="N121" i="1" s="1"/>
  <c r="M119" i="1"/>
  <c r="N119" i="1" s="1"/>
  <c r="M118" i="1"/>
  <c r="N118" i="1" s="1"/>
  <c r="M113" i="2"/>
  <c r="N113" i="2" s="1"/>
  <c r="M111" i="2"/>
  <c r="N111" i="2" s="1"/>
  <c r="M109" i="2"/>
  <c r="N109" i="2" s="1"/>
  <c r="M122" i="2"/>
  <c r="N122" i="2" s="1"/>
  <c r="M120" i="2"/>
  <c r="N120" i="2" s="1"/>
  <c r="M118" i="2"/>
  <c r="N118" i="2" s="1"/>
  <c r="M116" i="2"/>
  <c r="N116" i="2" s="1"/>
  <c r="AC120" i="1"/>
  <c r="AC119" i="1"/>
  <c r="AC118" i="1"/>
  <c r="AC117" i="1"/>
  <c r="M117" i="1"/>
  <c r="N117" i="1" s="1"/>
  <c r="AC116" i="1"/>
  <c r="AC115" i="1"/>
  <c r="M115" i="1"/>
  <c r="N115" i="1" s="1"/>
  <c r="M122" i="1"/>
  <c r="N122" i="1" s="1"/>
  <c r="M112" i="2"/>
  <c r="N112" i="2" s="1"/>
  <c r="M110" i="2"/>
  <c r="N110" i="2" s="1"/>
  <c r="M108" i="2"/>
  <c r="N108" i="2" s="1"/>
  <c r="M121" i="2"/>
  <c r="N121" i="2" s="1"/>
  <c r="M119" i="2"/>
  <c r="N119" i="2" s="1"/>
  <c r="M117" i="2"/>
  <c r="N117" i="2" s="1"/>
  <c r="M115" i="2"/>
  <c r="N115" i="2" s="1"/>
  <c r="M114" i="2"/>
  <c r="N114" i="2" s="1"/>
  <c r="AC122" i="1"/>
  <c r="AC121" i="1"/>
  <c r="M120" i="1"/>
  <c r="N120" i="1" s="1"/>
  <c r="M116" i="1"/>
  <c r="N116" i="1" s="1"/>
  <c r="M113" i="1"/>
  <c r="N113" i="1" s="1"/>
  <c r="M111" i="1"/>
  <c r="N111" i="1" s="1"/>
  <c r="M109" i="1"/>
  <c r="N109" i="1" s="1"/>
  <c r="V370" i="11" l="1"/>
  <c r="R370" i="11"/>
  <c r="S369" i="11"/>
  <c r="Y378" i="11"/>
  <c r="Z378" i="11"/>
  <c r="AB378" i="11" s="1"/>
  <c r="Y384" i="11"/>
  <c r="Z384" i="11"/>
  <c r="AB384" i="11" s="1"/>
  <c r="Y366" i="11"/>
  <c r="Z366" i="11"/>
  <c r="AB366" i="11" s="1"/>
  <c r="Z367" i="11"/>
  <c r="AB367" i="11" s="1"/>
  <c r="Y367" i="11"/>
  <c r="Y368" i="11"/>
  <c r="Z368" i="11"/>
  <c r="AB368" i="11" s="1"/>
  <c r="Z377" i="11"/>
  <c r="AB377" i="11" s="1"/>
  <c r="Y377" i="11"/>
  <c r="W379" i="11"/>
  <c r="V386" i="11"/>
  <c r="Y376" i="11"/>
  <c r="Z376" i="11"/>
  <c r="AB376" i="11" s="1"/>
  <c r="R386" i="11"/>
  <c r="S385" i="11"/>
  <c r="Z383" i="11"/>
  <c r="AB383" i="11" s="1"/>
  <c r="Y383" i="11"/>
  <c r="Y355" i="12"/>
  <c r="Z355" i="12"/>
  <c r="AB355" i="12" s="1"/>
  <c r="W356" i="12"/>
  <c r="R358" i="12"/>
  <c r="S357" i="12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F94" i="1"/>
  <c r="H94" i="1"/>
  <c r="K94" i="1"/>
  <c r="L94" i="1"/>
  <c r="O94" i="1"/>
  <c r="P94" i="1" s="1"/>
  <c r="Q94" i="1"/>
  <c r="E94" i="1" s="1"/>
  <c r="F95" i="1"/>
  <c r="H95" i="1"/>
  <c r="K95" i="1"/>
  <c r="L95" i="1"/>
  <c r="O95" i="1"/>
  <c r="P95" i="1" s="1"/>
  <c r="Q95" i="1"/>
  <c r="E95" i="1" s="1"/>
  <c r="F96" i="1"/>
  <c r="H96" i="1"/>
  <c r="K96" i="1"/>
  <c r="L96" i="1"/>
  <c r="O96" i="1"/>
  <c r="P96" i="1" s="1"/>
  <c r="Q96" i="1"/>
  <c r="E96" i="1" s="1"/>
  <c r="F97" i="1"/>
  <c r="H97" i="1"/>
  <c r="K97" i="1"/>
  <c r="L97" i="1"/>
  <c r="O97" i="1"/>
  <c r="P97" i="1" s="1"/>
  <c r="Q97" i="1"/>
  <c r="E97" i="1" s="1"/>
  <c r="F98" i="1"/>
  <c r="H98" i="1"/>
  <c r="K98" i="1"/>
  <c r="L98" i="1"/>
  <c r="O98" i="1"/>
  <c r="P98" i="1" s="1"/>
  <c r="Q98" i="1"/>
  <c r="E98" i="1" s="1"/>
  <c r="F99" i="1"/>
  <c r="H99" i="1"/>
  <c r="K99" i="1"/>
  <c r="L99" i="1"/>
  <c r="O99" i="1"/>
  <c r="P99" i="1" s="1"/>
  <c r="Q99" i="1"/>
  <c r="E99" i="1" s="1"/>
  <c r="F100" i="1"/>
  <c r="H100" i="1"/>
  <c r="K100" i="1"/>
  <c r="L100" i="1"/>
  <c r="O100" i="1"/>
  <c r="P100" i="1" s="1"/>
  <c r="Q100" i="1"/>
  <c r="E100" i="1" s="1"/>
  <c r="F101" i="1"/>
  <c r="H101" i="1"/>
  <c r="K101" i="1"/>
  <c r="L101" i="1"/>
  <c r="O101" i="1"/>
  <c r="P101" i="1" s="1"/>
  <c r="Q101" i="1"/>
  <c r="E101" i="1" s="1"/>
  <c r="F102" i="1"/>
  <c r="H102" i="1"/>
  <c r="K102" i="1"/>
  <c r="L102" i="1"/>
  <c r="O102" i="1"/>
  <c r="P102" i="1" s="1"/>
  <c r="Q102" i="1"/>
  <c r="E102" i="1" s="1"/>
  <c r="F103" i="1"/>
  <c r="H103" i="1"/>
  <c r="K103" i="1"/>
  <c r="L103" i="1"/>
  <c r="O103" i="1"/>
  <c r="P103" i="1" s="1"/>
  <c r="Q103" i="1"/>
  <c r="E103" i="1" s="1"/>
  <c r="F104" i="1"/>
  <c r="H104" i="1"/>
  <c r="K104" i="1"/>
  <c r="L104" i="1"/>
  <c r="O104" i="1"/>
  <c r="P104" i="1" s="1"/>
  <c r="Q104" i="1"/>
  <c r="E104" i="1" s="1"/>
  <c r="F105" i="1"/>
  <c r="H105" i="1"/>
  <c r="K105" i="1"/>
  <c r="L105" i="1"/>
  <c r="O105" i="1"/>
  <c r="P105" i="1" s="1"/>
  <c r="Q105" i="1"/>
  <c r="E105" i="1" s="1"/>
  <c r="F106" i="1"/>
  <c r="H106" i="1"/>
  <c r="K106" i="1"/>
  <c r="L106" i="1"/>
  <c r="O106" i="1"/>
  <c r="P106" i="1" s="1"/>
  <c r="Q106" i="1"/>
  <c r="E106" i="1" s="1"/>
  <c r="F107" i="1"/>
  <c r="H107" i="1"/>
  <c r="K107" i="1"/>
  <c r="L107" i="1"/>
  <c r="O107" i="1"/>
  <c r="P107" i="1" s="1"/>
  <c r="Q107" i="1"/>
  <c r="E107" i="1" s="1"/>
  <c r="F93" i="1"/>
  <c r="H93" i="1"/>
  <c r="K93" i="1"/>
  <c r="L93" i="1"/>
  <c r="O93" i="1"/>
  <c r="P93" i="1" s="1"/>
  <c r="Q93" i="1"/>
  <c r="E93" i="1" s="1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F93" i="2"/>
  <c r="H93" i="2"/>
  <c r="K93" i="2"/>
  <c r="L93" i="2"/>
  <c r="O93" i="2"/>
  <c r="P93" i="2" s="1"/>
  <c r="Q93" i="2"/>
  <c r="E93" i="2" s="1"/>
  <c r="F94" i="2"/>
  <c r="H94" i="2"/>
  <c r="K94" i="2"/>
  <c r="L94" i="2"/>
  <c r="O94" i="2"/>
  <c r="P94" i="2" s="1"/>
  <c r="Q94" i="2"/>
  <c r="E94" i="2" s="1"/>
  <c r="F95" i="2"/>
  <c r="H95" i="2"/>
  <c r="K95" i="2"/>
  <c r="L95" i="2"/>
  <c r="O95" i="2"/>
  <c r="P95" i="2" s="1"/>
  <c r="Q95" i="2"/>
  <c r="E95" i="2" s="1"/>
  <c r="F96" i="2"/>
  <c r="H96" i="2"/>
  <c r="K96" i="2"/>
  <c r="L96" i="2"/>
  <c r="O96" i="2"/>
  <c r="P96" i="2" s="1"/>
  <c r="Q96" i="2"/>
  <c r="E96" i="2" s="1"/>
  <c r="F97" i="2"/>
  <c r="H97" i="2"/>
  <c r="K97" i="2"/>
  <c r="L97" i="2"/>
  <c r="O97" i="2"/>
  <c r="P97" i="2" s="1"/>
  <c r="Q97" i="2"/>
  <c r="E97" i="2" s="1"/>
  <c r="F98" i="2"/>
  <c r="H98" i="2"/>
  <c r="K98" i="2"/>
  <c r="L98" i="2"/>
  <c r="O98" i="2"/>
  <c r="P98" i="2" s="1"/>
  <c r="Q98" i="2"/>
  <c r="E98" i="2" s="1"/>
  <c r="F99" i="2"/>
  <c r="H99" i="2"/>
  <c r="K99" i="2"/>
  <c r="L99" i="2"/>
  <c r="O99" i="2"/>
  <c r="P99" i="2" s="1"/>
  <c r="Q99" i="2"/>
  <c r="E99" i="2" s="1"/>
  <c r="F100" i="2"/>
  <c r="H100" i="2"/>
  <c r="K100" i="2"/>
  <c r="L100" i="2"/>
  <c r="O100" i="2"/>
  <c r="P100" i="2" s="1"/>
  <c r="Q100" i="2"/>
  <c r="E100" i="2" s="1"/>
  <c r="F101" i="2"/>
  <c r="H101" i="2"/>
  <c r="K101" i="2"/>
  <c r="L101" i="2"/>
  <c r="O101" i="2"/>
  <c r="P101" i="2" s="1"/>
  <c r="Q101" i="2"/>
  <c r="E101" i="2" s="1"/>
  <c r="F102" i="2"/>
  <c r="H102" i="2"/>
  <c r="K102" i="2"/>
  <c r="L102" i="2"/>
  <c r="O102" i="2"/>
  <c r="P102" i="2" s="1"/>
  <c r="Q102" i="2"/>
  <c r="E102" i="2" s="1"/>
  <c r="F103" i="2"/>
  <c r="H103" i="2"/>
  <c r="K103" i="2"/>
  <c r="L103" i="2"/>
  <c r="O103" i="2"/>
  <c r="P103" i="2" s="1"/>
  <c r="Q103" i="2"/>
  <c r="E103" i="2" s="1"/>
  <c r="F104" i="2"/>
  <c r="H104" i="2"/>
  <c r="K104" i="2"/>
  <c r="L104" i="2"/>
  <c r="O104" i="2"/>
  <c r="P104" i="2" s="1"/>
  <c r="Q104" i="2"/>
  <c r="E104" i="2" s="1"/>
  <c r="F105" i="2"/>
  <c r="H105" i="2"/>
  <c r="K105" i="2"/>
  <c r="L105" i="2"/>
  <c r="O105" i="2"/>
  <c r="P105" i="2" s="1"/>
  <c r="Q105" i="2"/>
  <c r="E105" i="2" s="1"/>
  <c r="F106" i="2"/>
  <c r="H106" i="2"/>
  <c r="K106" i="2"/>
  <c r="L106" i="2"/>
  <c r="O106" i="2"/>
  <c r="P106" i="2" s="1"/>
  <c r="Q106" i="2"/>
  <c r="E106" i="2" s="1"/>
  <c r="F107" i="2"/>
  <c r="H107" i="2"/>
  <c r="K107" i="2"/>
  <c r="L107" i="2"/>
  <c r="O107" i="2"/>
  <c r="P107" i="2" s="1"/>
  <c r="Q107" i="2"/>
  <c r="E107" i="2" s="1"/>
  <c r="AC97" i="2" l="1"/>
  <c r="AC100" i="2"/>
  <c r="AC99" i="2"/>
  <c r="AC98" i="2"/>
  <c r="M97" i="2"/>
  <c r="N97" i="2" s="1"/>
  <c r="AC96" i="2"/>
  <c r="R387" i="11"/>
  <c r="S386" i="11"/>
  <c r="V387" i="11"/>
  <c r="W386" i="11"/>
  <c r="W369" i="11"/>
  <c r="W385" i="11"/>
  <c r="Z379" i="11"/>
  <c r="AB379" i="11" s="1"/>
  <c r="Y379" i="11"/>
  <c r="R371" i="11"/>
  <c r="S370" i="11"/>
  <c r="V371" i="11"/>
  <c r="W370" i="11"/>
  <c r="W357" i="12"/>
  <c r="Z356" i="12"/>
  <c r="AB356" i="12" s="1"/>
  <c r="Y356" i="12"/>
  <c r="R359" i="12"/>
  <c r="S358" i="12"/>
  <c r="AC107" i="2"/>
  <c r="AC106" i="2"/>
  <c r="AC105" i="2"/>
  <c r="AC104" i="2"/>
  <c r="AC103" i="2"/>
  <c r="AC102" i="2"/>
  <c r="M101" i="2"/>
  <c r="N101" i="2" s="1"/>
  <c r="AC93" i="2"/>
  <c r="AC101" i="2"/>
  <c r="M100" i="2"/>
  <c r="N100" i="2" s="1"/>
  <c r="M95" i="2"/>
  <c r="N95" i="2" s="1"/>
  <c r="AC94" i="2"/>
  <c r="M93" i="2"/>
  <c r="N93" i="2" s="1"/>
  <c r="AC95" i="2"/>
  <c r="AC96" i="1"/>
  <c r="AC95" i="1"/>
  <c r="M94" i="1"/>
  <c r="N94" i="1" s="1"/>
  <c r="M93" i="1"/>
  <c r="N93" i="1" s="1"/>
  <c r="AC107" i="1"/>
  <c r="AC102" i="1"/>
  <c r="AC103" i="1"/>
  <c r="M102" i="1"/>
  <c r="N102" i="1" s="1"/>
  <c r="AC101" i="1"/>
  <c r="M101" i="1"/>
  <c r="N101" i="1" s="1"/>
  <c r="AC100" i="1"/>
  <c r="M99" i="1"/>
  <c r="N99" i="1" s="1"/>
  <c r="M98" i="1"/>
  <c r="N98" i="1" s="1"/>
  <c r="M107" i="1"/>
  <c r="N107" i="1" s="1"/>
  <c r="AC106" i="1"/>
  <c r="M106" i="1"/>
  <c r="N106" i="1" s="1"/>
  <c r="AC105" i="1"/>
  <c r="M105" i="1"/>
  <c r="N105" i="1" s="1"/>
  <c r="M104" i="1"/>
  <c r="N104" i="1" s="1"/>
  <c r="AC97" i="1"/>
  <c r="M97" i="1"/>
  <c r="N97" i="1" s="1"/>
  <c r="M95" i="1"/>
  <c r="N95" i="1" s="1"/>
  <c r="AC94" i="1"/>
  <c r="AC93" i="1"/>
  <c r="AC104" i="1"/>
  <c r="AC99" i="1"/>
  <c r="AC98" i="1"/>
  <c r="M103" i="1"/>
  <c r="N103" i="1" s="1"/>
  <c r="M100" i="1"/>
  <c r="N100" i="1" s="1"/>
  <c r="M96" i="1"/>
  <c r="N96" i="1" s="1"/>
  <c r="M107" i="2"/>
  <c r="N107" i="2" s="1"/>
  <c r="M104" i="2"/>
  <c r="N104" i="2" s="1"/>
  <c r="M98" i="2"/>
  <c r="N98" i="2" s="1"/>
  <c r="M94" i="2"/>
  <c r="N94" i="2" s="1"/>
  <c r="M106" i="2"/>
  <c r="N106" i="2" s="1"/>
  <c r="M105" i="2"/>
  <c r="N105" i="2" s="1"/>
  <c r="M103" i="2"/>
  <c r="N103" i="2" s="1"/>
  <c r="M102" i="2"/>
  <c r="N102" i="2" s="1"/>
  <c r="M99" i="2"/>
  <c r="N99" i="2" s="1"/>
  <c r="M96" i="2"/>
  <c r="N96" i="2" s="1"/>
  <c r="I47" i="6"/>
  <c r="H47" i="6"/>
  <c r="G47" i="6"/>
  <c r="Y370" i="11" l="1"/>
  <c r="Z370" i="11"/>
  <c r="AB370" i="11" s="1"/>
  <c r="Z385" i="11"/>
  <c r="AB385" i="11" s="1"/>
  <c r="Y385" i="11"/>
  <c r="Y386" i="11"/>
  <c r="Z386" i="11"/>
  <c r="AB386" i="11" s="1"/>
  <c r="V372" i="11"/>
  <c r="R372" i="11"/>
  <c r="S371" i="11"/>
  <c r="Z369" i="11"/>
  <c r="AB369" i="11" s="1"/>
  <c r="Y369" i="11"/>
  <c r="V388" i="11"/>
  <c r="R388" i="11"/>
  <c r="S387" i="11"/>
  <c r="W358" i="12"/>
  <c r="Y357" i="12"/>
  <c r="Z357" i="12"/>
  <c r="AB357" i="12" s="1"/>
  <c r="R360" i="12"/>
  <c r="S359" i="12"/>
  <c r="AA34" i="12"/>
  <c r="AB34" i="12" s="1"/>
  <c r="AA33" i="12"/>
  <c r="AB33" i="12" s="1"/>
  <c r="AA32" i="12"/>
  <c r="AB32" i="12" s="1"/>
  <c r="AA31" i="12"/>
  <c r="AB31" i="12" s="1"/>
  <c r="AA30" i="12"/>
  <c r="AB30" i="12" s="1"/>
  <c r="AA29" i="12"/>
  <c r="AB29" i="12" s="1"/>
  <c r="AA28" i="12"/>
  <c r="AB28" i="12" s="1"/>
  <c r="AA27" i="12"/>
  <c r="AB27" i="12" s="1"/>
  <c r="AA26" i="12"/>
  <c r="AB26" i="12" s="1"/>
  <c r="AA25" i="12"/>
  <c r="AB25" i="12" s="1"/>
  <c r="AA24" i="12"/>
  <c r="AB24" i="12" s="1"/>
  <c r="AA23" i="12"/>
  <c r="AB23" i="12" s="1"/>
  <c r="AA22" i="12"/>
  <c r="AB22" i="12" s="1"/>
  <c r="AA21" i="12"/>
  <c r="AB21" i="12" s="1"/>
  <c r="AA20" i="12"/>
  <c r="AB20" i="12" s="1"/>
  <c r="AA19" i="12"/>
  <c r="AB19" i="12" s="1"/>
  <c r="AA18" i="12"/>
  <c r="AB18" i="12" s="1"/>
  <c r="AA17" i="12"/>
  <c r="AB17" i="12" s="1"/>
  <c r="AA16" i="12"/>
  <c r="AB16" i="12" s="1"/>
  <c r="AA15" i="12"/>
  <c r="AB15" i="12" s="1"/>
  <c r="AA14" i="12"/>
  <c r="AB14" i="12" s="1"/>
  <c r="AA13" i="12"/>
  <c r="AB13" i="12" s="1"/>
  <c r="AA12" i="12"/>
  <c r="AB12" i="12" s="1"/>
  <c r="AA11" i="12"/>
  <c r="AB11" i="12" s="1"/>
  <c r="AA10" i="12"/>
  <c r="AB10" i="12" s="1"/>
  <c r="AA9" i="12"/>
  <c r="AB9" i="12" s="1"/>
  <c r="AA8" i="12"/>
  <c r="AB8" i="12" s="1"/>
  <c r="AA7" i="12"/>
  <c r="AB7" i="12" s="1"/>
  <c r="AA6" i="12"/>
  <c r="AB6" i="12" s="1"/>
  <c r="AA5" i="12"/>
  <c r="AB5" i="12" s="1"/>
  <c r="AA4" i="12"/>
  <c r="AB4" i="12" s="1"/>
  <c r="AA3" i="12"/>
  <c r="AB3" i="12" s="1"/>
  <c r="AA2" i="12"/>
  <c r="AB2" i="12" s="1"/>
  <c r="H1" i="12"/>
  <c r="H1" i="11"/>
  <c r="AA104" i="11"/>
  <c r="AB104" i="11" s="1"/>
  <c r="AA103" i="11"/>
  <c r="Z103" i="11"/>
  <c r="AB103" i="11" s="1"/>
  <c r="AA102" i="11"/>
  <c r="Z102" i="11"/>
  <c r="AB102" i="11" s="1"/>
  <c r="AA34" i="11"/>
  <c r="AB34" i="11" s="1"/>
  <c r="AA33" i="11"/>
  <c r="AB33" i="11" s="1"/>
  <c r="AA32" i="11"/>
  <c r="AB32" i="11" s="1"/>
  <c r="AA31" i="11"/>
  <c r="AB31" i="11" s="1"/>
  <c r="AA30" i="11"/>
  <c r="AB30" i="11" s="1"/>
  <c r="AA29" i="11"/>
  <c r="AB29" i="11" s="1"/>
  <c r="AA28" i="11"/>
  <c r="AB28" i="11" s="1"/>
  <c r="AA27" i="11"/>
  <c r="AB27" i="11" s="1"/>
  <c r="AA26" i="11"/>
  <c r="AB26" i="11" s="1"/>
  <c r="AA25" i="11"/>
  <c r="AB25" i="11" s="1"/>
  <c r="AA24" i="11"/>
  <c r="AB24" i="11" s="1"/>
  <c r="AA23" i="11"/>
  <c r="AB23" i="11" s="1"/>
  <c r="AA22" i="11"/>
  <c r="AB22" i="11" s="1"/>
  <c r="AA21" i="11"/>
  <c r="AB21" i="11" s="1"/>
  <c r="AA20" i="11"/>
  <c r="AB20" i="11" s="1"/>
  <c r="AA19" i="11"/>
  <c r="AB19" i="11" s="1"/>
  <c r="AA18" i="11"/>
  <c r="AB18" i="11" s="1"/>
  <c r="AA17" i="11"/>
  <c r="AB17" i="11" s="1"/>
  <c r="AA16" i="11"/>
  <c r="AB16" i="11" s="1"/>
  <c r="AA15" i="11"/>
  <c r="AB15" i="11" s="1"/>
  <c r="AA14" i="11"/>
  <c r="AB14" i="11" s="1"/>
  <c r="AA13" i="11"/>
  <c r="AB13" i="11" s="1"/>
  <c r="AA12" i="11"/>
  <c r="AB12" i="11" s="1"/>
  <c r="AA11" i="11"/>
  <c r="AB11" i="11" s="1"/>
  <c r="AA10" i="11"/>
  <c r="AB10" i="11" s="1"/>
  <c r="AA9" i="11"/>
  <c r="AB9" i="11" s="1"/>
  <c r="AA8" i="11"/>
  <c r="AB8" i="11" s="1"/>
  <c r="AA7" i="11"/>
  <c r="AB7" i="11" s="1"/>
  <c r="AA6" i="11"/>
  <c r="AB6" i="11" s="1"/>
  <c r="AA5" i="11"/>
  <c r="AB5" i="11" s="1"/>
  <c r="AA4" i="11"/>
  <c r="AB4" i="11" s="1"/>
  <c r="AA3" i="11"/>
  <c r="AB3" i="11" s="1"/>
  <c r="AA2" i="11"/>
  <c r="AB2" i="11" s="1"/>
  <c r="W387" i="11" l="1"/>
  <c r="W371" i="11"/>
  <c r="R389" i="11"/>
  <c r="S388" i="11"/>
  <c r="V389" i="11"/>
  <c r="W388" i="11"/>
  <c r="R373" i="11"/>
  <c r="S373" i="11" s="1"/>
  <c r="S372" i="11"/>
  <c r="V373" i="11"/>
  <c r="W373" i="11" s="1"/>
  <c r="W372" i="11"/>
  <c r="W359" i="12"/>
  <c r="Z358" i="12"/>
  <c r="AB358" i="12" s="1"/>
  <c r="Y358" i="12"/>
  <c r="R361" i="12"/>
  <c r="S360" i="12"/>
  <c r="O80" i="2"/>
  <c r="P80" i="2" s="1"/>
  <c r="Q80" i="2"/>
  <c r="AA80" i="2"/>
  <c r="O81" i="2"/>
  <c r="P81" i="2" s="1"/>
  <c r="Q81" i="2"/>
  <c r="E81" i="2" s="1"/>
  <c r="AA81" i="2"/>
  <c r="O82" i="2"/>
  <c r="P82" i="2" s="1"/>
  <c r="Q82" i="2"/>
  <c r="AA82" i="2"/>
  <c r="O83" i="2"/>
  <c r="P83" i="2" s="1"/>
  <c r="Q83" i="2"/>
  <c r="E83" i="2" s="1"/>
  <c r="AA83" i="2"/>
  <c r="O84" i="2"/>
  <c r="P84" i="2" s="1"/>
  <c r="Q84" i="2"/>
  <c r="E84" i="2" s="1"/>
  <c r="AA84" i="2"/>
  <c r="O85" i="2"/>
  <c r="P85" i="2" s="1"/>
  <c r="Q85" i="2"/>
  <c r="E85" i="2" s="1"/>
  <c r="AA85" i="2"/>
  <c r="O86" i="2"/>
  <c r="P86" i="2" s="1"/>
  <c r="Q86" i="2"/>
  <c r="AA86" i="2"/>
  <c r="O87" i="2"/>
  <c r="P87" i="2" s="1"/>
  <c r="Q87" i="2"/>
  <c r="E87" i="2" s="1"/>
  <c r="AA87" i="2"/>
  <c r="O88" i="2"/>
  <c r="P88" i="2" s="1"/>
  <c r="Q88" i="2"/>
  <c r="AA88" i="2"/>
  <c r="O89" i="2"/>
  <c r="P89" i="2" s="1"/>
  <c r="Q89" i="2"/>
  <c r="E89" i="2" s="1"/>
  <c r="AA89" i="2"/>
  <c r="O90" i="2"/>
  <c r="P90" i="2" s="1"/>
  <c r="Q90" i="2"/>
  <c r="AA90" i="2"/>
  <c r="O91" i="2"/>
  <c r="P91" i="2" s="1"/>
  <c r="Q91" i="2"/>
  <c r="E91" i="2" s="1"/>
  <c r="AA91" i="2"/>
  <c r="O92" i="2"/>
  <c r="P92" i="2" s="1"/>
  <c r="Q92" i="2"/>
  <c r="AA92" i="2"/>
  <c r="F80" i="2"/>
  <c r="H80" i="2"/>
  <c r="K80" i="2"/>
  <c r="L80" i="2"/>
  <c r="E80" i="2"/>
  <c r="AC80" i="2" s="1"/>
  <c r="F81" i="2"/>
  <c r="H81" i="2"/>
  <c r="K81" i="2"/>
  <c r="L81" i="2"/>
  <c r="F82" i="2"/>
  <c r="H82" i="2"/>
  <c r="K82" i="2"/>
  <c r="L82" i="2"/>
  <c r="E82" i="2"/>
  <c r="AC82" i="2" s="1"/>
  <c r="F83" i="2"/>
  <c r="H83" i="2"/>
  <c r="K83" i="2"/>
  <c r="L83" i="2"/>
  <c r="F84" i="2"/>
  <c r="H84" i="2"/>
  <c r="K84" i="2"/>
  <c r="L84" i="2"/>
  <c r="F85" i="2"/>
  <c r="H85" i="2"/>
  <c r="K85" i="2"/>
  <c r="L85" i="2"/>
  <c r="F86" i="2"/>
  <c r="H86" i="2"/>
  <c r="K86" i="2"/>
  <c r="L86" i="2"/>
  <c r="E86" i="2"/>
  <c r="AC86" i="2" s="1"/>
  <c r="F87" i="2"/>
  <c r="H87" i="2"/>
  <c r="K87" i="2"/>
  <c r="L87" i="2"/>
  <c r="F88" i="2"/>
  <c r="H88" i="2"/>
  <c r="K88" i="2"/>
  <c r="L88" i="2"/>
  <c r="E88" i="2"/>
  <c r="AC88" i="2" s="1"/>
  <c r="F89" i="2"/>
  <c r="H89" i="2"/>
  <c r="K89" i="2"/>
  <c r="L89" i="2"/>
  <c r="F90" i="2"/>
  <c r="H90" i="2"/>
  <c r="K90" i="2"/>
  <c r="L90" i="2"/>
  <c r="E90" i="2"/>
  <c r="AC90" i="2" s="1"/>
  <c r="F91" i="2"/>
  <c r="H91" i="2"/>
  <c r="K91" i="2"/>
  <c r="L91" i="2"/>
  <c r="F92" i="2"/>
  <c r="H92" i="2"/>
  <c r="K92" i="2"/>
  <c r="L92" i="2"/>
  <c r="E92" i="2"/>
  <c r="AC92" i="2" s="1"/>
  <c r="AA83" i="1"/>
  <c r="AA84" i="1"/>
  <c r="AA85" i="1"/>
  <c r="AA86" i="1"/>
  <c r="AA87" i="1"/>
  <c r="AA89" i="1"/>
  <c r="AA90" i="1"/>
  <c r="AA91" i="1"/>
  <c r="AA92" i="1"/>
  <c r="F92" i="1"/>
  <c r="H92" i="1"/>
  <c r="K92" i="1"/>
  <c r="L92" i="1"/>
  <c r="O92" i="1"/>
  <c r="P92" i="1" s="1"/>
  <c r="Q92" i="1"/>
  <c r="E92" i="1" s="1"/>
  <c r="F80" i="1"/>
  <c r="H80" i="1"/>
  <c r="K80" i="1"/>
  <c r="L80" i="1"/>
  <c r="O80" i="1"/>
  <c r="P80" i="1" s="1"/>
  <c r="Q80" i="1"/>
  <c r="E80" i="1" s="1"/>
  <c r="AA80" i="1"/>
  <c r="F81" i="1"/>
  <c r="H81" i="1"/>
  <c r="K81" i="1"/>
  <c r="L81" i="1"/>
  <c r="O81" i="1"/>
  <c r="P81" i="1" s="1"/>
  <c r="Q81" i="1"/>
  <c r="E81" i="1" s="1"/>
  <c r="AA81" i="1"/>
  <c r="F82" i="1"/>
  <c r="H82" i="1"/>
  <c r="K82" i="1"/>
  <c r="L82" i="1"/>
  <c r="O82" i="1"/>
  <c r="P82" i="1" s="1"/>
  <c r="Q82" i="1"/>
  <c r="E82" i="1" s="1"/>
  <c r="AA82" i="1"/>
  <c r="F83" i="1"/>
  <c r="H83" i="1"/>
  <c r="K83" i="1"/>
  <c r="L83" i="1"/>
  <c r="O83" i="1"/>
  <c r="P83" i="1" s="1"/>
  <c r="Q83" i="1"/>
  <c r="E83" i="1" s="1"/>
  <c r="F84" i="1"/>
  <c r="H84" i="1"/>
  <c r="K84" i="1"/>
  <c r="L84" i="1"/>
  <c r="O84" i="1"/>
  <c r="P84" i="1" s="1"/>
  <c r="Q84" i="1"/>
  <c r="E84" i="1" s="1"/>
  <c r="F85" i="1"/>
  <c r="H85" i="1"/>
  <c r="K85" i="1"/>
  <c r="L85" i="1"/>
  <c r="O85" i="1"/>
  <c r="P85" i="1" s="1"/>
  <c r="Q85" i="1"/>
  <c r="E85" i="1" s="1"/>
  <c r="F86" i="1"/>
  <c r="H86" i="1"/>
  <c r="K86" i="1"/>
  <c r="L86" i="1"/>
  <c r="O86" i="1"/>
  <c r="P86" i="1" s="1"/>
  <c r="Q86" i="1"/>
  <c r="E86" i="1" s="1"/>
  <c r="F87" i="1"/>
  <c r="H87" i="1"/>
  <c r="K87" i="1"/>
  <c r="L87" i="1"/>
  <c r="O87" i="1"/>
  <c r="P87" i="1" s="1"/>
  <c r="Q87" i="1"/>
  <c r="E87" i="1" s="1"/>
  <c r="F89" i="1"/>
  <c r="H89" i="1"/>
  <c r="K89" i="1"/>
  <c r="L89" i="1"/>
  <c r="O89" i="1"/>
  <c r="P89" i="1" s="1"/>
  <c r="Q89" i="1"/>
  <c r="E89" i="1" s="1"/>
  <c r="F90" i="1"/>
  <c r="H90" i="1"/>
  <c r="K90" i="1"/>
  <c r="L90" i="1"/>
  <c r="O90" i="1"/>
  <c r="P90" i="1" s="1"/>
  <c r="Q90" i="1"/>
  <c r="E90" i="1" s="1"/>
  <c r="F91" i="1"/>
  <c r="H91" i="1"/>
  <c r="K91" i="1"/>
  <c r="L91" i="1"/>
  <c r="O91" i="1"/>
  <c r="P91" i="1" s="1"/>
  <c r="Q91" i="1"/>
  <c r="E91" i="1" s="1"/>
  <c r="AC91" i="2" l="1"/>
  <c r="AC85" i="2"/>
  <c r="M91" i="2"/>
  <c r="N91" i="2" s="1"/>
  <c r="Y372" i="11"/>
  <c r="Z372" i="11"/>
  <c r="AB372" i="11" s="1"/>
  <c r="Y388" i="11"/>
  <c r="Z388" i="11"/>
  <c r="AB388" i="11" s="1"/>
  <c r="Z371" i="11"/>
  <c r="AB371" i="11" s="1"/>
  <c r="Y371" i="11"/>
  <c r="Z373" i="11"/>
  <c r="AB373" i="11" s="1"/>
  <c r="Y373" i="11"/>
  <c r="V390" i="11"/>
  <c r="R390" i="11"/>
  <c r="S389" i="11"/>
  <c r="Z387" i="11"/>
  <c r="AB387" i="11" s="1"/>
  <c r="Y387" i="11"/>
  <c r="W360" i="12"/>
  <c r="Y359" i="12"/>
  <c r="Z359" i="12"/>
  <c r="AB359" i="12" s="1"/>
  <c r="R362" i="12"/>
  <c r="S361" i="12"/>
  <c r="M81" i="2"/>
  <c r="N81" i="2" s="1"/>
  <c r="M83" i="2"/>
  <c r="N83" i="2" s="1"/>
  <c r="AC89" i="2"/>
  <c r="AC84" i="2"/>
  <c r="M89" i="2"/>
  <c r="N89" i="2" s="1"/>
  <c r="AC81" i="2"/>
  <c r="M87" i="2"/>
  <c r="N87" i="2" s="1"/>
  <c r="M85" i="2"/>
  <c r="N85" i="2" s="1"/>
  <c r="AC83" i="2"/>
  <c r="AC87" i="2"/>
  <c r="M92" i="2"/>
  <c r="N92" i="2" s="1"/>
  <c r="M90" i="2"/>
  <c r="N90" i="2" s="1"/>
  <c r="M88" i="2"/>
  <c r="N88" i="2" s="1"/>
  <c r="M86" i="2"/>
  <c r="N86" i="2" s="1"/>
  <c r="M84" i="2"/>
  <c r="N84" i="2" s="1"/>
  <c r="M82" i="2"/>
  <c r="N82" i="2" s="1"/>
  <c r="M80" i="2"/>
  <c r="N80" i="2" s="1"/>
  <c r="N1" i="12"/>
  <c r="N1" i="11"/>
  <c r="M85" i="1"/>
  <c r="N85" i="1" s="1"/>
  <c r="AC84" i="1"/>
  <c r="AC81" i="1"/>
  <c r="AC91" i="1"/>
  <c r="AC89" i="1"/>
  <c r="M89" i="1"/>
  <c r="N89" i="1" s="1"/>
  <c r="AC87" i="1"/>
  <c r="AC82" i="1"/>
  <c r="AC80" i="1"/>
  <c r="M91" i="1"/>
  <c r="N91" i="1" s="1"/>
  <c r="AC90" i="1"/>
  <c r="M87" i="1"/>
  <c r="N87" i="1" s="1"/>
  <c r="M83" i="1"/>
  <c r="N83" i="1" s="1"/>
  <c r="M82" i="1"/>
  <c r="N82" i="1" s="1"/>
  <c r="M81" i="1"/>
  <c r="N81" i="1" s="1"/>
  <c r="M80" i="1"/>
  <c r="N80" i="1" s="1"/>
  <c r="AC92" i="1"/>
  <c r="AC86" i="1"/>
  <c r="M90" i="1"/>
  <c r="N90" i="1" s="1"/>
  <c r="M86" i="1"/>
  <c r="N86" i="1" s="1"/>
  <c r="AC85" i="1"/>
  <c r="M84" i="1"/>
  <c r="N84" i="1" s="1"/>
  <c r="AC83" i="1"/>
  <c r="M92" i="1"/>
  <c r="N92" i="1" s="1"/>
  <c r="R391" i="11" l="1"/>
  <c r="S390" i="11"/>
  <c r="V391" i="11"/>
  <c r="W390" i="11"/>
  <c r="W389" i="11"/>
  <c r="W361" i="12"/>
  <c r="Z360" i="12"/>
  <c r="AB360" i="12" s="1"/>
  <c r="Y360" i="12"/>
  <c r="R363" i="12"/>
  <c r="S362" i="12"/>
  <c r="AA74" i="2"/>
  <c r="AA75" i="2"/>
  <c r="AA76" i="2"/>
  <c r="AA77" i="2"/>
  <c r="AA78" i="2"/>
  <c r="AA79" i="2"/>
  <c r="F78" i="2"/>
  <c r="H78" i="2"/>
  <c r="K78" i="2"/>
  <c r="L78" i="2"/>
  <c r="O78" i="2"/>
  <c r="P78" i="2" s="1"/>
  <c r="Q78" i="2"/>
  <c r="E78" i="2" s="1"/>
  <c r="F79" i="2"/>
  <c r="H79" i="2"/>
  <c r="K79" i="2"/>
  <c r="L79" i="2"/>
  <c r="O79" i="2"/>
  <c r="P79" i="2" s="1"/>
  <c r="Q79" i="2"/>
  <c r="E79" i="2" s="1"/>
  <c r="F77" i="2"/>
  <c r="H77" i="2"/>
  <c r="K77" i="2"/>
  <c r="L77" i="2"/>
  <c r="O77" i="2"/>
  <c r="P77" i="2" s="1"/>
  <c r="Q77" i="2"/>
  <c r="E77" i="2" s="1"/>
  <c r="F74" i="2"/>
  <c r="H74" i="2"/>
  <c r="K74" i="2"/>
  <c r="L74" i="2"/>
  <c r="O74" i="2"/>
  <c r="P74" i="2" s="1"/>
  <c r="Q74" i="2"/>
  <c r="E74" i="2" s="1"/>
  <c r="F75" i="2"/>
  <c r="H75" i="2"/>
  <c r="K75" i="2"/>
  <c r="L75" i="2"/>
  <c r="O75" i="2"/>
  <c r="P75" i="2" s="1"/>
  <c r="Q75" i="2"/>
  <c r="E75" i="2" s="1"/>
  <c r="F76" i="2"/>
  <c r="H76" i="2"/>
  <c r="K76" i="2"/>
  <c r="L76" i="2"/>
  <c r="O76" i="2"/>
  <c r="P76" i="2" s="1"/>
  <c r="Q76" i="2"/>
  <c r="E76" i="2" s="1"/>
  <c r="AA78" i="1"/>
  <c r="AA79" i="1"/>
  <c r="F78" i="1"/>
  <c r="H78" i="1"/>
  <c r="K78" i="1"/>
  <c r="L78" i="1"/>
  <c r="O78" i="1"/>
  <c r="P78" i="1" s="1"/>
  <c r="Q78" i="1"/>
  <c r="E78" i="1" s="1"/>
  <c r="F79" i="1"/>
  <c r="H79" i="1"/>
  <c r="K79" i="1"/>
  <c r="L79" i="1"/>
  <c r="O79" i="1"/>
  <c r="P79" i="1" s="1"/>
  <c r="Q79" i="1"/>
  <c r="E79" i="1" s="1"/>
  <c r="M78" i="2" l="1"/>
  <c r="N78" i="2" s="1"/>
  <c r="Y390" i="11"/>
  <c r="Z390" i="11"/>
  <c r="AB390" i="11" s="1"/>
  <c r="Z389" i="11"/>
  <c r="AB389" i="11" s="1"/>
  <c r="Y389" i="11"/>
  <c r="V392" i="11"/>
  <c r="R392" i="11"/>
  <c r="S391" i="11"/>
  <c r="W362" i="12"/>
  <c r="Y361" i="12"/>
  <c r="Z361" i="12"/>
  <c r="AB361" i="12" s="1"/>
  <c r="R364" i="12"/>
  <c r="S363" i="12"/>
  <c r="M75" i="2"/>
  <c r="N75" i="2" s="1"/>
  <c r="M77" i="2"/>
  <c r="N77" i="2" s="1"/>
  <c r="M76" i="2"/>
  <c r="N76" i="2" s="1"/>
  <c r="M74" i="2"/>
  <c r="N74" i="2" s="1"/>
  <c r="M79" i="2"/>
  <c r="N79" i="2" s="1"/>
  <c r="AC78" i="1"/>
  <c r="M78" i="1"/>
  <c r="N78" i="1" s="1"/>
  <c r="AC79" i="1"/>
  <c r="M79" i="1"/>
  <c r="N79" i="1" s="1"/>
  <c r="AC76" i="2"/>
  <c r="AC75" i="2"/>
  <c r="AC74" i="2"/>
  <c r="AC77" i="2"/>
  <c r="AC78" i="2"/>
  <c r="AC79" i="2"/>
  <c r="AA64" i="2"/>
  <c r="AA65" i="2"/>
  <c r="AA66" i="2"/>
  <c r="AA67" i="2"/>
  <c r="AA68" i="2"/>
  <c r="AA69" i="2"/>
  <c r="AA70" i="2"/>
  <c r="AA71" i="2"/>
  <c r="AA72" i="2"/>
  <c r="AA73" i="2"/>
  <c r="F64" i="2"/>
  <c r="H64" i="2"/>
  <c r="K64" i="2"/>
  <c r="L64" i="2"/>
  <c r="O64" i="2"/>
  <c r="P64" i="2" s="1"/>
  <c r="Q64" i="2"/>
  <c r="E64" i="2" s="1"/>
  <c r="F65" i="2"/>
  <c r="H65" i="2"/>
  <c r="K65" i="2"/>
  <c r="L65" i="2"/>
  <c r="O65" i="2"/>
  <c r="P65" i="2" s="1"/>
  <c r="Q65" i="2"/>
  <c r="E65" i="2" s="1"/>
  <c r="F66" i="2"/>
  <c r="H66" i="2"/>
  <c r="K66" i="2"/>
  <c r="L66" i="2"/>
  <c r="O66" i="2"/>
  <c r="P66" i="2" s="1"/>
  <c r="Q66" i="2"/>
  <c r="E66" i="2" s="1"/>
  <c r="F67" i="2"/>
  <c r="H67" i="2"/>
  <c r="K67" i="2"/>
  <c r="L67" i="2"/>
  <c r="O67" i="2"/>
  <c r="P67" i="2" s="1"/>
  <c r="Q67" i="2"/>
  <c r="E67" i="2" s="1"/>
  <c r="F68" i="2"/>
  <c r="H68" i="2"/>
  <c r="K68" i="2"/>
  <c r="L68" i="2"/>
  <c r="O68" i="2"/>
  <c r="P68" i="2" s="1"/>
  <c r="Q68" i="2"/>
  <c r="E68" i="2" s="1"/>
  <c r="F69" i="2"/>
  <c r="H69" i="2"/>
  <c r="K69" i="2"/>
  <c r="L69" i="2"/>
  <c r="O69" i="2"/>
  <c r="P69" i="2" s="1"/>
  <c r="Q69" i="2"/>
  <c r="E69" i="2" s="1"/>
  <c r="F70" i="2"/>
  <c r="H70" i="2"/>
  <c r="K70" i="2"/>
  <c r="L70" i="2"/>
  <c r="O70" i="2"/>
  <c r="P70" i="2" s="1"/>
  <c r="Q70" i="2"/>
  <c r="E70" i="2" s="1"/>
  <c r="F71" i="2"/>
  <c r="H71" i="2"/>
  <c r="K71" i="2"/>
  <c r="L71" i="2"/>
  <c r="O71" i="2"/>
  <c r="P71" i="2" s="1"/>
  <c r="Q71" i="2"/>
  <c r="E71" i="2" s="1"/>
  <c r="F72" i="2"/>
  <c r="H72" i="2"/>
  <c r="K72" i="2"/>
  <c r="L72" i="2"/>
  <c r="O72" i="2"/>
  <c r="P72" i="2" s="1"/>
  <c r="Q72" i="2"/>
  <c r="E72" i="2" s="1"/>
  <c r="F73" i="2"/>
  <c r="H73" i="2"/>
  <c r="K73" i="2"/>
  <c r="L73" i="2"/>
  <c r="O73" i="2"/>
  <c r="P73" i="2" s="1"/>
  <c r="Q73" i="2"/>
  <c r="E73" i="2" s="1"/>
  <c r="AA68" i="1"/>
  <c r="F68" i="1"/>
  <c r="H68" i="1"/>
  <c r="K68" i="1"/>
  <c r="L68" i="1"/>
  <c r="O68" i="1"/>
  <c r="P68" i="1" s="1"/>
  <c r="Q68" i="1"/>
  <c r="E68" i="1" s="1"/>
  <c r="M64" i="2" l="1"/>
  <c r="N64" i="2" s="1"/>
  <c r="W391" i="11"/>
  <c r="R393" i="11"/>
  <c r="S392" i="11"/>
  <c r="V393" i="11"/>
  <c r="W392" i="11"/>
  <c r="W363" i="12"/>
  <c r="Z362" i="12"/>
  <c r="AB362" i="12" s="1"/>
  <c r="Y362" i="12"/>
  <c r="R365" i="12"/>
  <c r="S364" i="12"/>
  <c r="M68" i="2"/>
  <c r="N68" i="2" s="1"/>
  <c r="M72" i="2"/>
  <c r="N72" i="2" s="1"/>
  <c r="M68" i="1"/>
  <c r="N68" i="1" s="1"/>
  <c r="AC70" i="2"/>
  <c r="M70" i="2"/>
  <c r="N70" i="2" s="1"/>
  <c r="AC69" i="2"/>
  <c r="M66" i="2"/>
  <c r="N66" i="2" s="1"/>
  <c r="M73" i="2"/>
  <c r="N73" i="2" s="1"/>
  <c r="M71" i="2"/>
  <c r="N71" i="2" s="1"/>
  <c r="M69" i="2"/>
  <c r="N69" i="2" s="1"/>
  <c r="M67" i="2"/>
  <c r="N67" i="2" s="1"/>
  <c r="M65" i="2"/>
  <c r="N65" i="2" s="1"/>
  <c r="AC73" i="2"/>
  <c r="AC72" i="2"/>
  <c r="AC71" i="2"/>
  <c r="AC68" i="2"/>
  <c r="AC67" i="2"/>
  <c r="AC66" i="2"/>
  <c r="AC65" i="2"/>
  <c r="AC64" i="2"/>
  <c r="AC68" i="1"/>
  <c r="M46" i="6"/>
  <c r="N46" i="6"/>
  <c r="O46" i="6"/>
  <c r="V394" i="11" l="1"/>
  <c r="R394" i="11"/>
  <c r="S393" i="11"/>
  <c r="Y392" i="11"/>
  <c r="Z392" i="11"/>
  <c r="AB392" i="11" s="1"/>
  <c r="Z391" i="11"/>
  <c r="AB391" i="11" s="1"/>
  <c r="Y391" i="11"/>
  <c r="W364" i="12"/>
  <c r="Y363" i="12"/>
  <c r="Z363" i="12"/>
  <c r="AB363" i="12" s="1"/>
  <c r="R366" i="12"/>
  <c r="S365" i="12"/>
  <c r="G15" i="9"/>
  <c r="H15" i="9"/>
  <c r="J15" i="9"/>
  <c r="W393" i="11" l="1"/>
  <c r="R395" i="11"/>
  <c r="S394" i="11"/>
  <c r="V395" i="11"/>
  <c r="W394" i="11"/>
  <c r="Z364" i="12"/>
  <c r="AB364" i="12" s="1"/>
  <c r="Y364" i="12"/>
  <c r="W365" i="12"/>
  <c r="R367" i="12"/>
  <c r="S366" i="12"/>
  <c r="W366" i="12" s="1"/>
  <c r="AA59" i="2"/>
  <c r="AA60" i="2"/>
  <c r="AA61" i="2"/>
  <c r="AA62" i="2"/>
  <c r="AA63" i="2"/>
  <c r="F56" i="2"/>
  <c r="H56" i="2"/>
  <c r="K56" i="2"/>
  <c r="L56" i="2"/>
  <c r="O56" i="2"/>
  <c r="P56" i="2" s="1"/>
  <c r="Q56" i="2"/>
  <c r="E56" i="2" s="1"/>
  <c r="AA56" i="2"/>
  <c r="F57" i="2"/>
  <c r="H57" i="2"/>
  <c r="K57" i="2"/>
  <c r="L57" i="2"/>
  <c r="O57" i="2"/>
  <c r="P57" i="2" s="1"/>
  <c r="Q57" i="2"/>
  <c r="E57" i="2" s="1"/>
  <c r="AA57" i="2"/>
  <c r="F58" i="2"/>
  <c r="H58" i="2"/>
  <c r="K58" i="2"/>
  <c r="L58" i="2"/>
  <c r="O58" i="2"/>
  <c r="P58" i="2" s="1"/>
  <c r="Q58" i="2"/>
  <c r="E58" i="2" s="1"/>
  <c r="AA58" i="2"/>
  <c r="F59" i="2"/>
  <c r="H59" i="2"/>
  <c r="K59" i="2"/>
  <c r="L59" i="2"/>
  <c r="O59" i="2"/>
  <c r="P59" i="2" s="1"/>
  <c r="Q59" i="2"/>
  <c r="E59" i="2" s="1"/>
  <c r="F60" i="2"/>
  <c r="H60" i="2"/>
  <c r="K60" i="2"/>
  <c r="L60" i="2"/>
  <c r="O60" i="2"/>
  <c r="P60" i="2" s="1"/>
  <c r="Q60" i="2"/>
  <c r="E60" i="2" s="1"/>
  <c r="F61" i="2"/>
  <c r="H61" i="2"/>
  <c r="K61" i="2"/>
  <c r="L61" i="2"/>
  <c r="O61" i="2"/>
  <c r="P61" i="2" s="1"/>
  <c r="Q61" i="2"/>
  <c r="E61" i="2" s="1"/>
  <c r="F62" i="2"/>
  <c r="H62" i="2"/>
  <c r="K62" i="2"/>
  <c r="L62" i="2"/>
  <c r="O62" i="2"/>
  <c r="P62" i="2" s="1"/>
  <c r="Q62" i="2"/>
  <c r="E62" i="2" s="1"/>
  <c r="F63" i="2"/>
  <c r="H63" i="2"/>
  <c r="K63" i="2"/>
  <c r="L63" i="2"/>
  <c r="O63" i="2"/>
  <c r="P63" i="2" s="1"/>
  <c r="Q63" i="2"/>
  <c r="E63" i="2" s="1"/>
  <c r="F55" i="2"/>
  <c r="H55" i="2"/>
  <c r="K55" i="2"/>
  <c r="L55" i="2"/>
  <c r="O55" i="2"/>
  <c r="P55" i="2" s="1"/>
  <c r="Q55" i="2"/>
  <c r="E55" i="2" s="1"/>
  <c r="AA55" i="2"/>
  <c r="F56" i="1"/>
  <c r="H56" i="1"/>
  <c r="K56" i="1"/>
  <c r="L56" i="1"/>
  <c r="O56" i="1"/>
  <c r="P56" i="1" s="1"/>
  <c r="Q56" i="1"/>
  <c r="E56" i="1" s="1"/>
  <c r="AA56" i="1"/>
  <c r="F57" i="1"/>
  <c r="H57" i="1"/>
  <c r="K57" i="1"/>
  <c r="L57" i="1"/>
  <c r="O57" i="1"/>
  <c r="P57" i="1" s="1"/>
  <c r="Q57" i="1"/>
  <c r="E57" i="1" s="1"/>
  <c r="AA57" i="1"/>
  <c r="F58" i="1"/>
  <c r="H58" i="1"/>
  <c r="K58" i="1"/>
  <c r="L58" i="1"/>
  <c r="O58" i="1"/>
  <c r="P58" i="1" s="1"/>
  <c r="Q58" i="1"/>
  <c r="E58" i="1" s="1"/>
  <c r="AA58" i="1"/>
  <c r="F55" i="1"/>
  <c r="H55" i="1"/>
  <c r="K55" i="1"/>
  <c r="L55" i="1"/>
  <c r="O55" i="1"/>
  <c r="P55" i="1" s="1"/>
  <c r="Q55" i="1"/>
  <c r="E55" i="1" s="1"/>
  <c r="AA55" i="1"/>
  <c r="AC56" i="2" l="1"/>
  <c r="AC58" i="2"/>
  <c r="AC57" i="2"/>
  <c r="M59" i="2"/>
  <c r="N59" i="2" s="1"/>
  <c r="M58" i="2"/>
  <c r="N58" i="2" s="1"/>
  <c r="M57" i="2"/>
  <c r="N57" i="2" s="1"/>
  <c r="M56" i="2"/>
  <c r="N56" i="2" s="1"/>
  <c r="V396" i="11"/>
  <c r="R396" i="11"/>
  <c r="S395" i="11"/>
  <c r="Y394" i="11"/>
  <c r="Z394" i="11"/>
  <c r="AB394" i="11" s="1"/>
  <c r="Z393" i="11"/>
  <c r="AB393" i="11" s="1"/>
  <c r="Y393" i="11"/>
  <c r="Z366" i="12"/>
  <c r="AB366" i="12" s="1"/>
  <c r="Y366" i="12"/>
  <c r="Y365" i="12"/>
  <c r="Z365" i="12"/>
  <c r="AB365" i="12" s="1"/>
  <c r="R368" i="12"/>
  <c r="S367" i="12"/>
  <c r="W367" i="12" s="1"/>
  <c r="AC63" i="2"/>
  <c r="M63" i="2"/>
  <c r="N63" i="2" s="1"/>
  <c r="AC62" i="2"/>
  <c r="AC55" i="2"/>
  <c r="M61" i="2"/>
  <c r="N61" i="2" s="1"/>
  <c r="AC58" i="1"/>
  <c r="AC56" i="1"/>
  <c r="M55" i="2"/>
  <c r="N55" i="2" s="1"/>
  <c r="M62" i="2"/>
  <c r="N62" i="2" s="1"/>
  <c r="M60" i="2"/>
  <c r="N60" i="2" s="1"/>
  <c r="AC57" i="1"/>
  <c r="M58" i="1"/>
  <c r="N58" i="1" s="1"/>
  <c r="M57" i="1"/>
  <c r="N57" i="1" s="1"/>
  <c r="M56" i="1"/>
  <c r="N56" i="1" s="1"/>
  <c r="AC55" i="1"/>
  <c r="M55" i="1"/>
  <c r="N55" i="1" s="1"/>
  <c r="AC61" i="2"/>
  <c r="AC60" i="2"/>
  <c r="AC59" i="2"/>
  <c r="W395" i="11" l="1"/>
  <c r="R397" i="11"/>
  <c r="S396" i="11"/>
  <c r="V397" i="11"/>
  <c r="W396" i="11"/>
  <c r="Z367" i="12"/>
  <c r="AB367" i="12" s="1"/>
  <c r="Y367" i="12"/>
  <c r="S368" i="12"/>
  <c r="W368" i="12" s="1"/>
  <c r="R369" i="12"/>
  <c r="J4" i="10"/>
  <c r="S4" i="10"/>
  <c r="K4" i="10"/>
  <c r="O4" i="10"/>
  <c r="Y396" i="11" l="1"/>
  <c r="Z396" i="11"/>
  <c r="AB396" i="11" s="1"/>
  <c r="V398" i="11"/>
  <c r="R398" i="11"/>
  <c r="S397" i="11"/>
  <c r="Z395" i="11"/>
  <c r="AB395" i="11" s="1"/>
  <c r="Y395" i="11"/>
  <c r="S369" i="12"/>
  <c r="W369" i="12" s="1"/>
  <c r="R370" i="12"/>
  <c r="Y368" i="12"/>
  <c r="Z368" i="12"/>
  <c r="AB368" i="12" s="1"/>
  <c r="AA44" i="2"/>
  <c r="AA45" i="2"/>
  <c r="AA46" i="2"/>
  <c r="AA47" i="2"/>
  <c r="AA48" i="2"/>
  <c r="AA49" i="2"/>
  <c r="AA50" i="2"/>
  <c r="AA51" i="2"/>
  <c r="AA52" i="2"/>
  <c r="AA53" i="2"/>
  <c r="AA54" i="2"/>
  <c r="F44" i="2"/>
  <c r="H44" i="2"/>
  <c r="K44" i="2"/>
  <c r="L44" i="2"/>
  <c r="O44" i="2"/>
  <c r="P44" i="2" s="1"/>
  <c r="Q44" i="2"/>
  <c r="E44" i="2" s="1"/>
  <c r="F45" i="2"/>
  <c r="H45" i="2"/>
  <c r="K45" i="2"/>
  <c r="L45" i="2"/>
  <c r="O45" i="2"/>
  <c r="P45" i="2" s="1"/>
  <c r="Q45" i="2"/>
  <c r="E45" i="2" s="1"/>
  <c r="F46" i="2"/>
  <c r="H46" i="2"/>
  <c r="K46" i="2"/>
  <c r="L46" i="2"/>
  <c r="O46" i="2"/>
  <c r="P46" i="2" s="1"/>
  <c r="Q46" i="2"/>
  <c r="E46" i="2" s="1"/>
  <c r="F47" i="2"/>
  <c r="H47" i="2"/>
  <c r="K47" i="2"/>
  <c r="L47" i="2"/>
  <c r="O47" i="2"/>
  <c r="P47" i="2" s="1"/>
  <c r="Q47" i="2"/>
  <c r="E47" i="2" s="1"/>
  <c r="F48" i="2"/>
  <c r="H48" i="2"/>
  <c r="K48" i="2"/>
  <c r="L48" i="2"/>
  <c r="O48" i="2"/>
  <c r="P48" i="2" s="1"/>
  <c r="Q48" i="2"/>
  <c r="E48" i="2" s="1"/>
  <c r="F49" i="2"/>
  <c r="H49" i="2"/>
  <c r="K49" i="2"/>
  <c r="L49" i="2"/>
  <c r="O49" i="2"/>
  <c r="P49" i="2" s="1"/>
  <c r="Q49" i="2"/>
  <c r="E49" i="2" s="1"/>
  <c r="F50" i="2"/>
  <c r="H50" i="2"/>
  <c r="K50" i="2"/>
  <c r="L50" i="2"/>
  <c r="O50" i="2"/>
  <c r="P50" i="2" s="1"/>
  <c r="Q50" i="2"/>
  <c r="E50" i="2" s="1"/>
  <c r="F51" i="2"/>
  <c r="H51" i="2"/>
  <c r="K51" i="2"/>
  <c r="L51" i="2"/>
  <c r="O51" i="2"/>
  <c r="P51" i="2" s="1"/>
  <c r="Q51" i="2"/>
  <c r="E51" i="2" s="1"/>
  <c r="F52" i="2"/>
  <c r="H52" i="2"/>
  <c r="K52" i="2"/>
  <c r="L52" i="2"/>
  <c r="O52" i="2"/>
  <c r="P52" i="2" s="1"/>
  <c r="Q52" i="2"/>
  <c r="E52" i="2" s="1"/>
  <c r="F53" i="2"/>
  <c r="H53" i="2"/>
  <c r="K53" i="2"/>
  <c r="L53" i="2"/>
  <c r="O53" i="2"/>
  <c r="P53" i="2" s="1"/>
  <c r="Q53" i="2"/>
  <c r="E53" i="2" s="1"/>
  <c r="F54" i="2"/>
  <c r="H54" i="2"/>
  <c r="K54" i="2"/>
  <c r="L54" i="2"/>
  <c r="O54" i="2"/>
  <c r="P54" i="2" s="1"/>
  <c r="Q54" i="2"/>
  <c r="E54" i="2" s="1"/>
  <c r="F54" i="1"/>
  <c r="H54" i="1"/>
  <c r="K54" i="1"/>
  <c r="L54" i="1"/>
  <c r="O54" i="1"/>
  <c r="P54" i="1" s="1"/>
  <c r="Q54" i="1"/>
  <c r="E54" i="1" s="1"/>
  <c r="AA54" i="1"/>
  <c r="AA53" i="1"/>
  <c r="AA44" i="1"/>
  <c r="AA45" i="1"/>
  <c r="AA49" i="1"/>
  <c r="AA50" i="1"/>
  <c r="F44" i="1"/>
  <c r="H44" i="1"/>
  <c r="K44" i="1"/>
  <c r="L44" i="1"/>
  <c r="O44" i="1"/>
  <c r="P44" i="1" s="1"/>
  <c r="Q44" i="1"/>
  <c r="E44" i="1" s="1"/>
  <c r="F45" i="1"/>
  <c r="H45" i="1"/>
  <c r="K45" i="1"/>
  <c r="L45" i="1"/>
  <c r="O45" i="1"/>
  <c r="P45" i="1" s="1"/>
  <c r="Q45" i="1"/>
  <c r="E45" i="1" s="1"/>
  <c r="F49" i="1"/>
  <c r="H49" i="1"/>
  <c r="K49" i="1"/>
  <c r="L49" i="1"/>
  <c r="O49" i="1"/>
  <c r="P49" i="1" s="1"/>
  <c r="Q49" i="1"/>
  <c r="E49" i="1" s="1"/>
  <c r="F50" i="1"/>
  <c r="H50" i="1"/>
  <c r="K50" i="1"/>
  <c r="L50" i="1"/>
  <c r="O50" i="1"/>
  <c r="P50" i="1" s="1"/>
  <c r="Q50" i="1"/>
  <c r="E50" i="1" s="1"/>
  <c r="F53" i="1"/>
  <c r="H53" i="1"/>
  <c r="K53" i="1"/>
  <c r="L53" i="1"/>
  <c r="O53" i="1"/>
  <c r="P53" i="1" s="1"/>
  <c r="Q53" i="1"/>
  <c r="E53" i="1" s="1"/>
  <c r="M45" i="2" l="1"/>
  <c r="N45" i="2" s="1"/>
  <c r="M53" i="2"/>
  <c r="N53" i="2" s="1"/>
  <c r="W397" i="11"/>
  <c r="R399" i="11"/>
  <c r="S398" i="11"/>
  <c r="V399" i="11"/>
  <c r="W398" i="11"/>
  <c r="S370" i="12"/>
  <c r="W370" i="12" s="1"/>
  <c r="R371" i="12"/>
  <c r="Y369" i="12"/>
  <c r="Z369" i="12"/>
  <c r="AB369" i="12" s="1"/>
  <c r="M49" i="2"/>
  <c r="N49" i="2" s="1"/>
  <c r="M51" i="2"/>
  <c r="N51" i="2" s="1"/>
  <c r="M47" i="2"/>
  <c r="N47" i="2" s="1"/>
  <c r="M44" i="1"/>
  <c r="N44" i="1" s="1"/>
  <c r="M54" i="2"/>
  <c r="N54" i="2" s="1"/>
  <c r="M52" i="2"/>
  <c r="N52" i="2" s="1"/>
  <c r="M50" i="2"/>
  <c r="N50" i="2" s="1"/>
  <c r="M48" i="2"/>
  <c r="N48" i="2" s="1"/>
  <c r="M46" i="2"/>
  <c r="N46" i="2" s="1"/>
  <c r="M44" i="2"/>
  <c r="N44" i="2" s="1"/>
  <c r="AC54" i="1"/>
  <c r="M50" i="1"/>
  <c r="N50" i="1" s="1"/>
  <c r="M54" i="1"/>
  <c r="N54" i="1" s="1"/>
  <c r="M53" i="1"/>
  <c r="N53" i="1" s="1"/>
  <c r="M49" i="1"/>
  <c r="N49" i="1" s="1"/>
  <c r="M45" i="1"/>
  <c r="N45" i="1" s="1"/>
  <c r="AC54" i="2"/>
  <c r="AC53" i="2"/>
  <c r="AC52" i="2"/>
  <c r="AC51" i="2"/>
  <c r="AC50" i="2"/>
  <c r="AC49" i="2"/>
  <c r="AC48" i="2"/>
  <c r="AC47" i="2"/>
  <c r="AC46" i="2"/>
  <c r="AC45" i="2"/>
  <c r="AC44" i="2"/>
  <c r="AC53" i="1"/>
  <c r="AC50" i="1"/>
  <c r="AC49" i="1"/>
  <c r="AC45" i="1"/>
  <c r="AC44" i="1"/>
  <c r="M45" i="6"/>
  <c r="N45" i="6"/>
  <c r="O45" i="6"/>
  <c r="V400" i="11" l="1"/>
  <c r="R400" i="11"/>
  <c r="S399" i="11"/>
  <c r="Y398" i="11"/>
  <c r="Z398" i="11"/>
  <c r="AB398" i="11" s="1"/>
  <c r="Z397" i="11"/>
  <c r="AB397" i="11" s="1"/>
  <c r="Y397" i="11"/>
  <c r="S371" i="12"/>
  <c r="W371" i="12" s="1"/>
  <c r="R372" i="12"/>
  <c r="Y370" i="12"/>
  <c r="Z370" i="12"/>
  <c r="AB370" i="12" s="1"/>
  <c r="S3" i="10"/>
  <c r="Q1" i="10" s="1"/>
  <c r="O3" i="10"/>
  <c r="M1" i="10" s="1"/>
  <c r="K3" i="10"/>
  <c r="I1" i="10" s="1"/>
  <c r="A1" i="10" l="1"/>
  <c r="W399" i="11"/>
  <c r="R401" i="11"/>
  <c r="S400" i="11"/>
  <c r="V401" i="11"/>
  <c r="W400" i="11"/>
  <c r="S372" i="12"/>
  <c r="W372" i="12" s="1"/>
  <c r="R373" i="12"/>
  <c r="Y371" i="12"/>
  <c r="Z371" i="12"/>
  <c r="AB371" i="12" s="1"/>
  <c r="AA39" i="2"/>
  <c r="AA40" i="2"/>
  <c r="AA41" i="2"/>
  <c r="AA42" i="2"/>
  <c r="AA43" i="2"/>
  <c r="F39" i="2"/>
  <c r="H39" i="2"/>
  <c r="K39" i="2"/>
  <c r="L39" i="2"/>
  <c r="M39" i="2" s="1"/>
  <c r="N39" i="2" s="1"/>
  <c r="O39" i="2"/>
  <c r="P39" i="2"/>
  <c r="Q39" i="2"/>
  <c r="E39" i="2" s="1"/>
  <c r="F40" i="2"/>
  <c r="H40" i="2"/>
  <c r="K40" i="2"/>
  <c r="L40" i="2"/>
  <c r="O40" i="2"/>
  <c r="P40" i="2" s="1"/>
  <c r="Q40" i="2"/>
  <c r="E40" i="2" s="1"/>
  <c r="F41" i="2"/>
  <c r="H41" i="2"/>
  <c r="K41" i="2"/>
  <c r="L41" i="2"/>
  <c r="O41" i="2"/>
  <c r="P41" i="2" s="1"/>
  <c r="Q41" i="2"/>
  <c r="E41" i="2" s="1"/>
  <c r="F42" i="2"/>
  <c r="H42" i="2"/>
  <c r="K42" i="2"/>
  <c r="L42" i="2"/>
  <c r="O42" i="2"/>
  <c r="P42" i="2" s="1"/>
  <c r="Q42" i="2"/>
  <c r="E42" i="2" s="1"/>
  <c r="F43" i="2"/>
  <c r="H43" i="2"/>
  <c r="K43" i="2"/>
  <c r="L43" i="2"/>
  <c r="O43" i="2"/>
  <c r="P43" i="2" s="1"/>
  <c r="Q43" i="2"/>
  <c r="E43" i="2" s="1"/>
  <c r="V402" i="11" l="1"/>
  <c r="R402" i="11"/>
  <c r="S401" i="11"/>
  <c r="Y400" i="11"/>
  <c r="Z400" i="11"/>
  <c r="AB400" i="11" s="1"/>
  <c r="Z399" i="11"/>
  <c r="AB399" i="11" s="1"/>
  <c r="Y399" i="11"/>
  <c r="S373" i="12"/>
  <c r="W373" i="12" s="1"/>
  <c r="R374" i="12"/>
  <c r="Y372" i="12"/>
  <c r="Z372" i="12"/>
  <c r="AB372" i="12" s="1"/>
  <c r="M41" i="2"/>
  <c r="N41" i="2" s="1"/>
  <c r="M43" i="2"/>
  <c r="N43" i="2" s="1"/>
  <c r="M42" i="2"/>
  <c r="N42" i="2" s="1"/>
  <c r="M40" i="2"/>
  <c r="N40" i="2" s="1"/>
  <c r="AC43" i="2"/>
  <c r="AC42" i="2"/>
  <c r="AC41" i="2"/>
  <c r="AC40" i="2"/>
  <c r="AC39" i="2"/>
  <c r="F35" i="2"/>
  <c r="H35" i="2"/>
  <c r="K35" i="2"/>
  <c r="L35" i="2"/>
  <c r="O35" i="2"/>
  <c r="P35" i="2" s="1"/>
  <c r="Q35" i="2"/>
  <c r="E35" i="2" s="1"/>
  <c r="AA35" i="2"/>
  <c r="F36" i="2"/>
  <c r="H36" i="2"/>
  <c r="K36" i="2"/>
  <c r="L36" i="2"/>
  <c r="O36" i="2"/>
  <c r="P36" i="2" s="1"/>
  <c r="Q36" i="2"/>
  <c r="E36" i="2" s="1"/>
  <c r="AA36" i="2"/>
  <c r="F37" i="2"/>
  <c r="H37" i="2"/>
  <c r="K37" i="2"/>
  <c r="L37" i="2"/>
  <c r="O37" i="2"/>
  <c r="P37" i="2" s="1"/>
  <c r="Q37" i="2"/>
  <c r="E37" i="2" s="1"/>
  <c r="AA37" i="2"/>
  <c r="F38" i="2"/>
  <c r="H38" i="2"/>
  <c r="K38" i="2"/>
  <c r="L38" i="2"/>
  <c r="O38" i="2"/>
  <c r="P38" i="2" s="1"/>
  <c r="Q38" i="2"/>
  <c r="E38" i="2" s="1"/>
  <c r="AA38" i="2"/>
  <c r="F34" i="2"/>
  <c r="H34" i="2"/>
  <c r="K34" i="2"/>
  <c r="L34" i="2"/>
  <c r="O34" i="2"/>
  <c r="P34" i="2" s="1"/>
  <c r="Q34" i="2"/>
  <c r="E34" i="2" s="1"/>
  <c r="AA34" i="2"/>
  <c r="F35" i="1"/>
  <c r="H35" i="1"/>
  <c r="K35" i="1"/>
  <c r="L35" i="1"/>
  <c r="O35" i="1"/>
  <c r="P35" i="1" s="1"/>
  <c r="Q35" i="1"/>
  <c r="E35" i="1" s="1"/>
  <c r="AA35" i="1"/>
  <c r="F36" i="1"/>
  <c r="H36" i="1"/>
  <c r="K36" i="1"/>
  <c r="L36" i="1"/>
  <c r="O36" i="1"/>
  <c r="P36" i="1" s="1"/>
  <c r="Q36" i="1"/>
  <c r="E36" i="1" s="1"/>
  <c r="AA36" i="1"/>
  <c r="F34" i="1"/>
  <c r="H34" i="1"/>
  <c r="K34" i="1"/>
  <c r="L34" i="1"/>
  <c r="O34" i="1"/>
  <c r="P34" i="1" s="1"/>
  <c r="Q34" i="1"/>
  <c r="E34" i="1" s="1"/>
  <c r="AA34" i="1"/>
  <c r="AC38" i="2" l="1"/>
  <c r="AC34" i="2"/>
  <c r="AC37" i="2"/>
  <c r="M34" i="2"/>
  <c r="N34" i="2" s="1"/>
  <c r="M38" i="2"/>
  <c r="N38" i="2" s="1"/>
  <c r="M37" i="2"/>
  <c r="N37" i="2" s="1"/>
  <c r="AC35" i="2"/>
  <c r="AC36" i="2"/>
  <c r="M36" i="2"/>
  <c r="N36" i="2" s="1"/>
  <c r="W401" i="11"/>
  <c r="R403" i="11"/>
  <c r="S402" i="11"/>
  <c r="V403" i="11"/>
  <c r="W402" i="11"/>
  <c r="S374" i="12"/>
  <c r="W374" i="12" s="1"/>
  <c r="R375" i="12"/>
  <c r="Y373" i="12"/>
  <c r="Z373" i="12"/>
  <c r="AB373" i="12" s="1"/>
  <c r="M35" i="2"/>
  <c r="N35" i="2" s="1"/>
  <c r="AC34" i="1"/>
  <c r="AC35" i="1"/>
  <c r="AC36" i="1"/>
  <c r="M34" i="1"/>
  <c r="N34" i="1" s="1"/>
  <c r="M36" i="1"/>
  <c r="N36" i="1" s="1"/>
  <c r="M35" i="1"/>
  <c r="N35" i="1" s="1"/>
  <c r="AA29" i="2"/>
  <c r="AA30" i="2"/>
  <c r="AA31" i="2"/>
  <c r="AA32" i="2"/>
  <c r="AA33" i="2"/>
  <c r="F29" i="2"/>
  <c r="H29" i="2"/>
  <c r="K29" i="2"/>
  <c r="L29" i="2"/>
  <c r="O29" i="2"/>
  <c r="P29" i="2" s="1"/>
  <c r="Q29" i="2"/>
  <c r="E29" i="2" s="1"/>
  <c r="F30" i="2"/>
  <c r="H30" i="2"/>
  <c r="K30" i="2"/>
  <c r="L30" i="2"/>
  <c r="O30" i="2"/>
  <c r="P30" i="2" s="1"/>
  <c r="Q30" i="2"/>
  <c r="E30" i="2" s="1"/>
  <c r="F31" i="2"/>
  <c r="H31" i="2"/>
  <c r="K31" i="2"/>
  <c r="L31" i="2"/>
  <c r="O31" i="2"/>
  <c r="P31" i="2" s="1"/>
  <c r="Q31" i="2"/>
  <c r="E31" i="2" s="1"/>
  <c r="F32" i="2"/>
  <c r="H32" i="2"/>
  <c r="K32" i="2"/>
  <c r="L32" i="2"/>
  <c r="O32" i="2"/>
  <c r="P32" i="2" s="1"/>
  <c r="Q32" i="2"/>
  <c r="E32" i="2" s="1"/>
  <c r="F33" i="2"/>
  <c r="H33" i="2"/>
  <c r="K33" i="2"/>
  <c r="L33" i="2"/>
  <c r="O33" i="2"/>
  <c r="P33" i="2" s="1"/>
  <c r="Q33" i="2"/>
  <c r="E33" i="2" s="1"/>
  <c r="AC33" i="2" l="1"/>
  <c r="AC29" i="2"/>
  <c r="M29" i="2"/>
  <c r="N29" i="2" s="1"/>
  <c r="V404" i="11"/>
  <c r="R404" i="11"/>
  <c r="S403" i="11"/>
  <c r="Y402" i="11"/>
  <c r="Z402" i="11"/>
  <c r="AB402" i="11" s="1"/>
  <c r="Z401" i="11"/>
  <c r="AB401" i="11" s="1"/>
  <c r="Y401" i="11"/>
  <c r="S375" i="12"/>
  <c r="W375" i="12" s="1"/>
  <c r="R376" i="12"/>
  <c r="Y374" i="12"/>
  <c r="Z374" i="12"/>
  <c r="AB374" i="12" s="1"/>
  <c r="M33" i="2"/>
  <c r="N33" i="2" s="1"/>
  <c r="AC32" i="2"/>
  <c r="AC31" i="2"/>
  <c r="M31" i="2"/>
  <c r="N31" i="2" s="1"/>
  <c r="AC30" i="2"/>
  <c r="M32" i="2"/>
  <c r="N32" i="2" s="1"/>
  <c r="M30" i="2"/>
  <c r="N30" i="2" s="1"/>
  <c r="AA24" i="2"/>
  <c r="AA25" i="2"/>
  <c r="AA26" i="2"/>
  <c r="AA27" i="2"/>
  <c r="AA28" i="2"/>
  <c r="F24" i="2"/>
  <c r="H24" i="2"/>
  <c r="K24" i="2"/>
  <c r="L24" i="2"/>
  <c r="O24" i="2"/>
  <c r="P24" i="2" s="1"/>
  <c r="Q24" i="2"/>
  <c r="E24" i="2" s="1"/>
  <c r="F25" i="2"/>
  <c r="H25" i="2"/>
  <c r="K25" i="2"/>
  <c r="L25" i="2"/>
  <c r="O25" i="2"/>
  <c r="P25" i="2" s="1"/>
  <c r="Q25" i="2"/>
  <c r="E25" i="2" s="1"/>
  <c r="F26" i="2"/>
  <c r="H26" i="2"/>
  <c r="K26" i="2"/>
  <c r="L26" i="2"/>
  <c r="O26" i="2"/>
  <c r="P26" i="2" s="1"/>
  <c r="Q26" i="2"/>
  <c r="E26" i="2" s="1"/>
  <c r="F27" i="2"/>
  <c r="H27" i="2"/>
  <c r="K27" i="2"/>
  <c r="L27" i="2"/>
  <c r="O27" i="2"/>
  <c r="P27" i="2" s="1"/>
  <c r="Q27" i="2"/>
  <c r="E27" i="2" s="1"/>
  <c r="F28" i="2"/>
  <c r="H28" i="2"/>
  <c r="K28" i="2"/>
  <c r="L28" i="2"/>
  <c r="O28" i="2"/>
  <c r="P28" i="2" s="1"/>
  <c r="Q28" i="2"/>
  <c r="E28" i="2" s="1"/>
  <c r="M26" i="2" l="1"/>
  <c r="N26" i="2" s="1"/>
  <c r="W403" i="11"/>
  <c r="R405" i="11"/>
  <c r="S404" i="11"/>
  <c r="V405" i="11"/>
  <c r="W404" i="11"/>
  <c r="S376" i="12"/>
  <c r="W376" i="12" s="1"/>
  <c r="R377" i="12"/>
  <c r="Y375" i="12"/>
  <c r="Z375" i="12"/>
  <c r="AB375" i="12" s="1"/>
  <c r="M28" i="2"/>
  <c r="N28" i="2" s="1"/>
  <c r="M24" i="2"/>
  <c r="N24" i="2" s="1"/>
  <c r="M27" i="2"/>
  <c r="N27" i="2" s="1"/>
  <c r="M25" i="2"/>
  <c r="N25" i="2" s="1"/>
  <c r="AC28" i="2"/>
  <c r="AC27" i="2"/>
  <c r="AC26" i="2"/>
  <c r="AC25" i="2"/>
  <c r="AC24" i="2"/>
  <c r="G12" i="9"/>
  <c r="H12" i="9"/>
  <c r="J12" i="9"/>
  <c r="G13" i="9"/>
  <c r="H13" i="9"/>
  <c r="J13" i="9"/>
  <c r="G14" i="9"/>
  <c r="H14" i="9"/>
  <c r="J14" i="9"/>
  <c r="V406" i="11" l="1"/>
  <c r="R406" i="11"/>
  <c r="S405" i="11"/>
  <c r="Y404" i="11"/>
  <c r="Z404" i="11"/>
  <c r="AB404" i="11" s="1"/>
  <c r="Z403" i="11"/>
  <c r="AB403" i="11" s="1"/>
  <c r="Y403" i="11"/>
  <c r="S377" i="12"/>
  <c r="W377" i="12" s="1"/>
  <c r="R378" i="12"/>
  <c r="Y376" i="12"/>
  <c r="Z376" i="12"/>
  <c r="AB376" i="12" s="1"/>
  <c r="AA19" i="2"/>
  <c r="AA20" i="2"/>
  <c r="AA21" i="2"/>
  <c r="AA22" i="2"/>
  <c r="AA23" i="2"/>
  <c r="F19" i="2"/>
  <c r="H19" i="2"/>
  <c r="K19" i="2"/>
  <c r="L19" i="2"/>
  <c r="O19" i="2"/>
  <c r="P19" i="2" s="1"/>
  <c r="Q19" i="2"/>
  <c r="E19" i="2" s="1"/>
  <c r="F20" i="2"/>
  <c r="H20" i="2"/>
  <c r="K20" i="2"/>
  <c r="L20" i="2"/>
  <c r="O20" i="2"/>
  <c r="P20" i="2" s="1"/>
  <c r="Q20" i="2"/>
  <c r="E20" i="2" s="1"/>
  <c r="F21" i="2"/>
  <c r="H21" i="2"/>
  <c r="K21" i="2"/>
  <c r="L21" i="2"/>
  <c r="O21" i="2"/>
  <c r="P21" i="2" s="1"/>
  <c r="Q21" i="2"/>
  <c r="E21" i="2" s="1"/>
  <c r="F22" i="2"/>
  <c r="H22" i="2"/>
  <c r="K22" i="2"/>
  <c r="L22" i="2"/>
  <c r="O22" i="2"/>
  <c r="P22" i="2" s="1"/>
  <c r="Q22" i="2"/>
  <c r="E22" i="2" s="1"/>
  <c r="AC22" i="2" s="1"/>
  <c r="F23" i="2"/>
  <c r="H23" i="2"/>
  <c r="K23" i="2"/>
  <c r="L23" i="2"/>
  <c r="O23" i="2"/>
  <c r="P23" i="2" s="1"/>
  <c r="Q23" i="2"/>
  <c r="E23" i="2" s="1"/>
  <c r="AA19" i="1"/>
  <c r="AA20" i="1"/>
  <c r="F19" i="1"/>
  <c r="H19" i="1"/>
  <c r="K19" i="1"/>
  <c r="L19" i="1"/>
  <c r="O19" i="1"/>
  <c r="P19" i="1" s="1"/>
  <c r="Q19" i="1"/>
  <c r="E19" i="1" s="1"/>
  <c r="F20" i="1"/>
  <c r="H20" i="1"/>
  <c r="K20" i="1"/>
  <c r="L20" i="1"/>
  <c r="O20" i="1"/>
  <c r="P20" i="1" s="1"/>
  <c r="Q20" i="1"/>
  <c r="E20" i="1" s="1"/>
  <c r="M22" i="2" l="1"/>
  <c r="N22" i="2" s="1"/>
  <c r="AC21" i="2"/>
  <c r="AC20" i="2"/>
  <c r="AC19" i="1"/>
  <c r="W405" i="11"/>
  <c r="R407" i="11"/>
  <c r="S406" i="11"/>
  <c r="V407" i="11"/>
  <c r="W406" i="11"/>
  <c r="S378" i="12"/>
  <c r="W378" i="12" s="1"/>
  <c r="R379" i="12"/>
  <c r="Y377" i="12"/>
  <c r="Z377" i="12"/>
  <c r="AB377" i="12" s="1"/>
  <c r="M19" i="1"/>
  <c r="N19" i="1" s="1"/>
  <c r="AC23" i="2"/>
  <c r="M20" i="2"/>
  <c r="N20" i="2" s="1"/>
  <c r="AC19" i="2"/>
  <c r="M19" i="2"/>
  <c r="N19" i="2" s="1"/>
  <c r="M23" i="2"/>
  <c r="N23" i="2" s="1"/>
  <c r="M21" i="2"/>
  <c r="N21" i="2" s="1"/>
  <c r="AC20" i="1"/>
  <c r="M20" i="1"/>
  <c r="N20" i="1" s="1"/>
  <c r="G11" i="9"/>
  <c r="H11" i="9"/>
  <c r="V408" i="11" l="1"/>
  <c r="R408" i="11"/>
  <c r="S407" i="11"/>
  <c r="Y406" i="11"/>
  <c r="Z406" i="11"/>
  <c r="AB406" i="11" s="1"/>
  <c r="Z405" i="11"/>
  <c r="AB405" i="11" s="1"/>
  <c r="Y405" i="11"/>
  <c r="R380" i="12"/>
  <c r="S379" i="12"/>
  <c r="W379" i="12" s="1"/>
  <c r="Y378" i="12"/>
  <c r="Z378" i="12"/>
  <c r="AB378" i="12" s="1"/>
  <c r="G10" i="9"/>
  <c r="H10" i="9"/>
  <c r="W407" i="11" l="1"/>
  <c r="R409" i="11"/>
  <c r="S408" i="11"/>
  <c r="V409" i="11"/>
  <c r="W408" i="11"/>
  <c r="Y379" i="12"/>
  <c r="Z379" i="12"/>
  <c r="AB379" i="12" s="1"/>
  <c r="R381" i="12"/>
  <c r="S380" i="12"/>
  <c r="W380" i="12" s="1"/>
  <c r="R410" i="11" l="1"/>
  <c r="S409" i="11"/>
  <c r="V410" i="11"/>
  <c r="W409" i="11"/>
  <c r="Y408" i="11"/>
  <c r="Z408" i="11"/>
  <c r="AB408" i="11" s="1"/>
  <c r="Z407" i="11"/>
  <c r="AB407" i="11" s="1"/>
  <c r="Y407" i="11"/>
  <c r="Z380" i="12"/>
  <c r="AB380" i="12" s="1"/>
  <c r="Y380" i="12"/>
  <c r="R382" i="12"/>
  <c r="S381" i="12"/>
  <c r="W381" i="12" s="1"/>
  <c r="AA14" i="2"/>
  <c r="AA15" i="2"/>
  <c r="AA16" i="2"/>
  <c r="AA17" i="2"/>
  <c r="AA18" i="2"/>
  <c r="F14" i="2"/>
  <c r="H14" i="2"/>
  <c r="K14" i="2"/>
  <c r="L14" i="2"/>
  <c r="M14" i="2" s="1"/>
  <c r="N14" i="2" s="1"/>
  <c r="O14" i="2"/>
  <c r="P14" i="2"/>
  <c r="Q14" i="2"/>
  <c r="E14" i="2" s="1"/>
  <c r="AC14" i="2" s="1"/>
  <c r="F15" i="2"/>
  <c r="H15" i="2"/>
  <c r="K15" i="2"/>
  <c r="L15" i="2"/>
  <c r="O15" i="2"/>
  <c r="P15" i="2" s="1"/>
  <c r="Q15" i="2"/>
  <c r="E15" i="2" s="1"/>
  <c r="F16" i="2"/>
  <c r="H16" i="2"/>
  <c r="K16" i="2"/>
  <c r="L16" i="2"/>
  <c r="O16" i="2"/>
  <c r="P16" i="2" s="1"/>
  <c r="Q16" i="2"/>
  <c r="E16" i="2" s="1"/>
  <c r="F17" i="2"/>
  <c r="H17" i="2"/>
  <c r="K17" i="2"/>
  <c r="L17" i="2"/>
  <c r="O17" i="2"/>
  <c r="P17" i="2" s="1"/>
  <c r="Q17" i="2"/>
  <c r="E17" i="2" s="1"/>
  <c r="F18" i="2"/>
  <c r="H18" i="2"/>
  <c r="K18" i="2"/>
  <c r="L18" i="2"/>
  <c r="O18" i="2"/>
  <c r="P18" i="2" s="1"/>
  <c r="Q18" i="2"/>
  <c r="E18" i="2" s="1"/>
  <c r="AA17" i="1"/>
  <c r="F17" i="1"/>
  <c r="H17" i="1"/>
  <c r="K17" i="1"/>
  <c r="L17" i="1"/>
  <c r="O17" i="1"/>
  <c r="P17" i="1" s="1"/>
  <c r="Q17" i="1"/>
  <c r="E17" i="1" s="1"/>
  <c r="AC18" i="2" l="1"/>
  <c r="M18" i="2"/>
  <c r="N18" i="2" s="1"/>
  <c r="AC17" i="2"/>
  <c r="Z409" i="11"/>
  <c r="AB409" i="11" s="1"/>
  <c r="Y409" i="11"/>
  <c r="V411" i="11"/>
  <c r="R411" i="11"/>
  <c r="S410" i="11"/>
  <c r="Z381" i="12"/>
  <c r="AB381" i="12" s="1"/>
  <c r="Y381" i="12"/>
  <c r="R383" i="12"/>
  <c r="S382" i="12"/>
  <c r="W382" i="12" s="1"/>
  <c r="AC16" i="2"/>
  <c r="M16" i="2"/>
  <c r="N16" i="2" s="1"/>
  <c r="AC15" i="2"/>
  <c r="M17" i="2"/>
  <c r="N17" i="2" s="1"/>
  <c r="M15" i="2"/>
  <c r="N15" i="2" s="1"/>
  <c r="AC17" i="1"/>
  <c r="M17" i="1"/>
  <c r="N17" i="1" s="1"/>
  <c r="W410" i="11" l="1"/>
  <c r="R412" i="11"/>
  <c r="S411" i="11"/>
  <c r="V412" i="11"/>
  <c r="W411" i="11"/>
  <c r="Z382" i="12"/>
  <c r="AB382" i="12" s="1"/>
  <c r="Y382" i="12"/>
  <c r="R384" i="12"/>
  <c r="S383" i="12"/>
  <c r="W383" i="12" s="1"/>
  <c r="V413" i="11" l="1"/>
  <c r="R413" i="11"/>
  <c r="S412" i="11"/>
  <c r="Z411" i="11"/>
  <c r="AB411" i="11" s="1"/>
  <c r="Y411" i="11"/>
  <c r="Y410" i="11"/>
  <c r="Z410" i="11"/>
  <c r="AB410" i="11" s="1"/>
  <c r="Z383" i="12"/>
  <c r="AB383" i="12" s="1"/>
  <c r="Y383" i="12"/>
  <c r="R385" i="12"/>
  <c r="S384" i="12"/>
  <c r="W384" i="12" s="1"/>
  <c r="N44" i="6"/>
  <c r="O44" i="6" s="1"/>
  <c r="M44" i="6"/>
  <c r="W412" i="11" l="1"/>
  <c r="R414" i="11"/>
  <c r="S413" i="11"/>
  <c r="V414" i="11"/>
  <c r="W413" i="11"/>
  <c r="Z384" i="12"/>
  <c r="AB384" i="12" s="1"/>
  <c r="Y384" i="12"/>
  <c r="R386" i="12"/>
  <c r="S385" i="12"/>
  <c r="W385" i="12" s="1"/>
  <c r="V415" i="11" l="1"/>
  <c r="R415" i="11"/>
  <c r="S414" i="11"/>
  <c r="Z413" i="11"/>
  <c r="AB413" i="11" s="1"/>
  <c r="Y413" i="11"/>
  <c r="Y412" i="11"/>
  <c r="Z412" i="11"/>
  <c r="AB412" i="11" s="1"/>
  <c r="Z385" i="12"/>
  <c r="AB385" i="12" s="1"/>
  <c r="Y385" i="12"/>
  <c r="R387" i="12"/>
  <c r="S386" i="12"/>
  <c r="W386" i="12" s="1"/>
  <c r="N43" i="6"/>
  <c r="O43" i="6" s="1"/>
  <c r="M43" i="6"/>
  <c r="W414" i="11" l="1"/>
  <c r="R416" i="11"/>
  <c r="S415" i="11"/>
  <c r="V416" i="11"/>
  <c r="W415" i="11"/>
  <c r="Z386" i="12"/>
  <c r="AB386" i="12" s="1"/>
  <c r="Y386" i="12"/>
  <c r="R388" i="12"/>
  <c r="S387" i="12"/>
  <c r="W387" i="12" s="1"/>
  <c r="N42" i="6"/>
  <c r="O42" i="6" s="1"/>
  <c r="M42" i="6"/>
  <c r="R417" i="11" l="1"/>
  <c r="S416" i="11"/>
  <c r="V417" i="11"/>
  <c r="W416" i="11"/>
  <c r="Z415" i="11"/>
  <c r="AB415" i="11" s="1"/>
  <c r="Y415" i="11"/>
  <c r="Y414" i="11"/>
  <c r="Z414" i="11"/>
  <c r="AB414" i="11" s="1"/>
  <c r="Z387" i="12"/>
  <c r="AB387" i="12" s="1"/>
  <c r="Y387" i="12"/>
  <c r="R389" i="12"/>
  <c r="S388" i="12"/>
  <c r="W388" i="12" s="1"/>
  <c r="M41" i="6"/>
  <c r="N41" i="6"/>
  <c r="O41" i="6" s="1"/>
  <c r="Y416" i="11" l="1"/>
  <c r="Z416" i="11"/>
  <c r="AB416" i="11" s="1"/>
  <c r="V418" i="11"/>
  <c r="R418" i="11"/>
  <c r="S417" i="11"/>
  <c r="Z388" i="12"/>
  <c r="AB388" i="12" s="1"/>
  <c r="Y388" i="12"/>
  <c r="R390" i="12"/>
  <c r="S389" i="12"/>
  <c r="W389" i="12" s="1"/>
  <c r="H40" i="6"/>
  <c r="I40" i="6" s="1"/>
  <c r="G40" i="6"/>
  <c r="W417" i="11" l="1"/>
  <c r="R419" i="11"/>
  <c r="S418" i="11"/>
  <c r="V419" i="11"/>
  <c r="W418" i="11"/>
  <c r="Z389" i="12"/>
  <c r="AB389" i="12" s="1"/>
  <c r="Y389" i="12"/>
  <c r="R391" i="12"/>
  <c r="S390" i="12"/>
  <c r="W390" i="12" s="1"/>
  <c r="N38" i="6"/>
  <c r="O38" i="6" s="1"/>
  <c r="N39" i="6"/>
  <c r="O39" i="6" s="1"/>
  <c r="M39" i="6"/>
  <c r="R420" i="11" l="1"/>
  <c r="S419" i="11"/>
  <c r="V420" i="11"/>
  <c r="W419" i="11"/>
  <c r="Y418" i="11"/>
  <c r="Z418" i="11"/>
  <c r="AB418" i="11" s="1"/>
  <c r="Z417" i="11"/>
  <c r="AB417" i="11" s="1"/>
  <c r="Y417" i="11"/>
  <c r="Z390" i="12"/>
  <c r="AB390" i="12" s="1"/>
  <c r="Y390" i="12"/>
  <c r="R392" i="12"/>
  <c r="S391" i="12"/>
  <c r="W391" i="12" s="1"/>
  <c r="M38" i="6"/>
  <c r="Z419" i="11" l="1"/>
  <c r="AB419" i="11" s="1"/>
  <c r="Y419" i="11"/>
  <c r="V421" i="11"/>
  <c r="R421" i="11"/>
  <c r="S420" i="11"/>
  <c r="Z391" i="12"/>
  <c r="AB391" i="12" s="1"/>
  <c r="Y391" i="12"/>
  <c r="R393" i="12"/>
  <c r="S392" i="12"/>
  <c r="W392" i="12" s="1"/>
  <c r="G9" i="9"/>
  <c r="H9" i="9"/>
  <c r="W420" i="11" l="1"/>
  <c r="R422" i="11"/>
  <c r="S421" i="11"/>
  <c r="V422" i="11"/>
  <c r="W421" i="11"/>
  <c r="Z392" i="12"/>
  <c r="AB392" i="12" s="1"/>
  <c r="Y392" i="12"/>
  <c r="R394" i="12"/>
  <c r="S393" i="12"/>
  <c r="W393" i="12" s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F3" i="6"/>
  <c r="D3" i="6"/>
  <c r="C3" i="6"/>
  <c r="X14" i="2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V14" i="2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423" i="11" l="1"/>
  <c r="R423" i="11"/>
  <c r="S422" i="11"/>
  <c r="Z421" i="11"/>
  <c r="AB421" i="11" s="1"/>
  <c r="Y421" i="11"/>
  <c r="Y420" i="11"/>
  <c r="Z420" i="11"/>
  <c r="AB420" i="11" s="1"/>
  <c r="Z393" i="12"/>
  <c r="AB393" i="12" s="1"/>
  <c r="Y393" i="12"/>
  <c r="R395" i="12"/>
  <c r="S394" i="12"/>
  <c r="W394" i="12" s="1"/>
  <c r="V25" i="2"/>
  <c r="K3" i="9"/>
  <c r="I4" i="9"/>
  <c r="I5" i="9" s="1"/>
  <c r="G3" i="6"/>
  <c r="E1" i="6" s="1"/>
  <c r="O3" i="6"/>
  <c r="N1" i="6" s="1"/>
  <c r="J6" i="9"/>
  <c r="X17" i="1"/>
  <c r="X19" i="1" s="1"/>
  <c r="X20" i="1" s="1"/>
  <c r="X34" i="1" s="1"/>
  <c r="X35" i="1" s="1"/>
  <c r="X36" i="1" s="1"/>
  <c r="X44" i="1" s="1"/>
  <c r="X45" i="1" s="1"/>
  <c r="X49" i="1" s="1"/>
  <c r="X50" i="1" s="1"/>
  <c r="X53" i="1" s="1"/>
  <c r="X54" i="1" s="1"/>
  <c r="X55" i="1" s="1"/>
  <c r="X56" i="1" s="1"/>
  <c r="X57" i="1" s="1"/>
  <c r="X58" i="1" s="1"/>
  <c r="X68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H1" i="2"/>
  <c r="H1" i="1"/>
  <c r="I3" i="6"/>
  <c r="J7" i="9"/>
  <c r="J8" i="9" s="1"/>
  <c r="J9" i="9" s="1"/>
  <c r="J10" i="9" s="1"/>
  <c r="J11" i="9" s="1"/>
  <c r="K1" i="6"/>
  <c r="I6" i="9"/>
  <c r="K5" i="9"/>
  <c r="K4" i="9"/>
  <c r="H1" i="6" l="1"/>
  <c r="W422" i="11"/>
  <c r="R424" i="11"/>
  <c r="S423" i="11"/>
  <c r="V424" i="11"/>
  <c r="W423" i="11"/>
  <c r="Z394" i="12"/>
  <c r="AB394" i="12" s="1"/>
  <c r="Y394" i="12"/>
  <c r="R396" i="12"/>
  <c r="S395" i="12"/>
  <c r="W395" i="12" s="1"/>
  <c r="A1" i="6"/>
  <c r="V26" i="2"/>
  <c r="K6" i="9"/>
  <c r="I7" i="9"/>
  <c r="N1" i="2"/>
  <c r="N1" i="1"/>
  <c r="V425" i="11" l="1"/>
  <c r="R425" i="11"/>
  <c r="S424" i="11"/>
  <c r="Z423" i="11"/>
  <c r="AB423" i="11" s="1"/>
  <c r="Y423" i="11"/>
  <c r="Y422" i="11"/>
  <c r="Z422" i="11"/>
  <c r="AB422" i="11" s="1"/>
  <c r="Z395" i="12"/>
  <c r="AB395" i="12" s="1"/>
  <c r="Y395" i="12"/>
  <c r="R397" i="12"/>
  <c r="S396" i="12"/>
  <c r="W396" i="12" s="1"/>
  <c r="V27" i="2"/>
  <c r="I8" i="9"/>
  <c r="K7" i="9"/>
  <c r="W424" i="11" l="1"/>
  <c r="R426" i="11"/>
  <c r="S425" i="11"/>
  <c r="V426" i="11"/>
  <c r="W425" i="11"/>
  <c r="Z396" i="12"/>
  <c r="AB396" i="12" s="1"/>
  <c r="Y396" i="12"/>
  <c r="R398" i="12"/>
  <c r="S397" i="12"/>
  <c r="W397" i="12" s="1"/>
  <c r="V28" i="2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K8" i="9"/>
  <c r="I9" i="9"/>
  <c r="R427" i="11" l="1"/>
  <c r="S426" i="11"/>
  <c r="V427" i="11"/>
  <c r="W426" i="11"/>
  <c r="Z425" i="11"/>
  <c r="AB425" i="11" s="1"/>
  <c r="Y425" i="11"/>
  <c r="Y424" i="11"/>
  <c r="Z424" i="11"/>
  <c r="AB424" i="11" s="1"/>
  <c r="Z397" i="12"/>
  <c r="AB397" i="12" s="1"/>
  <c r="Y397" i="12"/>
  <c r="R399" i="12"/>
  <c r="S398" i="12"/>
  <c r="W398" i="12" s="1"/>
  <c r="K9" i="9"/>
  <c r="I10" i="9"/>
  <c r="Y426" i="11" l="1"/>
  <c r="Z426" i="11"/>
  <c r="AB426" i="11" s="1"/>
  <c r="V428" i="11"/>
  <c r="R428" i="11"/>
  <c r="S427" i="11"/>
  <c r="Z398" i="12"/>
  <c r="AB398" i="12" s="1"/>
  <c r="Y398" i="12"/>
  <c r="R400" i="12"/>
  <c r="S399" i="12"/>
  <c r="W399" i="12" s="1"/>
  <c r="I11" i="9"/>
  <c r="K10" i="9"/>
  <c r="K11" i="9" l="1"/>
  <c r="I12" i="9"/>
  <c r="W427" i="11"/>
  <c r="R429" i="11"/>
  <c r="S428" i="11"/>
  <c r="W428" i="11" s="1"/>
  <c r="V429" i="11"/>
  <c r="Z399" i="12"/>
  <c r="AB399" i="12" s="1"/>
  <c r="Y399" i="12"/>
  <c r="R401" i="12"/>
  <c r="S400" i="12"/>
  <c r="W400" i="12" s="1"/>
  <c r="K12" i="9" l="1"/>
  <c r="I13" i="9"/>
  <c r="Y428" i="11"/>
  <c r="Z428" i="11"/>
  <c r="AB428" i="11" s="1"/>
  <c r="R430" i="11"/>
  <c r="S429" i="11"/>
  <c r="V430" i="11"/>
  <c r="W429" i="11"/>
  <c r="Z427" i="11"/>
  <c r="AB427" i="11" s="1"/>
  <c r="Y427" i="11"/>
  <c r="Z400" i="12"/>
  <c r="AB400" i="12" s="1"/>
  <c r="Y400" i="12"/>
  <c r="R402" i="12"/>
  <c r="S401" i="12"/>
  <c r="W401" i="12" s="1"/>
  <c r="I14" i="9" l="1"/>
  <c r="K13" i="9"/>
  <c r="Y429" i="11"/>
  <c r="Z429" i="11"/>
  <c r="AB429" i="11" s="1"/>
  <c r="V431" i="11"/>
  <c r="R431" i="11"/>
  <c r="S430" i="11"/>
  <c r="Z401" i="12"/>
  <c r="AB401" i="12" s="1"/>
  <c r="Y401" i="12"/>
  <c r="R403" i="12"/>
  <c r="S402" i="12"/>
  <c r="W402" i="12" s="1"/>
  <c r="I15" i="9" l="1"/>
  <c r="K15" i="9" s="1"/>
  <c r="K14" i="9"/>
  <c r="W430" i="11"/>
  <c r="R432" i="11"/>
  <c r="S431" i="11"/>
  <c r="V432" i="11"/>
  <c r="W431" i="11"/>
  <c r="Z402" i="12"/>
  <c r="AB402" i="12" s="1"/>
  <c r="Y402" i="12"/>
  <c r="R404" i="12"/>
  <c r="S403" i="12"/>
  <c r="W403" i="12" s="1"/>
  <c r="R433" i="11" l="1"/>
  <c r="S432" i="11"/>
  <c r="V433" i="11"/>
  <c r="W432" i="11"/>
  <c r="Z431" i="11"/>
  <c r="AB431" i="11" s="1"/>
  <c r="Y431" i="11"/>
  <c r="Y430" i="11"/>
  <c r="Z430" i="11"/>
  <c r="AB430" i="11" s="1"/>
  <c r="Z403" i="12"/>
  <c r="AB403" i="12" s="1"/>
  <c r="Y403" i="12"/>
  <c r="R405" i="12"/>
  <c r="S404" i="12"/>
  <c r="W404" i="12" s="1"/>
  <c r="Y432" i="11" l="1"/>
  <c r="Z432" i="11"/>
  <c r="AB432" i="11" s="1"/>
  <c r="V434" i="11"/>
  <c r="R434" i="11"/>
  <c r="S433" i="11"/>
  <c r="Z404" i="12"/>
  <c r="AB404" i="12" s="1"/>
  <c r="Y404" i="12"/>
  <c r="R406" i="12"/>
  <c r="S405" i="12"/>
  <c r="W405" i="12" s="1"/>
  <c r="W433" i="11" l="1"/>
  <c r="R435" i="11"/>
  <c r="S434" i="11"/>
  <c r="V435" i="11"/>
  <c r="W434" i="11"/>
  <c r="Z405" i="12"/>
  <c r="AB405" i="12" s="1"/>
  <c r="Y405" i="12"/>
  <c r="R407" i="12"/>
  <c r="S406" i="12"/>
  <c r="W406" i="12" s="1"/>
  <c r="V436" i="11" l="1"/>
  <c r="R436" i="11"/>
  <c r="S435" i="11"/>
  <c r="Y434" i="11"/>
  <c r="Z434" i="11"/>
  <c r="AB434" i="11" s="1"/>
  <c r="Z433" i="11"/>
  <c r="AB433" i="11" s="1"/>
  <c r="Y433" i="11"/>
  <c r="Z406" i="12"/>
  <c r="AB406" i="12" s="1"/>
  <c r="Y406" i="12"/>
  <c r="R408" i="12"/>
  <c r="S407" i="12"/>
  <c r="W407" i="12" s="1"/>
  <c r="W435" i="11" l="1"/>
  <c r="R437" i="11"/>
  <c r="S436" i="11"/>
  <c r="V437" i="11"/>
  <c r="W436" i="11"/>
  <c r="Z407" i="12"/>
  <c r="AB407" i="12" s="1"/>
  <c r="Y407" i="12"/>
  <c r="R409" i="12"/>
  <c r="S408" i="12"/>
  <c r="W408" i="12" s="1"/>
  <c r="R438" i="11" l="1"/>
  <c r="S437" i="11"/>
  <c r="V438" i="11"/>
  <c r="Y436" i="11"/>
  <c r="Z436" i="11"/>
  <c r="AB436" i="11" s="1"/>
  <c r="Z435" i="11"/>
  <c r="AB435" i="11" s="1"/>
  <c r="Y435" i="11"/>
  <c r="Z408" i="12"/>
  <c r="AB408" i="12" s="1"/>
  <c r="Y408" i="12"/>
  <c r="R410" i="12"/>
  <c r="S409" i="12"/>
  <c r="W409" i="12" s="1"/>
  <c r="W437" i="11" l="1"/>
  <c r="V439" i="11"/>
  <c r="R439" i="11"/>
  <c r="S438" i="11"/>
  <c r="R411" i="12"/>
  <c r="S410" i="12"/>
  <c r="W410" i="12" s="1"/>
  <c r="Z409" i="12"/>
  <c r="AB409" i="12" s="1"/>
  <c r="Y409" i="12"/>
  <c r="V440" i="11" l="1"/>
  <c r="R440" i="11"/>
  <c r="S439" i="11"/>
  <c r="W438" i="11"/>
  <c r="Z437" i="11"/>
  <c r="AB437" i="11" s="1"/>
  <c r="Y437" i="11"/>
  <c r="Z410" i="12"/>
  <c r="AB410" i="12" s="1"/>
  <c r="Y410" i="12"/>
  <c r="R412" i="12"/>
  <c r="S411" i="12"/>
  <c r="W411" i="12" s="1"/>
  <c r="W439" i="11" l="1"/>
  <c r="Y438" i="11"/>
  <c r="Z438" i="11"/>
  <c r="AB438" i="11" s="1"/>
  <c r="R441" i="11"/>
  <c r="S440" i="11"/>
  <c r="V441" i="11"/>
  <c r="W440" i="11"/>
  <c r="Z411" i="12"/>
  <c r="AB411" i="12" s="1"/>
  <c r="Y411" i="12"/>
  <c r="R413" i="12"/>
  <c r="S412" i="12"/>
  <c r="W412" i="12" s="1"/>
  <c r="V442" i="11" l="1"/>
  <c r="R442" i="11"/>
  <c r="S441" i="11"/>
  <c r="Y440" i="11"/>
  <c r="Z440" i="11"/>
  <c r="AB440" i="11" s="1"/>
  <c r="Z439" i="11"/>
  <c r="AB439" i="11" s="1"/>
  <c r="Y439" i="11"/>
  <c r="Z412" i="12"/>
  <c r="AB412" i="12" s="1"/>
  <c r="Y412" i="12"/>
  <c r="R414" i="12"/>
  <c r="S413" i="12"/>
  <c r="W413" i="12" s="1"/>
  <c r="W441" i="11" l="1"/>
  <c r="R443" i="11"/>
  <c r="S442" i="11"/>
  <c r="V443" i="11"/>
  <c r="W442" i="11"/>
  <c r="Z413" i="12"/>
  <c r="AB413" i="12" s="1"/>
  <c r="Y413" i="12"/>
  <c r="R415" i="12"/>
  <c r="S414" i="12"/>
  <c r="W414" i="12" s="1"/>
  <c r="R444" i="11" l="1"/>
  <c r="S443" i="11"/>
  <c r="V444" i="11"/>
  <c r="W443" i="11"/>
  <c r="Y442" i="11"/>
  <c r="Z442" i="11"/>
  <c r="AB442" i="11" s="1"/>
  <c r="Z441" i="11"/>
  <c r="AB441" i="11" s="1"/>
  <c r="Y441" i="11"/>
  <c r="Z414" i="12"/>
  <c r="AB414" i="12" s="1"/>
  <c r="Y414" i="12"/>
  <c r="R416" i="12"/>
  <c r="S415" i="12"/>
  <c r="W415" i="12" s="1"/>
  <c r="Z443" i="11" l="1"/>
  <c r="AB443" i="11" s="1"/>
  <c r="Y443" i="11"/>
  <c r="V445" i="11"/>
  <c r="R445" i="11"/>
  <c r="S444" i="11"/>
  <c r="Z415" i="12"/>
  <c r="AB415" i="12" s="1"/>
  <c r="Y415" i="12"/>
  <c r="R417" i="12"/>
  <c r="S416" i="12"/>
  <c r="W416" i="12" s="1"/>
  <c r="W444" i="11" l="1"/>
  <c r="R446" i="11"/>
  <c r="S445" i="11"/>
  <c r="V446" i="11"/>
  <c r="W445" i="11"/>
  <c r="Z416" i="12"/>
  <c r="AB416" i="12" s="1"/>
  <c r="Y416" i="12"/>
  <c r="R418" i="12"/>
  <c r="S417" i="12"/>
  <c r="W417" i="12" s="1"/>
  <c r="R447" i="11" l="1"/>
  <c r="S446" i="11"/>
  <c r="V447" i="11"/>
  <c r="W446" i="11"/>
  <c r="Z445" i="11"/>
  <c r="AB445" i="11" s="1"/>
  <c r="Y445" i="11"/>
  <c r="Y444" i="11"/>
  <c r="Z444" i="11"/>
  <c r="AB444" i="11" s="1"/>
  <c r="Z417" i="12"/>
  <c r="AB417" i="12" s="1"/>
  <c r="Y417" i="12"/>
  <c r="R419" i="12"/>
  <c r="S418" i="12"/>
  <c r="W418" i="12" s="1"/>
  <c r="Y446" i="11" l="1"/>
  <c r="Z446" i="11"/>
  <c r="AB446" i="11" s="1"/>
  <c r="V448" i="11"/>
  <c r="R448" i="11"/>
  <c r="S447" i="11"/>
  <c r="Z418" i="12"/>
  <c r="AB418" i="12" s="1"/>
  <c r="Y418" i="12"/>
  <c r="R420" i="12"/>
  <c r="S419" i="12"/>
  <c r="W419" i="12" s="1"/>
  <c r="W447" i="11" l="1"/>
  <c r="R449" i="11"/>
  <c r="S448" i="11"/>
  <c r="V449" i="11"/>
  <c r="W448" i="11"/>
  <c r="Z419" i="12"/>
  <c r="AB419" i="12" s="1"/>
  <c r="Y419" i="12"/>
  <c r="R421" i="12"/>
  <c r="S420" i="12"/>
  <c r="W420" i="12" s="1"/>
  <c r="R450" i="11" l="1"/>
  <c r="S449" i="11"/>
  <c r="V450" i="11"/>
  <c r="W449" i="11"/>
  <c r="Y448" i="11"/>
  <c r="Z448" i="11"/>
  <c r="AB448" i="11" s="1"/>
  <c r="Z447" i="11"/>
  <c r="AB447" i="11" s="1"/>
  <c r="Y447" i="11"/>
  <c r="Z420" i="12"/>
  <c r="AB420" i="12" s="1"/>
  <c r="Y420" i="12"/>
  <c r="R422" i="12"/>
  <c r="S421" i="12"/>
  <c r="W421" i="12" s="1"/>
  <c r="Z449" i="11" l="1"/>
  <c r="AB449" i="11" s="1"/>
  <c r="Y449" i="11"/>
  <c r="V451" i="11"/>
  <c r="R451" i="11"/>
  <c r="S450" i="11"/>
  <c r="Z421" i="12"/>
  <c r="AB421" i="12" s="1"/>
  <c r="Y421" i="12"/>
  <c r="R423" i="12"/>
  <c r="S422" i="12"/>
  <c r="W422" i="12" s="1"/>
  <c r="W450" i="11" l="1"/>
  <c r="R452" i="11"/>
  <c r="S451" i="11"/>
  <c r="V452" i="11"/>
  <c r="W451" i="11"/>
  <c r="Z422" i="12"/>
  <c r="AB422" i="12" s="1"/>
  <c r="Y422" i="12"/>
  <c r="R424" i="12"/>
  <c r="S423" i="12"/>
  <c r="W423" i="12" s="1"/>
  <c r="R453" i="11" l="1"/>
  <c r="S452" i="11"/>
  <c r="V453" i="11"/>
  <c r="W452" i="11"/>
  <c r="Z451" i="11"/>
  <c r="AB451" i="11" s="1"/>
  <c r="Y451" i="11"/>
  <c r="Y450" i="11"/>
  <c r="Z450" i="11"/>
  <c r="AB450" i="11" s="1"/>
  <c r="Z423" i="12"/>
  <c r="AB423" i="12" s="1"/>
  <c r="Y423" i="12"/>
  <c r="R425" i="12"/>
  <c r="S424" i="12"/>
  <c r="W424" i="12" s="1"/>
  <c r="Y452" i="11" l="1"/>
  <c r="Z452" i="11"/>
  <c r="AB452" i="11" s="1"/>
  <c r="V454" i="11"/>
  <c r="R454" i="11"/>
  <c r="S453" i="11"/>
  <c r="Z424" i="12"/>
  <c r="AB424" i="12" s="1"/>
  <c r="Y424" i="12"/>
  <c r="R426" i="12"/>
  <c r="S425" i="12"/>
  <c r="W425" i="12" s="1"/>
  <c r="W453" i="11" l="1"/>
  <c r="R455" i="11"/>
  <c r="S454" i="11"/>
  <c r="V455" i="11"/>
  <c r="W454" i="11"/>
  <c r="Z425" i="12"/>
  <c r="AB425" i="12" s="1"/>
  <c r="Y425" i="12"/>
  <c r="R427" i="12"/>
  <c r="S426" i="12"/>
  <c r="W426" i="12" s="1"/>
  <c r="R456" i="11" l="1"/>
  <c r="S455" i="11"/>
  <c r="V456" i="11"/>
  <c r="W455" i="11"/>
  <c r="Y454" i="11"/>
  <c r="Z454" i="11"/>
  <c r="AB454" i="11" s="1"/>
  <c r="Z453" i="11"/>
  <c r="AB453" i="11" s="1"/>
  <c r="Y453" i="11"/>
  <c r="Z426" i="12"/>
  <c r="AB426" i="12" s="1"/>
  <c r="Y426" i="12"/>
  <c r="R428" i="12"/>
  <c r="S427" i="12"/>
  <c r="W427" i="12" s="1"/>
  <c r="Z455" i="11" l="1"/>
  <c r="AB455" i="11" s="1"/>
  <c r="Y455" i="11"/>
  <c r="V457" i="11"/>
  <c r="R457" i="11"/>
  <c r="S456" i="11"/>
  <c r="W456" i="11" s="1"/>
  <c r="Z427" i="12"/>
  <c r="AB427" i="12" s="1"/>
  <c r="Y427" i="12"/>
  <c r="R429" i="12"/>
  <c r="S428" i="12"/>
  <c r="W428" i="12" s="1"/>
  <c r="Y456" i="11" l="1"/>
  <c r="Z456" i="11"/>
  <c r="AB456" i="11" s="1"/>
  <c r="R458" i="11"/>
  <c r="S457" i="11"/>
  <c r="V458" i="11"/>
  <c r="W457" i="11"/>
  <c r="Z428" i="12"/>
  <c r="AB428" i="12" s="1"/>
  <c r="Y428" i="12"/>
  <c r="R430" i="12"/>
  <c r="S429" i="12"/>
  <c r="W429" i="12" s="1"/>
  <c r="Z457" i="11" l="1"/>
  <c r="AB457" i="11" s="1"/>
  <c r="Y457" i="11"/>
  <c r="V459" i="11"/>
  <c r="R459" i="11"/>
  <c r="S458" i="11"/>
  <c r="Z429" i="12"/>
  <c r="AB429" i="12" s="1"/>
  <c r="Y429" i="12"/>
  <c r="R431" i="12"/>
  <c r="S430" i="12"/>
  <c r="W430" i="12" s="1"/>
  <c r="W458" i="11" l="1"/>
  <c r="R460" i="11"/>
  <c r="S459" i="11"/>
  <c r="V460" i="11"/>
  <c r="W459" i="11"/>
  <c r="Z430" i="12"/>
  <c r="AB430" i="12" s="1"/>
  <c r="Y430" i="12"/>
  <c r="R432" i="12"/>
  <c r="S431" i="12"/>
  <c r="W431" i="12" s="1"/>
  <c r="V461" i="11" l="1"/>
  <c r="R461" i="11"/>
  <c r="S460" i="11"/>
  <c r="Y459" i="11"/>
  <c r="Z459" i="11"/>
  <c r="AB459" i="11" s="1"/>
  <c r="Y458" i="11"/>
  <c r="Z458" i="11"/>
  <c r="AB458" i="11" s="1"/>
  <c r="Z431" i="12"/>
  <c r="AB431" i="12" s="1"/>
  <c r="Y431" i="12"/>
  <c r="R433" i="12"/>
  <c r="S432" i="12"/>
  <c r="W432" i="12" s="1"/>
  <c r="W460" i="11" l="1"/>
  <c r="R462" i="11"/>
  <c r="S461" i="11"/>
  <c r="V462" i="11"/>
  <c r="W461" i="11"/>
  <c r="Z432" i="12"/>
  <c r="AB432" i="12" s="1"/>
  <c r="Y432" i="12"/>
  <c r="R434" i="12"/>
  <c r="S433" i="12"/>
  <c r="W433" i="12" s="1"/>
  <c r="R463" i="11" l="1"/>
  <c r="S462" i="11"/>
  <c r="V463" i="11"/>
  <c r="W462" i="11"/>
  <c r="Y461" i="11"/>
  <c r="Z461" i="11"/>
  <c r="AB461" i="11" s="1"/>
  <c r="Z460" i="11"/>
  <c r="AB460" i="11" s="1"/>
  <c r="Y460" i="11"/>
  <c r="Z433" i="12"/>
  <c r="AB433" i="12" s="1"/>
  <c r="Y433" i="12"/>
  <c r="R435" i="12"/>
  <c r="S434" i="12"/>
  <c r="W434" i="12" s="1"/>
  <c r="Z462" i="11" l="1"/>
  <c r="AB462" i="11" s="1"/>
  <c r="Y462" i="11"/>
  <c r="V464" i="11"/>
  <c r="R464" i="11"/>
  <c r="S463" i="11"/>
  <c r="Z434" i="12"/>
  <c r="AB434" i="12" s="1"/>
  <c r="Y434" i="12"/>
  <c r="R436" i="12"/>
  <c r="S435" i="12"/>
  <c r="W435" i="12" s="1"/>
  <c r="W463" i="11" l="1"/>
  <c r="R465" i="11"/>
  <c r="S464" i="11"/>
  <c r="V465" i="11"/>
  <c r="W464" i="11"/>
  <c r="Z435" i="12"/>
  <c r="AB435" i="12" s="1"/>
  <c r="Y435" i="12"/>
  <c r="R437" i="12"/>
  <c r="S436" i="12"/>
  <c r="W436" i="12" s="1"/>
  <c r="R466" i="11" l="1"/>
  <c r="S465" i="11"/>
  <c r="V466" i="11"/>
  <c r="W465" i="11"/>
  <c r="Z464" i="11"/>
  <c r="AB464" i="11" s="1"/>
  <c r="Y464" i="11"/>
  <c r="Y463" i="11"/>
  <c r="Z463" i="11"/>
  <c r="AB463" i="11" s="1"/>
  <c r="Z436" i="12"/>
  <c r="AB436" i="12" s="1"/>
  <c r="Y436" i="12"/>
  <c r="R438" i="12"/>
  <c r="S437" i="12"/>
  <c r="W437" i="12" s="1"/>
  <c r="Y465" i="11" l="1"/>
  <c r="Z465" i="11"/>
  <c r="AB465" i="11" s="1"/>
  <c r="V467" i="11"/>
  <c r="R467" i="11"/>
  <c r="S466" i="11"/>
  <c r="Z437" i="12"/>
  <c r="AB437" i="12" s="1"/>
  <c r="Y437" i="12"/>
  <c r="R439" i="12"/>
  <c r="S438" i="12"/>
  <c r="W438" i="12" s="1"/>
  <c r="W466" i="11" l="1"/>
  <c r="R468" i="11"/>
  <c r="S467" i="11"/>
  <c r="V468" i="11"/>
  <c r="W467" i="11"/>
  <c r="Z438" i="12"/>
  <c r="AB438" i="12" s="1"/>
  <c r="Y438" i="12"/>
  <c r="R440" i="12"/>
  <c r="S439" i="12"/>
  <c r="W439" i="12" s="1"/>
  <c r="R469" i="11" l="1"/>
  <c r="S468" i="11"/>
  <c r="V469" i="11"/>
  <c r="W468" i="11"/>
  <c r="Y467" i="11"/>
  <c r="Z467" i="11"/>
  <c r="AB467" i="11" s="1"/>
  <c r="Z466" i="11"/>
  <c r="AB466" i="11" s="1"/>
  <c r="Y466" i="11"/>
  <c r="Z439" i="12"/>
  <c r="AB439" i="12" s="1"/>
  <c r="Y439" i="12"/>
  <c r="R441" i="12"/>
  <c r="S440" i="12"/>
  <c r="W440" i="12" s="1"/>
  <c r="Z468" i="11" l="1"/>
  <c r="AB468" i="11" s="1"/>
  <c r="Y468" i="11"/>
  <c r="V470" i="11"/>
  <c r="R470" i="11"/>
  <c r="S469" i="11"/>
  <c r="Z440" i="12"/>
  <c r="AB440" i="12" s="1"/>
  <c r="Y440" i="12"/>
  <c r="R442" i="12"/>
  <c r="S441" i="12"/>
  <c r="W441" i="12" s="1"/>
  <c r="W469" i="11" l="1"/>
  <c r="R471" i="11"/>
  <c r="S470" i="11"/>
  <c r="V471" i="11"/>
  <c r="W470" i="11"/>
  <c r="Z441" i="12"/>
  <c r="AB441" i="12" s="1"/>
  <c r="Y441" i="12"/>
  <c r="R443" i="12"/>
  <c r="S442" i="12"/>
  <c r="W442" i="12" s="1"/>
  <c r="R472" i="11" l="1"/>
  <c r="S471" i="11"/>
  <c r="V472" i="11"/>
  <c r="W471" i="11"/>
  <c r="Z470" i="11"/>
  <c r="AB470" i="11" s="1"/>
  <c r="Y470" i="11"/>
  <c r="Y469" i="11"/>
  <c r="Z469" i="11"/>
  <c r="AB469" i="11" s="1"/>
  <c r="Z442" i="12"/>
  <c r="AB442" i="12" s="1"/>
  <c r="Y442" i="12"/>
  <c r="R444" i="12"/>
  <c r="S443" i="12"/>
  <c r="W443" i="12" s="1"/>
  <c r="Y471" i="11" l="1"/>
  <c r="Z471" i="11"/>
  <c r="AB471" i="11" s="1"/>
  <c r="V473" i="11"/>
  <c r="R473" i="11"/>
  <c r="S472" i="11"/>
  <c r="Z443" i="12"/>
  <c r="AB443" i="12" s="1"/>
  <c r="Y443" i="12"/>
  <c r="R445" i="12"/>
  <c r="S444" i="12"/>
  <c r="W444" i="12" s="1"/>
  <c r="W472" i="11" l="1"/>
  <c r="R474" i="11"/>
  <c r="S473" i="11"/>
  <c r="V474" i="11"/>
  <c r="W473" i="11"/>
  <c r="Z444" i="12"/>
  <c r="AB444" i="12" s="1"/>
  <c r="Y444" i="12"/>
  <c r="R446" i="12"/>
  <c r="S445" i="12"/>
  <c r="W445" i="12" s="1"/>
  <c r="R475" i="11" l="1"/>
  <c r="S474" i="11"/>
  <c r="V475" i="11"/>
  <c r="W474" i="11"/>
  <c r="Y473" i="11"/>
  <c r="Z473" i="11"/>
  <c r="AB473" i="11" s="1"/>
  <c r="Z472" i="11"/>
  <c r="AB472" i="11" s="1"/>
  <c r="Y472" i="11"/>
  <c r="Z445" i="12"/>
  <c r="AB445" i="12" s="1"/>
  <c r="Y445" i="12"/>
  <c r="R447" i="12"/>
  <c r="S446" i="12"/>
  <c r="W446" i="12" s="1"/>
  <c r="Z474" i="11" l="1"/>
  <c r="AB474" i="11" s="1"/>
  <c r="Y474" i="11"/>
  <c r="V476" i="11"/>
  <c r="R476" i="11"/>
  <c r="S475" i="11"/>
  <c r="Z446" i="12"/>
  <c r="AB446" i="12" s="1"/>
  <c r="Y446" i="12"/>
  <c r="R448" i="12"/>
  <c r="S447" i="12"/>
  <c r="W447" i="12" s="1"/>
  <c r="W475" i="11" l="1"/>
  <c r="R477" i="11"/>
  <c r="S476" i="11"/>
  <c r="V477" i="11"/>
  <c r="W476" i="11"/>
  <c r="Z447" i="12"/>
  <c r="AB447" i="12" s="1"/>
  <c r="Y447" i="12"/>
  <c r="R449" i="12"/>
  <c r="S448" i="12"/>
  <c r="W448" i="12" s="1"/>
  <c r="V478" i="11" l="1"/>
  <c r="R478" i="11"/>
  <c r="S477" i="11"/>
  <c r="Z476" i="11"/>
  <c r="AB476" i="11" s="1"/>
  <c r="Y476" i="11"/>
  <c r="Y475" i="11"/>
  <c r="Z475" i="11"/>
  <c r="AB475" i="11" s="1"/>
  <c r="Z448" i="12"/>
  <c r="AB448" i="12" s="1"/>
  <c r="Y448" i="12"/>
  <c r="R450" i="12"/>
  <c r="S449" i="12"/>
  <c r="W449" i="12" s="1"/>
  <c r="R14" i="2"/>
  <c r="W477" i="11" l="1"/>
  <c r="R479" i="11"/>
  <c r="S478" i="11"/>
  <c r="V479" i="11"/>
  <c r="W478" i="11"/>
  <c r="Z449" i="12"/>
  <c r="AB449" i="12" s="1"/>
  <c r="Y449" i="12"/>
  <c r="R451" i="12"/>
  <c r="S450" i="12"/>
  <c r="W450" i="12" s="1"/>
  <c r="S14" i="2"/>
  <c r="R15" i="2"/>
  <c r="V480" i="11" l="1"/>
  <c r="R480" i="11"/>
  <c r="S479" i="11"/>
  <c r="Z478" i="11"/>
  <c r="AB478" i="11" s="1"/>
  <c r="Y478" i="11"/>
  <c r="Y477" i="11"/>
  <c r="Z477" i="11"/>
  <c r="AB477" i="11" s="1"/>
  <c r="Z450" i="12"/>
  <c r="AB450" i="12" s="1"/>
  <c r="Y450" i="12"/>
  <c r="R452" i="12"/>
  <c r="S451" i="12"/>
  <c r="W451" i="12" s="1"/>
  <c r="S15" i="2"/>
  <c r="R16" i="2"/>
  <c r="W14" i="2"/>
  <c r="W479" i="11" l="1"/>
  <c r="R481" i="11"/>
  <c r="S480" i="11"/>
  <c r="V481" i="11"/>
  <c r="W480" i="11"/>
  <c r="Z451" i="12"/>
  <c r="AB451" i="12" s="1"/>
  <c r="Y451" i="12"/>
  <c r="R453" i="12"/>
  <c r="S452" i="12"/>
  <c r="W452" i="12" s="1"/>
  <c r="Y14" i="2"/>
  <c r="Z14" i="2"/>
  <c r="AB14" i="2" s="1"/>
  <c r="S16" i="2"/>
  <c r="R17" i="2"/>
  <c r="W15" i="2"/>
  <c r="V482" i="11" l="1"/>
  <c r="R482" i="11"/>
  <c r="S481" i="11"/>
  <c r="Z480" i="11"/>
  <c r="AB480" i="11" s="1"/>
  <c r="Y480" i="11"/>
  <c r="Y479" i="11"/>
  <c r="Z479" i="11"/>
  <c r="AB479" i="11" s="1"/>
  <c r="Z452" i="12"/>
  <c r="AB452" i="12" s="1"/>
  <c r="Y452" i="12"/>
  <c r="R454" i="12"/>
  <c r="S453" i="12"/>
  <c r="W453" i="12" s="1"/>
  <c r="Y15" i="2"/>
  <c r="Z15" i="2"/>
  <c r="AB15" i="2" s="1"/>
  <c r="S17" i="2"/>
  <c r="R18" i="2"/>
  <c r="W16" i="2"/>
  <c r="W481" i="11" l="1"/>
  <c r="R483" i="11"/>
  <c r="S482" i="11"/>
  <c r="V483" i="11"/>
  <c r="W482" i="11"/>
  <c r="Z453" i="12"/>
  <c r="AB453" i="12" s="1"/>
  <c r="Y453" i="12"/>
  <c r="R455" i="12"/>
  <c r="S454" i="12"/>
  <c r="W454" i="12" s="1"/>
  <c r="S18" i="2"/>
  <c r="R19" i="2"/>
  <c r="Y16" i="2"/>
  <c r="Z16" i="2"/>
  <c r="AB16" i="2" s="1"/>
  <c r="W18" i="2"/>
  <c r="W17" i="2"/>
  <c r="Z482" i="11" l="1"/>
  <c r="AB482" i="11" s="1"/>
  <c r="Y482" i="11"/>
  <c r="V484" i="11"/>
  <c r="R484" i="11"/>
  <c r="S483" i="11"/>
  <c r="Y481" i="11"/>
  <c r="Z481" i="11"/>
  <c r="AB481" i="11" s="1"/>
  <c r="Z454" i="12"/>
  <c r="AB454" i="12" s="1"/>
  <c r="Y454" i="12"/>
  <c r="R456" i="12"/>
  <c r="S455" i="12"/>
  <c r="W455" i="12" s="1"/>
  <c r="S19" i="2"/>
  <c r="R20" i="2"/>
  <c r="Y17" i="2"/>
  <c r="Z17" i="2"/>
  <c r="AB17" i="2" s="1"/>
  <c r="Y18" i="2"/>
  <c r="Z18" i="2"/>
  <c r="AB18" i="2" s="1"/>
  <c r="V485" i="11" l="1"/>
  <c r="R485" i="11"/>
  <c r="S484" i="11"/>
  <c r="W483" i="11"/>
  <c r="Z455" i="12"/>
  <c r="AB455" i="12" s="1"/>
  <c r="Y455" i="12"/>
  <c r="R457" i="12"/>
  <c r="S456" i="12"/>
  <c r="W456" i="12" s="1"/>
  <c r="S20" i="2"/>
  <c r="R21" i="2"/>
  <c r="W19" i="2"/>
  <c r="W484" i="11" l="1"/>
  <c r="Y483" i="11"/>
  <c r="Z483" i="11"/>
  <c r="AB483" i="11" s="1"/>
  <c r="R486" i="11"/>
  <c r="S485" i="11"/>
  <c r="V486" i="11"/>
  <c r="W485" i="11"/>
  <c r="Z456" i="12"/>
  <c r="AB456" i="12" s="1"/>
  <c r="Y456" i="12"/>
  <c r="R458" i="12"/>
  <c r="S457" i="12"/>
  <c r="W457" i="12" s="1"/>
  <c r="Y19" i="2"/>
  <c r="Z19" i="2"/>
  <c r="AB19" i="2" s="1"/>
  <c r="S21" i="2"/>
  <c r="R22" i="2"/>
  <c r="W20" i="2"/>
  <c r="V487" i="11" l="1"/>
  <c r="R487" i="11"/>
  <c r="S486" i="11"/>
  <c r="Z485" i="11"/>
  <c r="AB485" i="11" s="1"/>
  <c r="Y485" i="11"/>
  <c r="Y484" i="11"/>
  <c r="Z484" i="11"/>
  <c r="AB484" i="11" s="1"/>
  <c r="Z457" i="12"/>
  <c r="AB457" i="12" s="1"/>
  <c r="Y457" i="12"/>
  <c r="R459" i="12"/>
  <c r="S458" i="12"/>
  <c r="W458" i="12" s="1"/>
  <c r="Y20" i="2"/>
  <c r="Z20" i="2"/>
  <c r="AB20" i="2" s="1"/>
  <c r="S22" i="2"/>
  <c r="R23" i="2"/>
  <c r="W21" i="2"/>
  <c r="W486" i="11" l="1"/>
  <c r="R488" i="11"/>
  <c r="S487" i="11"/>
  <c r="V488" i="11"/>
  <c r="W487" i="11"/>
  <c r="Z458" i="12"/>
  <c r="AB458" i="12" s="1"/>
  <c r="Y458" i="12"/>
  <c r="R460" i="12"/>
  <c r="S459" i="12"/>
  <c r="W459" i="12" s="1"/>
  <c r="S23" i="2"/>
  <c r="R24" i="2"/>
  <c r="Y21" i="2"/>
  <c r="Z21" i="2"/>
  <c r="AB21" i="2" s="1"/>
  <c r="W23" i="2"/>
  <c r="W22" i="2"/>
  <c r="V489" i="11" l="1"/>
  <c r="R489" i="11"/>
  <c r="S488" i="11"/>
  <c r="Z487" i="11"/>
  <c r="AB487" i="11" s="1"/>
  <c r="Y487" i="11"/>
  <c r="Y486" i="11"/>
  <c r="Z486" i="11"/>
  <c r="AB486" i="11" s="1"/>
  <c r="Z459" i="12"/>
  <c r="AB459" i="12" s="1"/>
  <c r="Y459" i="12"/>
  <c r="R461" i="12"/>
  <c r="S460" i="12"/>
  <c r="W460" i="12" s="1"/>
  <c r="S24" i="2"/>
  <c r="W24" i="2" s="1"/>
  <c r="R25" i="2"/>
  <c r="Y22" i="2"/>
  <c r="Z22" i="2"/>
  <c r="AB22" i="2" s="1"/>
  <c r="Y23" i="2"/>
  <c r="Z23" i="2"/>
  <c r="AB23" i="2" s="1"/>
  <c r="W488" i="11" l="1"/>
  <c r="R490" i="11"/>
  <c r="S489" i="11"/>
  <c r="V490" i="11"/>
  <c r="W489" i="11"/>
  <c r="Z460" i="12"/>
  <c r="AB460" i="12" s="1"/>
  <c r="Y460" i="12"/>
  <c r="R462" i="12"/>
  <c r="S461" i="12"/>
  <c r="W461" i="12" s="1"/>
  <c r="S25" i="2"/>
  <c r="W25" i="2" s="1"/>
  <c r="R26" i="2"/>
  <c r="Y24" i="2"/>
  <c r="Z24" i="2"/>
  <c r="AB24" i="2" s="1"/>
  <c r="V491" i="11" l="1"/>
  <c r="R491" i="11"/>
  <c r="S490" i="11"/>
  <c r="Z489" i="11"/>
  <c r="AB489" i="11" s="1"/>
  <c r="Y489" i="11"/>
  <c r="Y488" i="11"/>
  <c r="Z488" i="11"/>
  <c r="AB488" i="11" s="1"/>
  <c r="Z461" i="12"/>
  <c r="AB461" i="12" s="1"/>
  <c r="Y461" i="12"/>
  <c r="R463" i="12"/>
  <c r="S462" i="12"/>
  <c r="W462" i="12" s="1"/>
  <c r="S26" i="2"/>
  <c r="W26" i="2" s="1"/>
  <c r="R27" i="2"/>
  <c r="Y25" i="2"/>
  <c r="Z25" i="2"/>
  <c r="AB25" i="2" s="1"/>
  <c r="W490" i="11" l="1"/>
  <c r="R492" i="11"/>
  <c r="S491" i="11"/>
  <c r="V492" i="11"/>
  <c r="W491" i="11"/>
  <c r="Z462" i="12"/>
  <c r="AB462" i="12" s="1"/>
  <c r="Y462" i="12"/>
  <c r="R464" i="12"/>
  <c r="S463" i="12"/>
  <c r="W463" i="12" s="1"/>
  <c r="S27" i="2"/>
  <c r="W27" i="2" s="1"/>
  <c r="R28" i="2"/>
  <c r="Y26" i="2"/>
  <c r="Z26" i="2"/>
  <c r="AB26" i="2" s="1"/>
  <c r="V493" i="11" l="1"/>
  <c r="R493" i="11"/>
  <c r="S492" i="11"/>
  <c r="Z491" i="11"/>
  <c r="AB491" i="11" s="1"/>
  <c r="Y491" i="11"/>
  <c r="Y490" i="11"/>
  <c r="Z490" i="11"/>
  <c r="AB490" i="11" s="1"/>
  <c r="Z463" i="12"/>
  <c r="AB463" i="12" s="1"/>
  <c r="Y463" i="12"/>
  <c r="R465" i="12"/>
  <c r="S464" i="12"/>
  <c r="W464" i="12" s="1"/>
  <c r="S28" i="2"/>
  <c r="W28" i="2" s="1"/>
  <c r="Z28" i="2" s="1"/>
  <c r="AB28" i="2" s="1"/>
  <c r="R29" i="2"/>
  <c r="Y27" i="2"/>
  <c r="Z27" i="2"/>
  <c r="AB27" i="2" s="1"/>
  <c r="V494" i="11" l="1"/>
  <c r="R494" i="11"/>
  <c r="S493" i="11"/>
  <c r="W492" i="11"/>
  <c r="Z464" i="12"/>
  <c r="AB464" i="12" s="1"/>
  <c r="Y464" i="12"/>
  <c r="R466" i="12"/>
  <c r="S465" i="12"/>
  <c r="W465" i="12" s="1"/>
  <c r="Y28" i="2"/>
  <c r="S29" i="2"/>
  <c r="W29" i="2" s="1"/>
  <c r="R30" i="2"/>
  <c r="W493" i="11" l="1"/>
  <c r="Y492" i="11"/>
  <c r="Z492" i="11"/>
  <c r="AB492" i="11" s="1"/>
  <c r="R495" i="11"/>
  <c r="S494" i="11"/>
  <c r="V495" i="11"/>
  <c r="Z465" i="12"/>
  <c r="AB465" i="12" s="1"/>
  <c r="Y465" i="12"/>
  <c r="R467" i="12"/>
  <c r="S466" i="12"/>
  <c r="W466" i="12" s="1"/>
  <c r="S30" i="2"/>
  <c r="W30" i="2" s="1"/>
  <c r="R31" i="2"/>
  <c r="Y29" i="2"/>
  <c r="Z29" i="2"/>
  <c r="AB29" i="2" s="1"/>
  <c r="W494" i="11" l="1"/>
  <c r="R496" i="11"/>
  <c r="S495" i="11"/>
  <c r="V496" i="11"/>
  <c r="W495" i="11"/>
  <c r="Y493" i="11"/>
  <c r="Z493" i="11"/>
  <c r="AB493" i="11" s="1"/>
  <c r="Z466" i="12"/>
  <c r="AB466" i="12" s="1"/>
  <c r="Y466" i="12"/>
  <c r="R468" i="12"/>
  <c r="S467" i="12"/>
  <c r="W467" i="12" s="1"/>
  <c r="S31" i="2"/>
  <c r="W31" i="2" s="1"/>
  <c r="R32" i="2"/>
  <c r="Y30" i="2"/>
  <c r="Z30" i="2"/>
  <c r="AB30" i="2" s="1"/>
  <c r="V497" i="11" l="1"/>
  <c r="R497" i="11"/>
  <c r="S496" i="11"/>
  <c r="Y495" i="11"/>
  <c r="Z495" i="11"/>
  <c r="AB495" i="11" s="1"/>
  <c r="Z494" i="11"/>
  <c r="AB494" i="11" s="1"/>
  <c r="Y494" i="11"/>
  <c r="Z467" i="12"/>
  <c r="AB467" i="12" s="1"/>
  <c r="Y467" i="12"/>
  <c r="R469" i="12"/>
  <c r="S468" i="12"/>
  <c r="W468" i="12" s="1"/>
  <c r="S32" i="2"/>
  <c r="W32" i="2" s="1"/>
  <c r="R33" i="2"/>
  <c r="Y31" i="2"/>
  <c r="Z31" i="2"/>
  <c r="AB31" i="2" s="1"/>
  <c r="V498" i="11" l="1"/>
  <c r="R498" i="11"/>
  <c r="S497" i="11"/>
  <c r="W496" i="11"/>
  <c r="Z468" i="12"/>
  <c r="AB468" i="12" s="1"/>
  <c r="Y468" i="12"/>
  <c r="R470" i="12"/>
  <c r="S469" i="12"/>
  <c r="W469" i="12" s="1"/>
  <c r="R34" i="2"/>
  <c r="S33" i="2"/>
  <c r="W33" i="2" s="1"/>
  <c r="Y32" i="2"/>
  <c r="Z32" i="2"/>
  <c r="AB32" i="2" s="1"/>
  <c r="W497" i="11" l="1"/>
  <c r="Z496" i="11"/>
  <c r="AB496" i="11" s="1"/>
  <c r="Y496" i="11"/>
  <c r="R499" i="11"/>
  <c r="S498" i="11"/>
  <c r="W498" i="11"/>
  <c r="V499" i="11"/>
  <c r="Z469" i="12"/>
  <c r="AB469" i="12" s="1"/>
  <c r="Y469" i="12"/>
  <c r="R471" i="12"/>
  <c r="S470" i="12"/>
  <c r="W470" i="12" s="1"/>
  <c r="Y33" i="2"/>
  <c r="Z33" i="2"/>
  <c r="AB33" i="2" s="1"/>
  <c r="R35" i="2"/>
  <c r="S34" i="2"/>
  <c r="W34" i="2" s="1"/>
  <c r="Z498" i="11" l="1"/>
  <c r="AB498" i="11" s="1"/>
  <c r="Y498" i="11"/>
  <c r="R500" i="11"/>
  <c r="S499" i="11"/>
  <c r="V500" i="11"/>
  <c r="W499" i="11"/>
  <c r="Y497" i="11"/>
  <c r="Z497" i="11"/>
  <c r="AB497" i="11" s="1"/>
  <c r="Z470" i="12"/>
  <c r="AB470" i="12" s="1"/>
  <c r="Y470" i="12"/>
  <c r="R472" i="12"/>
  <c r="S471" i="12"/>
  <c r="W471" i="12" s="1"/>
  <c r="Y34" i="2"/>
  <c r="Z34" i="2"/>
  <c r="AB34" i="2" s="1"/>
  <c r="S35" i="2"/>
  <c r="W35" i="2" s="1"/>
  <c r="R36" i="2"/>
  <c r="Y499" i="11" l="1"/>
  <c r="Z499" i="11"/>
  <c r="AB499" i="11" s="1"/>
  <c r="V501" i="11"/>
  <c r="R501" i="11"/>
  <c r="S500" i="11"/>
  <c r="R473" i="12"/>
  <c r="S472" i="12"/>
  <c r="W472" i="12" s="1"/>
  <c r="Z471" i="12"/>
  <c r="AB471" i="12" s="1"/>
  <c r="Y471" i="12"/>
  <c r="S36" i="2"/>
  <c r="W36" i="2" s="1"/>
  <c r="R37" i="2"/>
  <c r="Y35" i="2"/>
  <c r="Z35" i="2"/>
  <c r="AB35" i="2" s="1"/>
  <c r="V502" i="11" l="1"/>
  <c r="R502" i="11"/>
  <c r="S501" i="11"/>
  <c r="W500" i="11"/>
  <c r="R474" i="12"/>
  <c r="S473" i="12"/>
  <c r="W473" i="12" s="1"/>
  <c r="Z472" i="12"/>
  <c r="AB472" i="12" s="1"/>
  <c r="Y472" i="12"/>
  <c r="S37" i="2"/>
  <c r="W37" i="2" s="1"/>
  <c r="R38" i="2"/>
  <c r="Y36" i="2"/>
  <c r="Z36" i="2"/>
  <c r="AB36" i="2" s="1"/>
  <c r="W501" i="11" l="1"/>
  <c r="Z500" i="11"/>
  <c r="AB500" i="11" s="1"/>
  <c r="Y500" i="11"/>
  <c r="R503" i="11"/>
  <c r="S502" i="11"/>
  <c r="W502" i="11"/>
  <c r="V503" i="11"/>
  <c r="R475" i="12"/>
  <c r="S474" i="12"/>
  <c r="W474" i="12" s="1"/>
  <c r="Z473" i="12"/>
  <c r="AB473" i="12" s="1"/>
  <c r="Y473" i="12"/>
  <c r="S38" i="2"/>
  <c r="W38" i="2" s="1"/>
  <c r="Z38" i="2" s="1"/>
  <c r="AB38" i="2" s="1"/>
  <c r="R39" i="2"/>
  <c r="Y37" i="2"/>
  <c r="Z37" i="2"/>
  <c r="AB37" i="2" s="1"/>
  <c r="Z502" i="11" l="1"/>
  <c r="AB502" i="11" s="1"/>
  <c r="Y502" i="11"/>
  <c r="R504" i="11"/>
  <c r="S504" i="11" s="1"/>
  <c r="S503" i="11"/>
  <c r="V504" i="11"/>
  <c r="W504" i="11" s="1"/>
  <c r="W503" i="11"/>
  <c r="Y501" i="11"/>
  <c r="Z501" i="11"/>
  <c r="AB501" i="11" s="1"/>
  <c r="R476" i="12"/>
  <c r="S475" i="12"/>
  <c r="W475" i="12" s="1"/>
  <c r="Z474" i="12"/>
  <c r="AB474" i="12" s="1"/>
  <c r="Y474" i="12"/>
  <c r="Y38" i="2"/>
  <c r="S39" i="2"/>
  <c r="W39" i="2" s="1"/>
  <c r="R40" i="2"/>
  <c r="Y503" i="11" l="1"/>
  <c r="Z503" i="11"/>
  <c r="AB503" i="11" s="1"/>
  <c r="Z504" i="11"/>
  <c r="AB504" i="11" s="1"/>
  <c r="Y504" i="11"/>
  <c r="R477" i="12"/>
  <c r="S476" i="12"/>
  <c r="W476" i="12" s="1"/>
  <c r="Z475" i="12"/>
  <c r="AB475" i="12" s="1"/>
  <c r="Y475" i="12"/>
  <c r="S40" i="2"/>
  <c r="W40" i="2" s="1"/>
  <c r="R41" i="2"/>
  <c r="Y39" i="2"/>
  <c r="Z39" i="2"/>
  <c r="AB39" i="2" s="1"/>
  <c r="R478" i="12" l="1"/>
  <c r="S477" i="12"/>
  <c r="W477" i="12" s="1"/>
  <c r="Z476" i="12"/>
  <c r="AB476" i="12" s="1"/>
  <c r="Y476" i="12"/>
  <c r="S41" i="2"/>
  <c r="W41" i="2" s="1"/>
  <c r="R42" i="2"/>
  <c r="Y40" i="2"/>
  <c r="Z40" i="2"/>
  <c r="AB40" i="2" s="1"/>
  <c r="R479" i="12" l="1"/>
  <c r="S478" i="12"/>
  <c r="W478" i="12" s="1"/>
  <c r="Z477" i="12"/>
  <c r="AB477" i="12" s="1"/>
  <c r="Y477" i="12"/>
  <c r="S42" i="2"/>
  <c r="W42" i="2" s="1"/>
  <c r="R43" i="2"/>
  <c r="Y41" i="2"/>
  <c r="Z41" i="2"/>
  <c r="AB41" i="2" s="1"/>
  <c r="R480" i="12" l="1"/>
  <c r="S479" i="12"/>
  <c r="W479" i="12" s="1"/>
  <c r="Z478" i="12"/>
  <c r="AB478" i="12" s="1"/>
  <c r="Y478" i="12"/>
  <c r="S43" i="2"/>
  <c r="W43" i="2" s="1"/>
  <c r="Z43" i="2" s="1"/>
  <c r="AB43" i="2" s="1"/>
  <c r="R44" i="2"/>
  <c r="Y42" i="2"/>
  <c r="Z42" i="2"/>
  <c r="AB42" i="2" s="1"/>
  <c r="Y43" i="2" l="1"/>
  <c r="R481" i="12"/>
  <c r="S480" i="12"/>
  <c r="W480" i="12" s="1"/>
  <c r="Z479" i="12"/>
  <c r="AB479" i="12" s="1"/>
  <c r="Y479" i="12"/>
  <c r="S44" i="2"/>
  <c r="W44" i="2" s="1"/>
  <c r="R45" i="2"/>
  <c r="R482" i="12" l="1"/>
  <c r="S481" i="12"/>
  <c r="W481" i="12" s="1"/>
  <c r="Z480" i="12"/>
  <c r="AB480" i="12" s="1"/>
  <c r="Y480" i="12"/>
  <c r="S45" i="2"/>
  <c r="W45" i="2" s="1"/>
  <c r="R46" i="2"/>
  <c r="Y44" i="2"/>
  <c r="Z44" i="2"/>
  <c r="AB44" i="2" s="1"/>
  <c r="R483" i="12" l="1"/>
  <c r="S482" i="12"/>
  <c r="W482" i="12" s="1"/>
  <c r="Z481" i="12"/>
  <c r="AB481" i="12" s="1"/>
  <c r="Y481" i="12"/>
  <c r="S46" i="2"/>
  <c r="W46" i="2" s="1"/>
  <c r="R47" i="2"/>
  <c r="Y45" i="2"/>
  <c r="Z45" i="2"/>
  <c r="AB45" i="2" s="1"/>
  <c r="R484" i="12" l="1"/>
  <c r="S483" i="12"/>
  <c r="W483" i="12" s="1"/>
  <c r="Z482" i="12"/>
  <c r="AB482" i="12" s="1"/>
  <c r="Y482" i="12"/>
  <c r="S47" i="2"/>
  <c r="W47" i="2" s="1"/>
  <c r="R48" i="2"/>
  <c r="Y46" i="2"/>
  <c r="Z46" i="2"/>
  <c r="AB46" i="2" s="1"/>
  <c r="V17" i="1"/>
  <c r="V19" i="1" s="1"/>
  <c r="R485" i="12" l="1"/>
  <c r="S484" i="12"/>
  <c r="W484" i="12" s="1"/>
  <c r="Z483" i="12"/>
  <c r="AB483" i="12" s="1"/>
  <c r="Y483" i="12"/>
  <c r="S48" i="2"/>
  <c r="W48" i="2" s="1"/>
  <c r="R49" i="2"/>
  <c r="Y47" i="2"/>
  <c r="Z47" i="2"/>
  <c r="AB47" i="2" s="1"/>
  <c r="V20" i="1"/>
  <c r="Z484" i="12" l="1"/>
  <c r="AB484" i="12" s="1"/>
  <c r="Y484" i="12"/>
  <c r="R486" i="12"/>
  <c r="S485" i="12"/>
  <c r="W485" i="12" s="1"/>
  <c r="S49" i="2"/>
  <c r="W49" i="2" s="1"/>
  <c r="R50" i="2"/>
  <c r="Y48" i="2"/>
  <c r="Z48" i="2"/>
  <c r="AB48" i="2" s="1"/>
  <c r="Z485" i="12" l="1"/>
  <c r="AB485" i="12" s="1"/>
  <c r="Y485" i="12"/>
  <c r="R487" i="12"/>
  <c r="S486" i="12"/>
  <c r="W486" i="12" s="1"/>
  <c r="S50" i="2"/>
  <c r="W50" i="2" s="1"/>
  <c r="R51" i="2"/>
  <c r="Y49" i="2"/>
  <c r="Z49" i="2"/>
  <c r="AB49" i="2" s="1"/>
  <c r="R488" i="12" l="1"/>
  <c r="S487" i="12"/>
  <c r="W487" i="12" s="1"/>
  <c r="Z486" i="12"/>
  <c r="AB486" i="12" s="1"/>
  <c r="Y486" i="12"/>
  <c r="S51" i="2"/>
  <c r="W51" i="2" s="1"/>
  <c r="R52" i="2"/>
  <c r="Y50" i="2"/>
  <c r="Z50" i="2"/>
  <c r="AB50" i="2" s="1"/>
  <c r="S488" i="12" l="1"/>
  <c r="W488" i="12" s="1"/>
  <c r="R489" i="12"/>
  <c r="Z487" i="12"/>
  <c r="AB487" i="12" s="1"/>
  <c r="Y487" i="12"/>
  <c r="S52" i="2"/>
  <c r="W52" i="2" s="1"/>
  <c r="R53" i="2"/>
  <c r="Y51" i="2"/>
  <c r="Z51" i="2"/>
  <c r="AB51" i="2" s="1"/>
  <c r="Y488" i="12" l="1"/>
  <c r="Z488" i="12"/>
  <c r="AB488" i="12" s="1"/>
  <c r="S489" i="12"/>
  <c r="W489" i="12" s="1"/>
  <c r="R490" i="12"/>
  <c r="S53" i="2"/>
  <c r="W53" i="2" s="1"/>
  <c r="R54" i="2"/>
  <c r="Y52" i="2"/>
  <c r="Z52" i="2"/>
  <c r="AB52" i="2" s="1"/>
  <c r="Y489" i="12" l="1"/>
  <c r="Z489" i="12"/>
  <c r="AB489" i="12" s="1"/>
  <c r="S490" i="12"/>
  <c r="W490" i="12" s="1"/>
  <c r="R491" i="12"/>
  <c r="R55" i="2"/>
  <c r="S54" i="2"/>
  <c r="W54" i="2" s="1"/>
  <c r="Y53" i="2"/>
  <c r="Z53" i="2"/>
  <c r="AB53" i="2" s="1"/>
  <c r="Y490" i="12" l="1"/>
  <c r="Z490" i="12"/>
  <c r="AB490" i="12" s="1"/>
  <c r="S491" i="12"/>
  <c r="W491" i="12" s="1"/>
  <c r="R492" i="12"/>
  <c r="Y54" i="2"/>
  <c r="Z54" i="2"/>
  <c r="AB54" i="2" s="1"/>
  <c r="R56" i="2"/>
  <c r="S55" i="2"/>
  <c r="W55" i="2" s="1"/>
  <c r="Y491" i="12" l="1"/>
  <c r="Z491" i="12"/>
  <c r="AB491" i="12" s="1"/>
  <c r="S492" i="12"/>
  <c r="W492" i="12" s="1"/>
  <c r="R493" i="12"/>
  <c r="Y55" i="2"/>
  <c r="Z55" i="2"/>
  <c r="AB55" i="2" s="1"/>
  <c r="S56" i="2"/>
  <c r="W56" i="2" s="1"/>
  <c r="R57" i="2"/>
  <c r="Y492" i="12" l="1"/>
  <c r="Z492" i="12"/>
  <c r="AB492" i="12" s="1"/>
  <c r="S493" i="12"/>
  <c r="W493" i="12" s="1"/>
  <c r="R494" i="12"/>
  <c r="S57" i="2"/>
  <c r="W57" i="2" s="1"/>
  <c r="R58" i="2"/>
  <c r="R59" i="2" s="1"/>
  <c r="Y56" i="2"/>
  <c r="Z56" i="2"/>
  <c r="AB56" i="2" s="1"/>
  <c r="Y493" i="12" l="1"/>
  <c r="Z493" i="12"/>
  <c r="AB493" i="12" s="1"/>
  <c r="S494" i="12"/>
  <c r="W494" i="12" s="1"/>
  <c r="R495" i="12"/>
  <c r="S59" i="2"/>
  <c r="W59" i="2" s="1"/>
  <c r="R60" i="2"/>
  <c r="S58" i="2"/>
  <c r="W58" i="2" s="1"/>
  <c r="Y57" i="2"/>
  <c r="Z57" i="2"/>
  <c r="AB57" i="2" s="1"/>
  <c r="Y494" i="12" l="1"/>
  <c r="Z494" i="12"/>
  <c r="AB494" i="12" s="1"/>
  <c r="S495" i="12"/>
  <c r="W495" i="12" s="1"/>
  <c r="R496" i="12"/>
  <c r="S60" i="2"/>
  <c r="W60" i="2" s="1"/>
  <c r="R61" i="2"/>
  <c r="Y59" i="2"/>
  <c r="Z59" i="2"/>
  <c r="AB59" i="2" s="1"/>
  <c r="Y58" i="2"/>
  <c r="Z58" i="2"/>
  <c r="AB58" i="2" s="1"/>
  <c r="Y495" i="12" l="1"/>
  <c r="Z495" i="12"/>
  <c r="AB495" i="12" s="1"/>
  <c r="S496" i="12"/>
  <c r="W496" i="12" s="1"/>
  <c r="R497" i="12"/>
  <c r="S61" i="2"/>
  <c r="W61" i="2" s="1"/>
  <c r="R62" i="2"/>
  <c r="Y60" i="2"/>
  <c r="Z60" i="2"/>
  <c r="AB60" i="2" s="1"/>
  <c r="V34" i="1"/>
  <c r="Y496" i="12" l="1"/>
  <c r="Z496" i="12"/>
  <c r="AB496" i="12" s="1"/>
  <c r="S497" i="12"/>
  <c r="W497" i="12" s="1"/>
  <c r="R498" i="12"/>
  <c r="S62" i="2"/>
  <c r="W62" i="2" s="1"/>
  <c r="R63" i="2"/>
  <c r="Y61" i="2"/>
  <c r="Z61" i="2"/>
  <c r="AB61" i="2" s="1"/>
  <c r="V35" i="1"/>
  <c r="Y497" i="12" l="1"/>
  <c r="Z497" i="12"/>
  <c r="AB497" i="12" s="1"/>
  <c r="S498" i="12"/>
  <c r="W498" i="12" s="1"/>
  <c r="R499" i="12"/>
  <c r="S63" i="2"/>
  <c r="W63" i="2" s="1"/>
  <c r="Z63" i="2" s="1"/>
  <c r="AB63" i="2" s="1"/>
  <c r="R64" i="2"/>
  <c r="Y62" i="2"/>
  <c r="Z62" i="2"/>
  <c r="AB62" i="2" s="1"/>
  <c r="V36" i="1"/>
  <c r="Y63" i="2" l="1"/>
  <c r="Y498" i="12"/>
  <c r="Z498" i="12"/>
  <c r="AB498" i="12" s="1"/>
  <c r="S499" i="12"/>
  <c r="W499" i="12" s="1"/>
  <c r="R500" i="12"/>
  <c r="S64" i="2"/>
  <c r="W64" i="2" s="1"/>
  <c r="R65" i="2"/>
  <c r="Y499" i="12" l="1"/>
  <c r="Z499" i="12"/>
  <c r="AB499" i="12" s="1"/>
  <c r="S500" i="12"/>
  <c r="W500" i="12" s="1"/>
  <c r="R501" i="12"/>
  <c r="S65" i="2"/>
  <c r="W65" i="2" s="1"/>
  <c r="R66" i="2"/>
  <c r="Y64" i="2"/>
  <c r="Z64" i="2"/>
  <c r="AB64" i="2" s="1"/>
  <c r="Y500" i="12" l="1"/>
  <c r="Z500" i="12"/>
  <c r="AB500" i="12" s="1"/>
  <c r="S501" i="12"/>
  <c r="W501" i="12" s="1"/>
  <c r="R502" i="12"/>
  <c r="S66" i="2"/>
  <c r="W66" i="2" s="1"/>
  <c r="R67" i="2"/>
  <c r="Y65" i="2"/>
  <c r="Z65" i="2"/>
  <c r="AB65" i="2" s="1"/>
  <c r="Y501" i="12" l="1"/>
  <c r="Z501" i="12"/>
  <c r="AB501" i="12" s="1"/>
  <c r="S502" i="12"/>
  <c r="W502" i="12" s="1"/>
  <c r="R503" i="12"/>
  <c r="S67" i="2"/>
  <c r="W67" i="2" s="1"/>
  <c r="R68" i="2"/>
  <c r="Y66" i="2"/>
  <c r="Z66" i="2"/>
  <c r="AB66" i="2" s="1"/>
  <c r="Y502" i="12" l="1"/>
  <c r="Z502" i="12"/>
  <c r="AB502" i="12" s="1"/>
  <c r="S503" i="12"/>
  <c r="W503" i="12" s="1"/>
  <c r="R504" i="12"/>
  <c r="S504" i="12" s="1"/>
  <c r="W504" i="12" s="1"/>
  <c r="S68" i="2"/>
  <c r="W68" i="2" s="1"/>
  <c r="R69" i="2"/>
  <c r="Y67" i="2"/>
  <c r="Z67" i="2"/>
  <c r="AB67" i="2" s="1"/>
  <c r="Y503" i="12" l="1"/>
  <c r="Z503" i="12"/>
  <c r="AB503" i="12" s="1"/>
  <c r="Y504" i="12"/>
  <c r="Z504" i="12"/>
  <c r="AB504" i="12" s="1"/>
  <c r="S69" i="2"/>
  <c r="W69" i="2" s="1"/>
  <c r="R70" i="2"/>
  <c r="Y68" i="2"/>
  <c r="Z68" i="2"/>
  <c r="AB68" i="2" s="1"/>
  <c r="V44" i="1"/>
  <c r="S70" i="2" l="1"/>
  <c r="W70" i="2" s="1"/>
  <c r="R71" i="2"/>
  <c r="Y69" i="2"/>
  <c r="Z69" i="2"/>
  <c r="AB69" i="2" s="1"/>
  <c r="V45" i="1"/>
  <c r="S71" i="2" l="1"/>
  <c r="W71" i="2" s="1"/>
  <c r="R72" i="2"/>
  <c r="Y70" i="2"/>
  <c r="Z70" i="2"/>
  <c r="AB70" i="2" s="1"/>
  <c r="S72" i="2" l="1"/>
  <c r="W72" i="2" s="1"/>
  <c r="R73" i="2"/>
  <c r="Y71" i="2"/>
  <c r="Z71" i="2"/>
  <c r="AB71" i="2" s="1"/>
  <c r="S73" i="2" l="1"/>
  <c r="W73" i="2" s="1"/>
  <c r="Z73" i="2" s="1"/>
  <c r="AB73" i="2" s="1"/>
  <c r="R74" i="2"/>
  <c r="Y72" i="2"/>
  <c r="Z72" i="2"/>
  <c r="AB72" i="2" s="1"/>
  <c r="R17" i="1"/>
  <c r="Y73" i="2" l="1"/>
  <c r="S74" i="2"/>
  <c r="W74" i="2" s="1"/>
  <c r="R75" i="2"/>
  <c r="V49" i="1"/>
  <c r="S17" i="1"/>
  <c r="S75" i="2" l="1"/>
  <c r="W75" i="2" s="1"/>
  <c r="R76" i="2"/>
  <c r="Y74" i="2"/>
  <c r="Z74" i="2"/>
  <c r="AB74" i="2" s="1"/>
  <c r="V50" i="1"/>
  <c r="R19" i="1"/>
  <c r="W17" i="1"/>
  <c r="S76" i="2" l="1"/>
  <c r="W76" i="2" s="1"/>
  <c r="R77" i="2"/>
  <c r="Y75" i="2"/>
  <c r="Z75" i="2"/>
  <c r="AB75" i="2" s="1"/>
  <c r="S19" i="1"/>
  <c r="R20" i="1"/>
  <c r="Y17" i="1"/>
  <c r="Z17" i="1"/>
  <c r="AB17" i="1" s="1"/>
  <c r="S77" i="2" l="1"/>
  <c r="W77" i="2" s="1"/>
  <c r="R78" i="2"/>
  <c r="Y76" i="2"/>
  <c r="Z76" i="2"/>
  <c r="AB76" i="2" s="1"/>
  <c r="S20" i="1"/>
  <c r="W19" i="1"/>
  <c r="S78" i="2" l="1"/>
  <c r="W78" i="2" s="1"/>
  <c r="R79" i="2"/>
  <c r="R80" i="2" s="1"/>
  <c r="Y77" i="2"/>
  <c r="Z77" i="2"/>
  <c r="AB77" i="2" s="1"/>
  <c r="V53" i="1"/>
  <c r="Y19" i="1"/>
  <c r="Z19" i="1"/>
  <c r="AB19" i="1" s="1"/>
  <c r="W20" i="1"/>
  <c r="S80" i="2" l="1"/>
  <c r="W80" i="2" s="1"/>
  <c r="R81" i="2"/>
  <c r="S79" i="2"/>
  <c r="W79" i="2" s="1"/>
  <c r="Y78" i="2"/>
  <c r="Z78" i="2"/>
  <c r="AB78" i="2" s="1"/>
  <c r="V54" i="1"/>
  <c r="V55" i="1" s="1"/>
  <c r="Y20" i="1"/>
  <c r="Z20" i="1"/>
  <c r="AB20" i="1" s="1"/>
  <c r="S81" i="2" l="1"/>
  <c r="W81" i="2" s="1"/>
  <c r="R82" i="2"/>
  <c r="Z80" i="2"/>
  <c r="AB80" i="2" s="1"/>
  <c r="Y80" i="2"/>
  <c r="Y79" i="2"/>
  <c r="Z79" i="2"/>
  <c r="AB79" i="2" s="1"/>
  <c r="V56" i="1"/>
  <c r="S82" i="2" l="1"/>
  <c r="W82" i="2" s="1"/>
  <c r="R83" i="2"/>
  <c r="Y81" i="2"/>
  <c r="Z81" i="2"/>
  <c r="AB81" i="2" s="1"/>
  <c r="V57" i="1"/>
  <c r="S83" i="2" l="1"/>
  <c r="W83" i="2" s="1"/>
  <c r="R84" i="2"/>
  <c r="Z82" i="2"/>
  <c r="AB82" i="2" s="1"/>
  <c r="Y82" i="2"/>
  <c r="V58" i="1"/>
  <c r="S84" i="2" l="1"/>
  <c r="W84" i="2" s="1"/>
  <c r="R85" i="2"/>
  <c r="Y83" i="2"/>
  <c r="Z83" i="2"/>
  <c r="AB83" i="2" s="1"/>
  <c r="S85" i="2" l="1"/>
  <c r="W85" i="2" s="1"/>
  <c r="R86" i="2"/>
  <c r="Z84" i="2"/>
  <c r="AB84" i="2" s="1"/>
  <c r="Y84" i="2"/>
  <c r="S86" i="2" l="1"/>
  <c r="W86" i="2" s="1"/>
  <c r="R87" i="2"/>
  <c r="Y85" i="2"/>
  <c r="Z85" i="2"/>
  <c r="AB85" i="2" s="1"/>
  <c r="S87" i="2" l="1"/>
  <c r="W87" i="2" s="1"/>
  <c r="R88" i="2"/>
  <c r="Z86" i="2"/>
  <c r="AB86" i="2" s="1"/>
  <c r="Y86" i="2"/>
  <c r="V68" i="1"/>
  <c r="S88" i="2" l="1"/>
  <c r="W88" i="2" s="1"/>
  <c r="R89" i="2"/>
  <c r="Y87" i="2"/>
  <c r="Z87" i="2"/>
  <c r="AB87" i="2" s="1"/>
  <c r="S89" i="2" l="1"/>
  <c r="W89" i="2" s="1"/>
  <c r="R90" i="2"/>
  <c r="Z88" i="2"/>
  <c r="AB88" i="2" s="1"/>
  <c r="Y88" i="2"/>
  <c r="S90" i="2" l="1"/>
  <c r="W90" i="2" s="1"/>
  <c r="R91" i="2"/>
  <c r="Y89" i="2"/>
  <c r="Z89" i="2"/>
  <c r="AB89" i="2" s="1"/>
  <c r="S91" i="2" l="1"/>
  <c r="W91" i="2" s="1"/>
  <c r="R92" i="2"/>
  <c r="Z90" i="2"/>
  <c r="AB90" i="2" s="1"/>
  <c r="Y90" i="2"/>
  <c r="R34" i="1"/>
  <c r="S92" i="2" l="1"/>
  <c r="W92" i="2" s="1"/>
  <c r="Y92" i="2" s="1"/>
  <c r="R93" i="2"/>
  <c r="Y91" i="2"/>
  <c r="Z91" i="2"/>
  <c r="AB91" i="2" s="1"/>
  <c r="R35" i="1"/>
  <c r="S34" i="1"/>
  <c r="Z92" i="2" l="1"/>
  <c r="AB92" i="2" s="1"/>
  <c r="S93" i="2"/>
  <c r="W93" i="2" s="1"/>
  <c r="R94" i="2"/>
  <c r="W34" i="1"/>
  <c r="S35" i="1"/>
  <c r="R36" i="1"/>
  <c r="S94" i="2" l="1"/>
  <c r="W94" i="2" s="1"/>
  <c r="R95" i="2"/>
  <c r="Z93" i="2"/>
  <c r="AB93" i="2" s="1"/>
  <c r="Y93" i="2"/>
  <c r="S36" i="1"/>
  <c r="W35" i="1"/>
  <c r="Y34" i="1"/>
  <c r="Z34" i="1"/>
  <c r="AB34" i="1" s="1"/>
  <c r="Z94" i="2" l="1"/>
  <c r="AB94" i="2" s="1"/>
  <c r="Y94" i="2"/>
  <c r="S95" i="2"/>
  <c r="W95" i="2" s="1"/>
  <c r="R96" i="2"/>
  <c r="Y35" i="1"/>
  <c r="Z35" i="1"/>
  <c r="AB35" i="1" s="1"/>
  <c r="W36" i="1"/>
  <c r="Z95" i="2" l="1"/>
  <c r="AB95" i="2" s="1"/>
  <c r="Y95" i="2"/>
  <c r="S96" i="2"/>
  <c r="W96" i="2" s="1"/>
  <c r="R97" i="2"/>
  <c r="V78" i="1"/>
  <c r="Y36" i="1"/>
  <c r="Z36" i="1"/>
  <c r="AB36" i="1" s="1"/>
  <c r="Y96" i="2" l="1"/>
  <c r="Z96" i="2"/>
  <c r="AB96" i="2" s="1"/>
  <c r="R98" i="2"/>
  <c r="S97" i="2"/>
  <c r="W97" i="2" s="1"/>
  <c r="V79" i="1"/>
  <c r="S98" i="2" l="1"/>
  <c r="W98" i="2" s="1"/>
  <c r="R99" i="2"/>
  <c r="Z97" i="2"/>
  <c r="AB97" i="2" s="1"/>
  <c r="Y97" i="2"/>
  <c r="V80" i="1"/>
  <c r="Y98" i="2" l="1"/>
  <c r="Z98" i="2"/>
  <c r="AB98" i="2" s="1"/>
  <c r="R100" i="2"/>
  <c r="S99" i="2"/>
  <c r="W99" i="2" s="1"/>
  <c r="V81" i="1"/>
  <c r="R101" i="2" l="1"/>
  <c r="S100" i="2"/>
  <c r="W100" i="2" s="1"/>
  <c r="Y99" i="2"/>
  <c r="Z99" i="2"/>
  <c r="AB99" i="2" s="1"/>
  <c r="V82" i="1"/>
  <c r="V83" i="1" s="1"/>
  <c r="R44" i="1"/>
  <c r="R102" i="2" l="1"/>
  <c r="S101" i="2"/>
  <c r="W101" i="2" s="1"/>
  <c r="Y100" i="2"/>
  <c r="Z100" i="2"/>
  <c r="AB100" i="2" s="1"/>
  <c r="V84" i="1"/>
  <c r="S44" i="1"/>
  <c r="R45" i="1"/>
  <c r="S102" i="2" l="1"/>
  <c r="W102" i="2" s="1"/>
  <c r="R103" i="2"/>
  <c r="Z101" i="2"/>
  <c r="AB101" i="2" s="1"/>
  <c r="Y101" i="2"/>
  <c r="V85" i="1"/>
  <c r="S45" i="1"/>
  <c r="W44" i="1"/>
  <c r="Y102" i="2" l="1"/>
  <c r="Z102" i="2"/>
  <c r="AB102" i="2" s="1"/>
  <c r="R104" i="2"/>
  <c r="S103" i="2"/>
  <c r="W103" i="2" s="1"/>
  <c r="V86" i="1"/>
  <c r="Y44" i="1"/>
  <c r="Z44" i="1"/>
  <c r="AB44" i="1" s="1"/>
  <c r="W45" i="1"/>
  <c r="R105" i="2" l="1"/>
  <c r="S104" i="2"/>
  <c r="W104" i="2" s="1"/>
  <c r="Y103" i="2"/>
  <c r="Z103" i="2"/>
  <c r="AB103" i="2" s="1"/>
  <c r="V87" i="1"/>
  <c r="Y45" i="1"/>
  <c r="Z45" i="1"/>
  <c r="AB45" i="1" s="1"/>
  <c r="S105" i="2" l="1"/>
  <c r="W105" i="2" s="1"/>
  <c r="R106" i="2"/>
  <c r="Z104" i="2"/>
  <c r="AB104" i="2" s="1"/>
  <c r="Y104" i="2"/>
  <c r="R49" i="1"/>
  <c r="Y105" i="2" l="1"/>
  <c r="Z105" i="2"/>
  <c r="AB105" i="2" s="1"/>
  <c r="R107" i="2"/>
  <c r="S106" i="2"/>
  <c r="W106" i="2" s="1"/>
  <c r="V89" i="1"/>
  <c r="S49" i="1"/>
  <c r="R50" i="1"/>
  <c r="S107" i="2" l="1"/>
  <c r="W107" i="2" s="1"/>
  <c r="Z107" i="2" s="1"/>
  <c r="AB107" i="2" s="1"/>
  <c r="R108" i="2"/>
  <c r="Y106" i="2"/>
  <c r="Z106" i="2"/>
  <c r="AB106" i="2" s="1"/>
  <c r="V90" i="1"/>
  <c r="S50" i="1"/>
  <c r="W49" i="1"/>
  <c r="Y107" i="2" l="1"/>
  <c r="S108" i="2"/>
  <c r="W108" i="2" s="1"/>
  <c r="R109" i="2"/>
  <c r="V91" i="1"/>
  <c r="Y49" i="1"/>
  <c r="Z49" i="1"/>
  <c r="AB49" i="1" s="1"/>
  <c r="W50" i="1"/>
  <c r="S109" i="2" l="1"/>
  <c r="W109" i="2" s="1"/>
  <c r="R110" i="2"/>
  <c r="Y108" i="2"/>
  <c r="Z108" i="2"/>
  <c r="AB108" i="2" s="1"/>
  <c r="V92" i="1"/>
  <c r="V93" i="1" s="1"/>
  <c r="Y50" i="1"/>
  <c r="Z50" i="1"/>
  <c r="AB50" i="1" s="1"/>
  <c r="R53" i="1"/>
  <c r="S110" i="2" l="1"/>
  <c r="W110" i="2" s="1"/>
  <c r="R111" i="2"/>
  <c r="Y109" i="2"/>
  <c r="Z109" i="2"/>
  <c r="AB109" i="2" s="1"/>
  <c r="V94" i="1"/>
  <c r="S53" i="1"/>
  <c r="R54" i="1"/>
  <c r="S111" i="2" l="1"/>
  <c r="W111" i="2" s="1"/>
  <c r="R112" i="2"/>
  <c r="Y110" i="2"/>
  <c r="Z110" i="2"/>
  <c r="AB110" i="2" s="1"/>
  <c r="V95" i="1"/>
  <c r="S54" i="1"/>
  <c r="W54" i="1" s="1"/>
  <c r="R55" i="1"/>
  <c r="W53" i="1"/>
  <c r="S112" i="2" l="1"/>
  <c r="W112" i="2" s="1"/>
  <c r="R113" i="2"/>
  <c r="Y111" i="2"/>
  <c r="Z111" i="2"/>
  <c r="AB111" i="2" s="1"/>
  <c r="V96" i="1"/>
  <c r="R56" i="1"/>
  <c r="S55" i="1"/>
  <c r="Y53" i="1"/>
  <c r="Z53" i="1"/>
  <c r="AB53" i="1" s="1"/>
  <c r="Y54" i="1"/>
  <c r="Z54" i="1"/>
  <c r="AB54" i="1" s="1"/>
  <c r="R114" i="2" l="1"/>
  <c r="S113" i="2"/>
  <c r="W113" i="2" s="1"/>
  <c r="Z112" i="2"/>
  <c r="AB112" i="2" s="1"/>
  <c r="Y112" i="2"/>
  <c r="V97" i="1"/>
  <c r="W55" i="1"/>
  <c r="S56" i="1"/>
  <c r="R57" i="1"/>
  <c r="Y113" i="2" l="1"/>
  <c r="Z113" i="2"/>
  <c r="AB113" i="2" s="1"/>
  <c r="S114" i="2"/>
  <c r="W114" i="2" s="1"/>
  <c r="R115" i="2"/>
  <c r="V98" i="1"/>
  <c r="S57" i="1"/>
  <c r="R58" i="1"/>
  <c r="W56" i="1"/>
  <c r="Y55" i="1"/>
  <c r="Z55" i="1"/>
  <c r="AB55" i="1" s="1"/>
  <c r="S115" i="2" l="1"/>
  <c r="W115" i="2" s="1"/>
  <c r="R116" i="2"/>
  <c r="Y114" i="2"/>
  <c r="Z114" i="2"/>
  <c r="AB114" i="2" s="1"/>
  <c r="V99" i="1"/>
  <c r="S58" i="1"/>
  <c r="W58" i="1" s="1"/>
  <c r="Y56" i="1"/>
  <c r="Z56" i="1"/>
  <c r="AB56" i="1" s="1"/>
  <c r="W57" i="1"/>
  <c r="R117" i="2" l="1"/>
  <c r="S116" i="2"/>
  <c r="W116" i="2" s="1"/>
  <c r="Z115" i="2"/>
  <c r="AB115" i="2" s="1"/>
  <c r="Y115" i="2"/>
  <c r="V100" i="1"/>
  <c r="Y57" i="1"/>
  <c r="Z57" i="1"/>
  <c r="AB57" i="1" s="1"/>
  <c r="Y58" i="1"/>
  <c r="Z58" i="1"/>
  <c r="AB58" i="1" s="1"/>
  <c r="Y116" i="2" l="1"/>
  <c r="Z116" i="2"/>
  <c r="AB116" i="2" s="1"/>
  <c r="S117" i="2"/>
  <c r="W117" i="2" s="1"/>
  <c r="R118" i="2"/>
  <c r="V101" i="1"/>
  <c r="Z117" i="2" l="1"/>
  <c r="AB117" i="2" s="1"/>
  <c r="Y117" i="2"/>
  <c r="R119" i="2"/>
  <c r="S118" i="2"/>
  <c r="W118" i="2" s="1"/>
  <c r="V102" i="1"/>
  <c r="R120" i="2" l="1"/>
  <c r="S119" i="2"/>
  <c r="W119" i="2" s="1"/>
  <c r="Z118" i="2"/>
  <c r="AB118" i="2" s="1"/>
  <c r="Y118" i="2"/>
  <c r="V103" i="1"/>
  <c r="Y119" i="2" l="1"/>
  <c r="Z119" i="2"/>
  <c r="AB119" i="2" s="1"/>
  <c r="S120" i="2"/>
  <c r="W120" i="2" s="1"/>
  <c r="R121" i="2"/>
  <c r="V104" i="1"/>
  <c r="S121" i="2" l="1"/>
  <c r="W121" i="2" s="1"/>
  <c r="R122" i="2"/>
  <c r="Y120" i="2"/>
  <c r="Z120" i="2"/>
  <c r="AB120" i="2" s="1"/>
  <c r="V105" i="1"/>
  <c r="S122" i="2" l="1"/>
  <c r="W122" i="2" s="1"/>
  <c r="Z122" i="2" s="1"/>
  <c r="AB122" i="2" s="1"/>
  <c r="R123" i="2"/>
  <c r="Y121" i="2"/>
  <c r="Z121" i="2"/>
  <c r="AB121" i="2" s="1"/>
  <c r="V106" i="1"/>
  <c r="Y122" i="2" l="1"/>
  <c r="S123" i="2"/>
  <c r="W123" i="2" s="1"/>
  <c r="R124" i="2"/>
  <c r="V107" i="1"/>
  <c r="V108" i="1" s="1"/>
  <c r="R68" i="1"/>
  <c r="Y123" i="2" l="1"/>
  <c r="Z123" i="2"/>
  <c r="AB123" i="2" s="1"/>
  <c r="S124" i="2"/>
  <c r="W124" i="2" s="1"/>
  <c r="R125" i="2"/>
  <c r="V109" i="1"/>
  <c r="S68" i="1"/>
  <c r="Y124" i="2" l="1"/>
  <c r="Z124" i="2"/>
  <c r="AB124" i="2" s="1"/>
  <c r="S125" i="2"/>
  <c r="W125" i="2" s="1"/>
  <c r="R126" i="2"/>
  <c r="V110" i="1"/>
  <c r="W68" i="1"/>
  <c r="Y125" i="2" l="1"/>
  <c r="Z125" i="2"/>
  <c r="AB125" i="2" s="1"/>
  <c r="S126" i="2"/>
  <c r="W126" i="2" s="1"/>
  <c r="R127" i="2"/>
  <c r="V111" i="1"/>
  <c r="Y68" i="1"/>
  <c r="Z68" i="1"/>
  <c r="AB68" i="1" s="1"/>
  <c r="Y126" i="2" l="1"/>
  <c r="Z126" i="2"/>
  <c r="AB126" i="2" s="1"/>
  <c r="S127" i="2"/>
  <c r="W127" i="2" s="1"/>
  <c r="R128" i="2"/>
  <c r="V112" i="1"/>
  <c r="Y127" i="2" l="1"/>
  <c r="Z127" i="2"/>
  <c r="AB127" i="2" s="1"/>
  <c r="S128" i="2"/>
  <c r="W128" i="2" s="1"/>
  <c r="R129" i="2"/>
  <c r="V113" i="1"/>
  <c r="Y128" i="2" l="1"/>
  <c r="Z128" i="2"/>
  <c r="AB128" i="2" s="1"/>
  <c r="S129" i="2"/>
  <c r="W129" i="2" s="1"/>
  <c r="R130" i="2"/>
  <c r="V114" i="1"/>
  <c r="Y129" i="2" l="1"/>
  <c r="Z129" i="2"/>
  <c r="AB129" i="2" s="1"/>
  <c r="S130" i="2"/>
  <c r="W130" i="2" s="1"/>
  <c r="R131" i="2"/>
  <c r="V115" i="1"/>
  <c r="Y130" i="2" l="1"/>
  <c r="Z130" i="2"/>
  <c r="AB130" i="2" s="1"/>
  <c r="S131" i="2"/>
  <c r="W131" i="2" s="1"/>
  <c r="R132" i="2"/>
  <c r="V116" i="1"/>
  <c r="Y131" i="2" l="1"/>
  <c r="Z131" i="2"/>
  <c r="AB131" i="2" s="1"/>
  <c r="S132" i="2"/>
  <c r="W132" i="2" s="1"/>
  <c r="R133" i="2"/>
  <c r="V117" i="1"/>
  <c r="V118" i="1" s="1"/>
  <c r="V119" i="1" s="1"/>
  <c r="V120" i="1" s="1"/>
  <c r="V121" i="1" s="1"/>
  <c r="V122" i="1" s="1"/>
  <c r="V123" i="1" s="1"/>
  <c r="R78" i="1"/>
  <c r="Y132" i="2" l="1"/>
  <c r="Z132" i="2"/>
  <c r="AB132" i="2" s="1"/>
  <c r="S133" i="2"/>
  <c r="W133" i="2" s="1"/>
  <c r="R134" i="2"/>
  <c r="V124" i="1"/>
  <c r="S78" i="1"/>
  <c r="R79" i="1"/>
  <c r="Y133" i="2" l="1"/>
  <c r="Z133" i="2"/>
  <c r="AB133" i="2" s="1"/>
  <c r="S134" i="2"/>
  <c r="W134" i="2" s="1"/>
  <c r="R135" i="2"/>
  <c r="V125" i="1"/>
  <c r="R80" i="1"/>
  <c r="S79" i="1"/>
  <c r="W78" i="1"/>
  <c r="Y134" i="2" l="1"/>
  <c r="Z134" i="2"/>
  <c r="AB134" i="2" s="1"/>
  <c r="S135" i="2"/>
  <c r="W135" i="2" s="1"/>
  <c r="R136" i="2"/>
  <c r="R137" i="2" s="1"/>
  <c r="V126" i="1"/>
  <c r="Y78" i="1"/>
  <c r="Z78" i="1"/>
  <c r="AB78" i="1" s="1"/>
  <c r="W79" i="1"/>
  <c r="S80" i="1"/>
  <c r="R81" i="1"/>
  <c r="S137" i="2" l="1"/>
  <c r="W137" i="2" s="1"/>
  <c r="R138" i="2"/>
  <c r="Y135" i="2"/>
  <c r="Z135" i="2"/>
  <c r="AB135" i="2" s="1"/>
  <c r="S136" i="2"/>
  <c r="W136" i="2" s="1"/>
  <c r="V127" i="1"/>
  <c r="S81" i="1"/>
  <c r="R82" i="1"/>
  <c r="W80" i="1"/>
  <c r="Y79" i="1"/>
  <c r="Z79" i="1"/>
  <c r="AB79" i="1" s="1"/>
  <c r="S138" i="2" l="1"/>
  <c r="W138" i="2" s="1"/>
  <c r="R139" i="2"/>
  <c r="Z137" i="2"/>
  <c r="AB137" i="2" s="1"/>
  <c r="Y137" i="2"/>
  <c r="Y136" i="2"/>
  <c r="Z136" i="2"/>
  <c r="AB136" i="2" s="1"/>
  <c r="V128" i="1"/>
  <c r="S82" i="1"/>
  <c r="W82" i="1" s="1"/>
  <c r="R83" i="1"/>
  <c r="Y80" i="1"/>
  <c r="Z80" i="1"/>
  <c r="AB80" i="1" s="1"/>
  <c r="W81" i="1"/>
  <c r="S139" i="2" l="1"/>
  <c r="W139" i="2" s="1"/>
  <c r="R140" i="2"/>
  <c r="Z138" i="2"/>
  <c r="AB138" i="2" s="1"/>
  <c r="Y138" i="2"/>
  <c r="V129" i="1"/>
  <c r="S83" i="1"/>
  <c r="R84" i="1"/>
  <c r="Y81" i="1"/>
  <c r="Z81" i="1"/>
  <c r="AB81" i="1" s="1"/>
  <c r="Y82" i="1"/>
  <c r="Z82" i="1"/>
  <c r="AB82" i="1" s="1"/>
  <c r="R141" i="2" l="1"/>
  <c r="S140" i="2"/>
  <c r="W140" i="2" s="1"/>
  <c r="Z139" i="2"/>
  <c r="AB139" i="2" s="1"/>
  <c r="Y139" i="2"/>
  <c r="V130" i="1"/>
  <c r="S84" i="1"/>
  <c r="R85" i="1"/>
  <c r="W83" i="1"/>
  <c r="Z140" i="2" l="1"/>
  <c r="AB140" i="2" s="1"/>
  <c r="Y140" i="2"/>
  <c r="R142" i="2"/>
  <c r="S141" i="2"/>
  <c r="W141" i="2" s="1"/>
  <c r="V131" i="1"/>
  <c r="Y83" i="1"/>
  <c r="Z83" i="1"/>
  <c r="AB83" i="1" s="1"/>
  <c r="S85" i="1"/>
  <c r="R86" i="1"/>
  <c r="W84" i="1"/>
  <c r="Y141" i="2" l="1"/>
  <c r="Z141" i="2"/>
  <c r="AB141" i="2" s="1"/>
  <c r="S142" i="2"/>
  <c r="W142" i="2" s="1"/>
  <c r="R143" i="2"/>
  <c r="V132" i="1"/>
  <c r="Y84" i="1"/>
  <c r="Z84" i="1"/>
  <c r="AB84" i="1" s="1"/>
  <c r="S86" i="1"/>
  <c r="R87" i="1"/>
  <c r="W85" i="1"/>
  <c r="S143" i="2" l="1"/>
  <c r="W143" i="2" s="1"/>
  <c r="R144" i="2"/>
  <c r="Z142" i="2"/>
  <c r="AB142" i="2" s="1"/>
  <c r="Y142" i="2"/>
  <c r="V133" i="1"/>
  <c r="Y85" i="1"/>
  <c r="Z85" i="1"/>
  <c r="AB85" i="1" s="1"/>
  <c r="S87" i="1"/>
  <c r="W86" i="1"/>
  <c r="S144" i="2" l="1"/>
  <c r="W144" i="2" s="1"/>
  <c r="R145" i="2"/>
  <c r="Y143" i="2"/>
  <c r="Z143" i="2"/>
  <c r="AB143" i="2" s="1"/>
  <c r="V134" i="1"/>
  <c r="Y86" i="1"/>
  <c r="Z86" i="1"/>
  <c r="AB86" i="1" s="1"/>
  <c r="R89" i="1"/>
  <c r="W87" i="1"/>
  <c r="S145" i="2" l="1"/>
  <c r="W145" i="2" s="1"/>
  <c r="R146" i="2"/>
  <c r="Y144" i="2"/>
  <c r="Z144" i="2"/>
  <c r="AB144" i="2" s="1"/>
  <c r="V135" i="1"/>
  <c r="Y87" i="1"/>
  <c r="Z87" i="1"/>
  <c r="AB87" i="1" s="1"/>
  <c r="S89" i="1"/>
  <c r="R90" i="1"/>
  <c r="R147" i="2" l="1"/>
  <c r="S146" i="2"/>
  <c r="W146" i="2" s="1"/>
  <c r="Z145" i="2"/>
  <c r="AB145" i="2" s="1"/>
  <c r="Y145" i="2"/>
  <c r="V136" i="1"/>
  <c r="V137" i="1" s="1"/>
  <c r="S90" i="1"/>
  <c r="R91" i="1"/>
  <c r="W89" i="1"/>
  <c r="Z146" i="2" l="1"/>
  <c r="AB146" i="2" s="1"/>
  <c r="Y146" i="2"/>
  <c r="R148" i="2"/>
  <c r="S147" i="2"/>
  <c r="W147" i="2" s="1"/>
  <c r="V138" i="1"/>
  <c r="Y89" i="1"/>
  <c r="Z89" i="1"/>
  <c r="AB89" i="1" s="1"/>
  <c r="S91" i="1"/>
  <c r="R92" i="1"/>
  <c r="R93" i="1" s="1"/>
  <c r="W90" i="1"/>
  <c r="Z147" i="2" l="1"/>
  <c r="AB147" i="2" s="1"/>
  <c r="Y147" i="2"/>
  <c r="R149" i="2"/>
  <c r="S148" i="2"/>
  <c r="W148" i="2" s="1"/>
  <c r="V139" i="1"/>
  <c r="S93" i="1"/>
  <c r="R94" i="1"/>
  <c r="S92" i="1"/>
  <c r="Y90" i="1"/>
  <c r="Z90" i="1"/>
  <c r="AB90" i="1" s="1"/>
  <c r="W91" i="1"/>
  <c r="Y148" i="2" l="1"/>
  <c r="Z148" i="2"/>
  <c r="AB148" i="2" s="1"/>
  <c r="R150" i="2"/>
  <c r="S149" i="2"/>
  <c r="W149" i="2" s="1"/>
  <c r="V140" i="1"/>
  <c r="W93" i="1"/>
  <c r="W92" i="1"/>
  <c r="Y92" i="1" s="1"/>
  <c r="R95" i="1"/>
  <c r="S94" i="1"/>
  <c r="Y91" i="1"/>
  <c r="Z91" i="1"/>
  <c r="AB91" i="1" s="1"/>
  <c r="Z149" i="2" l="1"/>
  <c r="AB149" i="2" s="1"/>
  <c r="Y149" i="2"/>
  <c r="R151" i="2"/>
  <c r="S150" i="2"/>
  <c r="W150" i="2" s="1"/>
  <c r="V141" i="1"/>
  <c r="Z92" i="1"/>
  <c r="AB92" i="1" s="1"/>
  <c r="W94" i="1"/>
  <c r="S95" i="1"/>
  <c r="R96" i="1"/>
  <c r="Z93" i="1"/>
  <c r="AB93" i="1" s="1"/>
  <c r="Y93" i="1"/>
  <c r="Z150" i="2" l="1"/>
  <c r="AB150" i="2" s="1"/>
  <c r="Y150" i="2"/>
  <c r="S151" i="2"/>
  <c r="W151" i="2" s="1"/>
  <c r="R152" i="2"/>
  <c r="V142" i="1"/>
  <c r="W95" i="1"/>
  <c r="R97" i="1"/>
  <c r="S96" i="1"/>
  <c r="Y94" i="1"/>
  <c r="Z94" i="1"/>
  <c r="AB94" i="1" s="1"/>
  <c r="S152" i="2" l="1"/>
  <c r="W152" i="2" s="1"/>
  <c r="Y152" i="2" s="1"/>
  <c r="R153" i="2"/>
  <c r="Z151" i="2"/>
  <c r="AB151" i="2" s="1"/>
  <c r="Y151" i="2"/>
  <c r="V143" i="1"/>
  <c r="S97" i="1"/>
  <c r="R98" i="1"/>
  <c r="W96" i="1"/>
  <c r="Z95" i="1"/>
  <c r="AB95" i="1" s="1"/>
  <c r="Y95" i="1"/>
  <c r="Z152" i="2" l="1"/>
  <c r="AB152" i="2" s="1"/>
  <c r="S153" i="2"/>
  <c r="W153" i="2" s="1"/>
  <c r="R154" i="2"/>
  <c r="V144" i="1"/>
  <c r="W97" i="1"/>
  <c r="Z96" i="1"/>
  <c r="AB96" i="1" s="1"/>
  <c r="Y96" i="1"/>
  <c r="R99" i="1"/>
  <c r="S98" i="1"/>
  <c r="S154" i="2" l="1"/>
  <c r="W154" i="2" s="1"/>
  <c r="R155" i="2"/>
  <c r="Z153" i="2"/>
  <c r="AB153" i="2" s="1"/>
  <c r="Y153" i="2"/>
  <c r="V145" i="1"/>
  <c r="R100" i="1"/>
  <c r="S99" i="1"/>
  <c r="W98" i="1"/>
  <c r="Y97" i="1"/>
  <c r="Z97" i="1"/>
  <c r="AB97" i="1" s="1"/>
  <c r="S155" i="2" l="1"/>
  <c r="W155" i="2" s="1"/>
  <c r="R156" i="2"/>
  <c r="Z154" i="2"/>
  <c r="AB154" i="2" s="1"/>
  <c r="Y154" i="2"/>
  <c r="V146" i="1"/>
  <c r="R101" i="1"/>
  <c r="S100" i="1"/>
  <c r="Y98" i="1"/>
  <c r="Z98" i="1"/>
  <c r="AB98" i="1" s="1"/>
  <c r="W99" i="1"/>
  <c r="S156" i="2" l="1"/>
  <c r="W156" i="2" s="1"/>
  <c r="Y156" i="2" s="1"/>
  <c r="R157" i="2"/>
  <c r="Z155" i="2"/>
  <c r="AB155" i="2" s="1"/>
  <c r="Y155" i="2"/>
  <c r="V147" i="1"/>
  <c r="S101" i="1"/>
  <c r="R102" i="1"/>
  <c r="Y99" i="1"/>
  <c r="Z99" i="1"/>
  <c r="AB99" i="1" s="1"/>
  <c r="W100" i="1"/>
  <c r="Z156" i="2" l="1"/>
  <c r="AB156" i="2" s="1"/>
  <c r="R158" i="2"/>
  <c r="S157" i="2"/>
  <c r="W157" i="2" s="1"/>
  <c r="V148" i="1"/>
  <c r="W101" i="1"/>
  <c r="Z100" i="1"/>
  <c r="AB100" i="1" s="1"/>
  <c r="Y100" i="1"/>
  <c r="R103" i="1"/>
  <c r="S102" i="1"/>
  <c r="R159" i="2" l="1"/>
  <c r="S158" i="2"/>
  <c r="W158" i="2" s="1"/>
  <c r="Z157" i="2"/>
  <c r="AB157" i="2" s="1"/>
  <c r="Y157" i="2"/>
  <c r="V149" i="1"/>
  <c r="R104" i="1"/>
  <c r="S103" i="1"/>
  <c r="W102" i="1"/>
  <c r="Z101" i="1"/>
  <c r="AB101" i="1" s="1"/>
  <c r="Y101" i="1"/>
  <c r="R160" i="2" l="1"/>
  <c r="S159" i="2"/>
  <c r="W159" i="2" s="1"/>
  <c r="Z158" i="2"/>
  <c r="AB158" i="2" s="1"/>
  <c r="Y158" i="2"/>
  <c r="V150" i="1"/>
  <c r="S104" i="1"/>
  <c r="R105" i="1"/>
  <c r="Y102" i="1"/>
  <c r="Z102" i="1"/>
  <c r="AB102" i="1" s="1"/>
  <c r="W103" i="1"/>
  <c r="R161" i="2" l="1"/>
  <c r="S160" i="2"/>
  <c r="W160" i="2" s="1"/>
  <c r="Z159" i="2"/>
  <c r="AB159" i="2" s="1"/>
  <c r="Y159" i="2"/>
  <c r="V151" i="1"/>
  <c r="V152" i="1" s="1"/>
  <c r="V153" i="1" s="1"/>
  <c r="W104" i="1"/>
  <c r="Z103" i="1"/>
  <c r="AB103" i="1" s="1"/>
  <c r="Y103" i="1"/>
  <c r="R106" i="1"/>
  <c r="S105" i="1"/>
  <c r="S161" i="2" l="1"/>
  <c r="W161" i="2" s="1"/>
  <c r="Y161" i="2" s="1"/>
  <c r="R162" i="2"/>
  <c r="Z160" i="2"/>
  <c r="AB160" i="2" s="1"/>
  <c r="Y160" i="2"/>
  <c r="V154" i="1"/>
  <c r="S106" i="1"/>
  <c r="R107" i="1"/>
  <c r="W105" i="1"/>
  <c r="Y104" i="1"/>
  <c r="Z104" i="1"/>
  <c r="AB104" i="1" s="1"/>
  <c r="Z161" i="2" l="1"/>
  <c r="AB161" i="2" s="1"/>
  <c r="S162" i="2"/>
  <c r="W162" i="2" s="1"/>
  <c r="R163" i="2"/>
  <c r="V155" i="1"/>
  <c r="S107" i="1"/>
  <c r="W107" i="1" s="1"/>
  <c r="R108" i="1"/>
  <c r="W106" i="1"/>
  <c r="Z105" i="1"/>
  <c r="AB105" i="1" s="1"/>
  <c r="Y105" i="1"/>
  <c r="Z162" i="2" l="1"/>
  <c r="AB162" i="2" s="1"/>
  <c r="Y162" i="2"/>
  <c r="S163" i="2"/>
  <c r="W163" i="2" s="1"/>
  <c r="R164" i="2"/>
  <c r="V156" i="1"/>
  <c r="V157" i="1" s="1"/>
  <c r="S108" i="1"/>
  <c r="R109" i="1"/>
  <c r="Y107" i="1"/>
  <c r="Z107" i="1"/>
  <c r="AB107" i="1" s="1"/>
  <c r="Y106" i="1"/>
  <c r="Z106" i="1"/>
  <c r="AB106" i="1" s="1"/>
  <c r="Z163" i="2" l="1"/>
  <c r="AB163" i="2" s="1"/>
  <c r="Y163" i="2"/>
  <c r="S164" i="2"/>
  <c r="W164" i="2" s="1"/>
  <c r="R165" i="2"/>
  <c r="V158" i="1"/>
  <c r="W108" i="1"/>
  <c r="S109" i="1"/>
  <c r="R110" i="1"/>
  <c r="Z164" i="2" l="1"/>
  <c r="AB164" i="2" s="1"/>
  <c r="Y164" i="2"/>
  <c r="S165" i="2"/>
  <c r="W165" i="2" s="1"/>
  <c r="R166" i="2"/>
  <c r="V159" i="1"/>
  <c r="S110" i="1"/>
  <c r="R111" i="1"/>
  <c r="Z108" i="1"/>
  <c r="AB108" i="1" s="1"/>
  <c r="Y108" i="1"/>
  <c r="W109" i="1"/>
  <c r="S166" i="2" l="1"/>
  <c r="W166" i="2" s="1"/>
  <c r="Y166" i="2" s="1"/>
  <c r="R167" i="2"/>
  <c r="Z165" i="2"/>
  <c r="AB165" i="2" s="1"/>
  <c r="Y165" i="2"/>
  <c r="V160" i="1"/>
  <c r="W110" i="1"/>
  <c r="Y109" i="1"/>
  <c r="Z109" i="1"/>
  <c r="AB109" i="1" s="1"/>
  <c r="S111" i="1"/>
  <c r="R112" i="1"/>
  <c r="S167" i="2" l="1"/>
  <c r="W167" i="2" s="1"/>
  <c r="Z167" i="2" s="1"/>
  <c r="AB167" i="2" s="1"/>
  <c r="R168" i="2"/>
  <c r="Z166" i="2"/>
  <c r="AB166" i="2" s="1"/>
  <c r="V161" i="1"/>
  <c r="V162" i="1" s="1"/>
  <c r="V163" i="1" s="1"/>
  <c r="V164" i="1" s="1"/>
  <c r="V165" i="1" s="1"/>
  <c r="V166" i="1" s="1"/>
  <c r="V167" i="1" s="1"/>
  <c r="V168" i="1" s="1"/>
  <c r="R113" i="1"/>
  <c r="S112" i="1"/>
  <c r="Z110" i="1"/>
  <c r="AB110" i="1" s="1"/>
  <c r="Y110" i="1"/>
  <c r="W111" i="1"/>
  <c r="Y167" i="2" l="1"/>
  <c r="S168" i="2"/>
  <c r="W168" i="2" s="1"/>
  <c r="R169" i="2"/>
  <c r="V169" i="1"/>
  <c r="R114" i="1"/>
  <c r="S113" i="1"/>
  <c r="Y111" i="1"/>
  <c r="Z111" i="1"/>
  <c r="AB111" i="1" s="1"/>
  <c r="W112" i="1"/>
  <c r="Z168" i="2" l="1"/>
  <c r="AB168" i="2" s="1"/>
  <c r="Y168" i="2"/>
  <c r="S169" i="2"/>
  <c r="W169" i="2" s="1"/>
  <c r="R170" i="2"/>
  <c r="V170" i="1"/>
  <c r="Y112" i="1"/>
  <c r="Z112" i="1"/>
  <c r="AB112" i="1" s="1"/>
  <c r="W113" i="1"/>
  <c r="S114" i="1"/>
  <c r="R115" i="1"/>
  <c r="Z169" i="2" l="1"/>
  <c r="AB169" i="2" s="1"/>
  <c r="Y169" i="2"/>
  <c r="S170" i="2"/>
  <c r="W170" i="2" s="1"/>
  <c r="R171" i="2"/>
  <c r="V171" i="1"/>
  <c r="W114" i="1"/>
  <c r="R116" i="1"/>
  <c r="S115" i="1"/>
  <c r="Z113" i="1"/>
  <c r="AB113" i="1" s="1"/>
  <c r="Y113" i="1"/>
  <c r="Z170" i="2" l="1"/>
  <c r="AB170" i="2" s="1"/>
  <c r="Y170" i="2"/>
  <c r="S171" i="2"/>
  <c r="W171" i="2" s="1"/>
  <c r="R172" i="2"/>
  <c r="V172" i="1"/>
  <c r="W115" i="1"/>
  <c r="Z114" i="1"/>
  <c r="AB114" i="1" s="1"/>
  <c r="Y114" i="1"/>
  <c r="R117" i="1"/>
  <c r="S116" i="1"/>
  <c r="S172" i="2" l="1"/>
  <c r="W172" i="2" s="1"/>
  <c r="R173" i="2"/>
  <c r="Z171" i="2"/>
  <c r="AB171" i="2" s="1"/>
  <c r="Y171" i="2"/>
  <c r="V173" i="1"/>
  <c r="S117" i="1"/>
  <c r="W117" i="1" s="1"/>
  <c r="R118" i="1"/>
  <c r="W116" i="1"/>
  <c r="Y115" i="1"/>
  <c r="Z115" i="1"/>
  <c r="AB115" i="1" s="1"/>
  <c r="Z172" i="2" l="1"/>
  <c r="AB172" i="2" s="1"/>
  <c r="Y172" i="2"/>
  <c r="S173" i="2"/>
  <c r="W173" i="2" s="1"/>
  <c r="R174" i="2"/>
  <c r="V174" i="1"/>
  <c r="S118" i="1"/>
  <c r="R119" i="1"/>
  <c r="Y116" i="1"/>
  <c r="Z116" i="1"/>
  <c r="AB116" i="1" s="1"/>
  <c r="Y117" i="1"/>
  <c r="Z117" i="1"/>
  <c r="AB117" i="1" s="1"/>
  <c r="S174" i="2" l="1"/>
  <c r="W174" i="2" s="1"/>
  <c r="R175" i="2"/>
  <c r="Z173" i="2"/>
  <c r="AB173" i="2" s="1"/>
  <c r="Y173" i="2"/>
  <c r="V175" i="1"/>
  <c r="W118" i="1"/>
  <c r="S119" i="1"/>
  <c r="R120" i="1"/>
  <c r="Z174" i="2" l="1"/>
  <c r="AB174" i="2" s="1"/>
  <c r="Y174" i="2"/>
  <c r="S175" i="2"/>
  <c r="W175" i="2" s="1"/>
  <c r="R176" i="2"/>
  <c r="V176" i="1"/>
  <c r="V177" i="1" s="1"/>
  <c r="W119" i="1"/>
  <c r="R121" i="1"/>
  <c r="S120" i="1"/>
  <c r="Z118" i="1"/>
  <c r="AB118" i="1" s="1"/>
  <c r="Y118" i="1"/>
  <c r="V178" i="1" l="1"/>
  <c r="V179" i="1" s="1"/>
  <c r="S176" i="2"/>
  <c r="W176" i="2" s="1"/>
  <c r="Y176" i="2" s="1"/>
  <c r="R177" i="2"/>
  <c r="Z175" i="2"/>
  <c r="AB175" i="2" s="1"/>
  <c r="Y175" i="2"/>
  <c r="S121" i="1"/>
  <c r="R122" i="1"/>
  <c r="R123" i="1" s="1"/>
  <c r="W120" i="1"/>
  <c r="Z119" i="1"/>
  <c r="AB119" i="1" s="1"/>
  <c r="Y119" i="1"/>
  <c r="V180" i="1" l="1"/>
  <c r="Z176" i="2"/>
  <c r="AB176" i="2" s="1"/>
  <c r="S177" i="2"/>
  <c r="W177" i="2" s="1"/>
  <c r="R178" i="2"/>
  <c r="S123" i="1"/>
  <c r="R124" i="1"/>
  <c r="S122" i="1"/>
  <c r="W122" i="1" s="1"/>
  <c r="W121" i="1"/>
  <c r="Z120" i="1"/>
  <c r="AB120" i="1" s="1"/>
  <c r="Y120" i="1"/>
  <c r="S178" i="2" l="1"/>
  <c r="W178" i="2" s="1"/>
  <c r="Z178" i="2" s="1"/>
  <c r="AB178" i="2" s="1"/>
  <c r="R179" i="2"/>
  <c r="V181" i="1"/>
  <c r="V182" i="1" s="1"/>
  <c r="Z177" i="2"/>
  <c r="AB177" i="2" s="1"/>
  <c r="Y177" i="2"/>
  <c r="W123" i="1"/>
  <c r="S124" i="1"/>
  <c r="R125" i="1"/>
  <c r="Y122" i="1"/>
  <c r="Z122" i="1"/>
  <c r="AB122" i="1" s="1"/>
  <c r="Y121" i="1"/>
  <c r="Z121" i="1"/>
  <c r="AB121" i="1" s="1"/>
  <c r="V183" i="1" l="1"/>
  <c r="Y178" i="2"/>
  <c r="S179" i="2"/>
  <c r="W179" i="2" s="1"/>
  <c r="R180" i="2"/>
  <c r="S125" i="1"/>
  <c r="R126" i="1"/>
  <c r="W124" i="1"/>
  <c r="Y123" i="1"/>
  <c r="Z123" i="1"/>
  <c r="AB123" i="1" s="1"/>
  <c r="V184" i="1" l="1"/>
  <c r="S180" i="2"/>
  <c r="W180" i="2" s="1"/>
  <c r="R181" i="2"/>
  <c r="Z179" i="2"/>
  <c r="AB179" i="2" s="1"/>
  <c r="Y179" i="2"/>
  <c r="W125" i="1"/>
  <c r="Y124" i="1"/>
  <c r="Z124" i="1"/>
  <c r="AB124" i="1" s="1"/>
  <c r="S126" i="1"/>
  <c r="R127" i="1"/>
  <c r="V185" i="1" l="1"/>
  <c r="S181" i="2"/>
  <c r="W181" i="2" s="1"/>
  <c r="R182" i="2"/>
  <c r="Z180" i="2"/>
  <c r="AB180" i="2" s="1"/>
  <c r="Y180" i="2"/>
  <c r="Z181" i="2"/>
  <c r="AB181" i="2" s="1"/>
  <c r="Y181" i="2"/>
  <c r="W126" i="1"/>
  <c r="R128" i="1"/>
  <c r="S127" i="1"/>
  <c r="Z125" i="1"/>
  <c r="AB125" i="1" s="1"/>
  <c r="Y125" i="1"/>
  <c r="V186" i="1" l="1"/>
  <c r="R183" i="2"/>
  <c r="S182" i="2"/>
  <c r="W182" i="2" s="1"/>
  <c r="S128" i="1"/>
  <c r="R129" i="1"/>
  <c r="W127" i="1"/>
  <c r="Y126" i="1"/>
  <c r="Z126" i="1"/>
  <c r="AB126" i="1" s="1"/>
  <c r="V187" i="1" l="1"/>
  <c r="Z182" i="2"/>
  <c r="AB182" i="2" s="1"/>
  <c r="Y182" i="2"/>
  <c r="R184" i="2"/>
  <c r="S183" i="2"/>
  <c r="W183" i="2" s="1"/>
  <c r="W128" i="1"/>
  <c r="Y127" i="1"/>
  <c r="Z127" i="1"/>
  <c r="AB127" i="1" s="1"/>
  <c r="R130" i="1"/>
  <c r="S129" i="1"/>
  <c r="V188" i="1" l="1"/>
  <c r="Z183" i="2"/>
  <c r="AB183" i="2" s="1"/>
  <c r="Y183" i="2"/>
  <c r="R185" i="2"/>
  <c r="S184" i="2"/>
  <c r="W184" i="2" s="1"/>
  <c r="R131" i="1"/>
  <c r="S130" i="1"/>
  <c r="W129" i="1"/>
  <c r="Z128" i="1"/>
  <c r="AB128" i="1" s="1"/>
  <c r="Y128" i="1"/>
  <c r="V189" i="1" l="1"/>
  <c r="Z184" i="2"/>
  <c r="AB184" i="2" s="1"/>
  <c r="Y184" i="2"/>
  <c r="R186" i="2"/>
  <c r="S185" i="2"/>
  <c r="W185" i="2" s="1"/>
  <c r="R132" i="1"/>
  <c r="S131" i="1"/>
  <c r="Y129" i="1"/>
  <c r="Z129" i="1"/>
  <c r="AB129" i="1" s="1"/>
  <c r="W130" i="1"/>
  <c r="V190" i="1" l="1"/>
  <c r="Z185" i="2"/>
  <c r="AB185" i="2" s="1"/>
  <c r="Y185" i="2"/>
  <c r="R187" i="2"/>
  <c r="S186" i="2"/>
  <c r="W186" i="2" s="1"/>
  <c r="R133" i="1"/>
  <c r="S132" i="1"/>
  <c r="Y130" i="1"/>
  <c r="Z130" i="1"/>
  <c r="AB130" i="1" s="1"/>
  <c r="W131" i="1"/>
  <c r="S187" i="2" l="1"/>
  <c r="W187" i="2" s="1"/>
  <c r="Z187" i="2" s="1"/>
  <c r="AB187" i="2" s="1"/>
  <c r="R188" i="2"/>
  <c r="V191" i="1"/>
  <c r="V192" i="1" s="1"/>
  <c r="Z186" i="2"/>
  <c r="AB186" i="2" s="1"/>
  <c r="Y186" i="2"/>
  <c r="R134" i="1"/>
  <c r="S133" i="1"/>
  <c r="Y131" i="1"/>
  <c r="Z131" i="1"/>
  <c r="AB131" i="1" s="1"/>
  <c r="W132" i="1"/>
  <c r="V193" i="1" l="1"/>
  <c r="Y187" i="2"/>
  <c r="S188" i="2"/>
  <c r="W188" i="2" s="1"/>
  <c r="R189" i="2"/>
  <c r="S134" i="1"/>
  <c r="R135" i="1"/>
  <c r="Z132" i="1"/>
  <c r="AB132" i="1" s="1"/>
  <c r="Y132" i="1"/>
  <c r="W133" i="1"/>
  <c r="V194" i="1" l="1"/>
  <c r="S189" i="2"/>
  <c r="W189" i="2" s="1"/>
  <c r="R190" i="2"/>
  <c r="Z188" i="2"/>
  <c r="AB188" i="2" s="1"/>
  <c r="Y188" i="2"/>
  <c r="W134" i="1"/>
  <c r="Z133" i="1"/>
  <c r="AB133" i="1" s="1"/>
  <c r="Y133" i="1"/>
  <c r="S135" i="1"/>
  <c r="R136" i="1"/>
  <c r="R137" i="1" s="1"/>
  <c r="V195" i="1" l="1"/>
  <c r="S190" i="2"/>
  <c r="W190" i="2" s="1"/>
  <c r="R191" i="2"/>
  <c r="Z189" i="2"/>
  <c r="AB189" i="2" s="1"/>
  <c r="Y189" i="2"/>
  <c r="S137" i="1"/>
  <c r="R138" i="1"/>
  <c r="S136" i="1"/>
  <c r="W136" i="1" s="1"/>
  <c r="W135" i="1"/>
  <c r="Y134" i="1"/>
  <c r="Z134" i="1"/>
  <c r="AB134" i="1" s="1"/>
  <c r="V196" i="1" l="1"/>
  <c r="S191" i="2"/>
  <c r="W191" i="2" s="1"/>
  <c r="Y191" i="2" s="1"/>
  <c r="R192" i="2"/>
  <c r="Z190" i="2"/>
  <c r="AB190" i="2" s="1"/>
  <c r="Y190" i="2"/>
  <c r="W137" i="1"/>
  <c r="S138" i="1"/>
  <c r="R139" i="1"/>
  <c r="Y136" i="1"/>
  <c r="Z136" i="1"/>
  <c r="AB136" i="1" s="1"/>
  <c r="Z135" i="1"/>
  <c r="AB135" i="1" s="1"/>
  <c r="Y135" i="1"/>
  <c r="V197" i="1" l="1"/>
  <c r="Z191" i="2"/>
  <c r="AB191" i="2" s="1"/>
  <c r="R193" i="2"/>
  <c r="S192" i="2"/>
  <c r="W192" i="2" s="1"/>
  <c r="S139" i="1"/>
  <c r="R140" i="1"/>
  <c r="W138" i="1"/>
  <c r="Z137" i="1"/>
  <c r="AB137" i="1" s="1"/>
  <c r="Y137" i="1"/>
  <c r="V198" i="1" l="1"/>
  <c r="Z192" i="2"/>
  <c r="AB192" i="2" s="1"/>
  <c r="Y192" i="2"/>
  <c r="R194" i="2"/>
  <c r="S193" i="2"/>
  <c r="W193" i="2" s="1"/>
  <c r="W139" i="1"/>
  <c r="Y138" i="1"/>
  <c r="Z138" i="1"/>
  <c r="AB138" i="1" s="1"/>
  <c r="R141" i="1"/>
  <c r="S140" i="1"/>
  <c r="V199" i="1" l="1"/>
  <c r="R195" i="2"/>
  <c r="S194" i="2"/>
  <c r="W194" i="2" s="1"/>
  <c r="Z193" i="2"/>
  <c r="AB193" i="2" s="1"/>
  <c r="Y193" i="2"/>
  <c r="S141" i="1"/>
  <c r="R142" i="1"/>
  <c r="W140" i="1"/>
  <c r="Y139" i="1"/>
  <c r="Z139" i="1"/>
  <c r="AB139" i="1" s="1"/>
  <c r="V200" i="1" l="1"/>
  <c r="R196" i="2"/>
  <c r="S195" i="2"/>
  <c r="W195" i="2" s="1"/>
  <c r="Z194" i="2"/>
  <c r="AB194" i="2" s="1"/>
  <c r="Y194" i="2"/>
  <c r="W141" i="1"/>
  <c r="Z140" i="1"/>
  <c r="AB140" i="1" s="1"/>
  <c r="Y140" i="1"/>
  <c r="R143" i="1"/>
  <c r="S142" i="1"/>
  <c r="V201" i="1" l="1"/>
  <c r="R197" i="2"/>
  <c r="S196" i="2"/>
  <c r="W196" i="2" s="1"/>
  <c r="Z195" i="2"/>
  <c r="AB195" i="2" s="1"/>
  <c r="Y195" i="2"/>
  <c r="S143" i="1"/>
  <c r="R144" i="1"/>
  <c r="W142" i="1"/>
  <c r="Y141" i="1"/>
  <c r="Z141" i="1"/>
  <c r="AB141" i="1" s="1"/>
  <c r="V202" i="1" l="1"/>
  <c r="R198" i="2"/>
  <c r="S197" i="2"/>
  <c r="W197" i="2" s="1"/>
  <c r="Z196" i="2"/>
  <c r="AB196" i="2" s="1"/>
  <c r="Y196" i="2"/>
  <c r="W143" i="1"/>
  <c r="Z142" i="1"/>
  <c r="AB142" i="1" s="1"/>
  <c r="Y142" i="1"/>
  <c r="R145" i="1"/>
  <c r="S144" i="1"/>
  <c r="V203" i="1" l="1"/>
  <c r="R199" i="2"/>
  <c r="S198" i="2"/>
  <c r="W198" i="2" s="1"/>
  <c r="Z197" i="2"/>
  <c r="AB197" i="2" s="1"/>
  <c r="Y197" i="2"/>
  <c r="S145" i="1"/>
  <c r="R146" i="1"/>
  <c r="W144" i="1"/>
  <c r="Y143" i="1"/>
  <c r="Z143" i="1"/>
  <c r="AB143" i="1" s="1"/>
  <c r="V204" i="1" l="1"/>
  <c r="R200" i="2"/>
  <c r="S199" i="2"/>
  <c r="W199" i="2" s="1"/>
  <c r="Z198" i="2"/>
  <c r="AB198" i="2" s="1"/>
  <c r="Y198" i="2"/>
  <c r="W145" i="1"/>
  <c r="Y144" i="1"/>
  <c r="Z144" i="1"/>
  <c r="AB144" i="1" s="1"/>
  <c r="S146" i="1"/>
  <c r="R147" i="1"/>
  <c r="V205" i="1" l="1"/>
  <c r="R201" i="2"/>
  <c r="S200" i="2"/>
  <c r="W200" i="2" s="1"/>
  <c r="Z199" i="2"/>
  <c r="AB199" i="2" s="1"/>
  <c r="Y199" i="2"/>
  <c r="W146" i="1"/>
  <c r="R148" i="1"/>
  <c r="S147" i="1"/>
  <c r="Z145" i="1"/>
  <c r="AB145" i="1" s="1"/>
  <c r="Y145" i="1"/>
  <c r="V206" i="1" l="1"/>
  <c r="R202" i="2"/>
  <c r="S201" i="2"/>
  <c r="W201" i="2" s="1"/>
  <c r="Z200" i="2"/>
  <c r="AB200" i="2" s="1"/>
  <c r="Y200" i="2"/>
  <c r="S148" i="1"/>
  <c r="R149" i="1"/>
  <c r="W147" i="1"/>
  <c r="Y146" i="1"/>
  <c r="Z146" i="1"/>
  <c r="AB146" i="1" s="1"/>
  <c r="V207" i="1" l="1"/>
  <c r="R203" i="2"/>
  <c r="S202" i="2"/>
  <c r="W202" i="2" s="1"/>
  <c r="Z201" i="2"/>
  <c r="AB201" i="2" s="1"/>
  <c r="Y201" i="2"/>
  <c r="W148" i="1"/>
  <c r="Y147" i="1"/>
  <c r="Z147" i="1"/>
  <c r="AB147" i="1" s="1"/>
  <c r="S149" i="1"/>
  <c r="R150" i="1"/>
  <c r="V208" i="1" l="1"/>
  <c r="R204" i="2"/>
  <c r="S203" i="2"/>
  <c r="W203" i="2" s="1"/>
  <c r="Z202" i="2"/>
  <c r="AB202" i="2" s="1"/>
  <c r="Y202" i="2"/>
  <c r="W149" i="1"/>
  <c r="R151" i="1"/>
  <c r="S150" i="1"/>
  <c r="Z148" i="1"/>
  <c r="AB148" i="1" s="1"/>
  <c r="Y148" i="1"/>
  <c r="V209" i="1" l="1"/>
  <c r="R205" i="2"/>
  <c r="S204" i="2"/>
  <c r="W204" i="2" s="1"/>
  <c r="Z203" i="2"/>
  <c r="AB203" i="2" s="1"/>
  <c r="Y203" i="2"/>
  <c r="S151" i="1"/>
  <c r="W151" i="1" s="1"/>
  <c r="R152" i="1"/>
  <c r="W150" i="1"/>
  <c r="Y149" i="1"/>
  <c r="Z149" i="1"/>
  <c r="AB149" i="1" s="1"/>
  <c r="V210" i="1" l="1"/>
  <c r="R206" i="2"/>
  <c r="S205" i="2"/>
  <c r="W205" i="2" s="1"/>
  <c r="Z204" i="2"/>
  <c r="AB204" i="2" s="1"/>
  <c r="Y204" i="2"/>
  <c r="S152" i="1"/>
  <c r="W152" i="1" s="1"/>
  <c r="R153" i="1"/>
  <c r="Y150" i="1"/>
  <c r="Z150" i="1"/>
  <c r="AB150" i="1" s="1"/>
  <c r="Z151" i="1"/>
  <c r="AB151" i="1" s="1"/>
  <c r="Y151" i="1"/>
  <c r="V211" i="1" l="1"/>
  <c r="R207" i="2"/>
  <c r="S206" i="2"/>
  <c r="W206" i="2" s="1"/>
  <c r="Z205" i="2"/>
  <c r="AB205" i="2" s="1"/>
  <c r="Y205" i="2"/>
  <c r="R154" i="1"/>
  <c r="S153" i="1"/>
  <c r="Y152" i="1"/>
  <c r="Z152" i="1"/>
  <c r="AB152" i="1" s="1"/>
  <c r="V212" i="1" l="1"/>
  <c r="V213" i="1" s="1"/>
  <c r="V214" i="1" s="1"/>
  <c r="V215" i="1" s="1"/>
  <c r="V216" i="1" s="1"/>
  <c r="V217" i="1" s="1"/>
  <c r="V218" i="1" s="1"/>
  <c r="R208" i="2"/>
  <c r="S207" i="2"/>
  <c r="W207" i="2" s="1"/>
  <c r="Z206" i="2"/>
  <c r="AB206" i="2" s="1"/>
  <c r="Y206" i="2"/>
  <c r="W153" i="1"/>
  <c r="S154" i="1"/>
  <c r="R155" i="1"/>
  <c r="V219" i="1" l="1"/>
  <c r="R209" i="2"/>
  <c r="S208" i="2"/>
  <c r="W208" i="2" s="1"/>
  <c r="Z207" i="2"/>
  <c r="AB207" i="2" s="1"/>
  <c r="Y207" i="2"/>
  <c r="Z153" i="1"/>
  <c r="AB153" i="1" s="1"/>
  <c r="Y153" i="1"/>
  <c r="R156" i="1"/>
  <c r="S155" i="1"/>
  <c r="W154" i="1"/>
  <c r="V220" i="1" l="1"/>
  <c r="R210" i="2"/>
  <c r="S209" i="2"/>
  <c r="W209" i="2" s="1"/>
  <c r="Z208" i="2"/>
  <c r="AB208" i="2" s="1"/>
  <c r="Y208" i="2"/>
  <c r="S156" i="1"/>
  <c r="W156" i="1" s="1"/>
  <c r="R157" i="1"/>
  <c r="Z154" i="1"/>
  <c r="AB154" i="1" s="1"/>
  <c r="Y154" i="1"/>
  <c r="W155" i="1"/>
  <c r="V221" i="1" l="1"/>
  <c r="R211" i="2"/>
  <c r="S210" i="2"/>
  <c r="W210" i="2" s="1"/>
  <c r="Z209" i="2"/>
  <c r="AB209" i="2" s="1"/>
  <c r="Y209" i="2"/>
  <c r="S157" i="1"/>
  <c r="R158" i="1"/>
  <c r="Y155" i="1"/>
  <c r="Z155" i="1"/>
  <c r="AB155" i="1" s="1"/>
  <c r="Y156" i="1"/>
  <c r="Z156" i="1"/>
  <c r="AB156" i="1" s="1"/>
  <c r="V222" i="1" l="1"/>
  <c r="S211" i="2"/>
  <c r="W211" i="2" s="1"/>
  <c r="Y211" i="2" s="1"/>
  <c r="R212" i="2"/>
  <c r="Z210" i="2"/>
  <c r="AB210" i="2" s="1"/>
  <c r="Y210" i="2"/>
  <c r="W157" i="1"/>
  <c r="S158" i="1"/>
  <c r="R159" i="1"/>
  <c r="V223" i="1" l="1"/>
  <c r="Z211" i="2"/>
  <c r="AB211" i="2" s="1"/>
  <c r="S212" i="2"/>
  <c r="W212" i="2" s="1"/>
  <c r="R213" i="2"/>
  <c r="W158" i="1"/>
  <c r="S159" i="1"/>
  <c r="R160" i="1"/>
  <c r="Z157" i="1"/>
  <c r="AB157" i="1" s="1"/>
  <c r="Y157" i="1"/>
  <c r="V224" i="1" l="1"/>
  <c r="S213" i="2"/>
  <c r="W213" i="2" s="1"/>
  <c r="R214" i="2"/>
  <c r="Z212" i="2"/>
  <c r="AB212" i="2" s="1"/>
  <c r="Y212" i="2"/>
  <c r="W159" i="1"/>
  <c r="R161" i="1"/>
  <c r="S160" i="1"/>
  <c r="Y158" i="1"/>
  <c r="Z158" i="1"/>
  <c r="AB158" i="1" s="1"/>
  <c r="V225" i="1" l="1"/>
  <c r="S214" i="2"/>
  <c r="W214" i="2" s="1"/>
  <c r="R215" i="2"/>
  <c r="Z213" i="2"/>
  <c r="AB213" i="2" s="1"/>
  <c r="Y213" i="2"/>
  <c r="S161" i="1"/>
  <c r="W161" i="1" s="1"/>
  <c r="R162" i="1"/>
  <c r="W160" i="1"/>
  <c r="Y159" i="1"/>
  <c r="Z159" i="1"/>
  <c r="AB159" i="1" s="1"/>
  <c r="V226" i="1" l="1"/>
  <c r="S215" i="2"/>
  <c r="W215" i="2" s="1"/>
  <c r="R216" i="2"/>
  <c r="Z214" i="2"/>
  <c r="AB214" i="2" s="1"/>
  <c r="Y214" i="2"/>
  <c r="S162" i="1"/>
  <c r="R163" i="1"/>
  <c r="Y160" i="1"/>
  <c r="Z160" i="1"/>
  <c r="AB160" i="1" s="1"/>
  <c r="Z161" i="1"/>
  <c r="AB161" i="1" s="1"/>
  <c r="Y161" i="1"/>
  <c r="V227" i="1" l="1"/>
  <c r="R217" i="2"/>
  <c r="S216" i="2"/>
  <c r="W216" i="2" s="1"/>
  <c r="Z215" i="2"/>
  <c r="AB215" i="2" s="1"/>
  <c r="Y215" i="2"/>
  <c r="S163" i="1"/>
  <c r="R164" i="1"/>
  <c r="W162" i="1"/>
  <c r="V228" i="1" l="1"/>
  <c r="S217" i="2"/>
  <c r="W217" i="2" s="1"/>
  <c r="Y217" i="2" s="1"/>
  <c r="R218" i="2"/>
  <c r="Z216" i="2"/>
  <c r="AB216" i="2" s="1"/>
  <c r="Y216" i="2"/>
  <c r="Z217" i="2"/>
  <c r="AB217" i="2" s="1"/>
  <c r="R165" i="1"/>
  <c r="S164" i="1"/>
  <c r="Y162" i="1"/>
  <c r="Z162" i="1"/>
  <c r="AB162" i="1" s="1"/>
  <c r="W163" i="1"/>
  <c r="V229" i="1" l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S218" i="2"/>
  <c r="W218" i="2" s="1"/>
  <c r="R219" i="2"/>
  <c r="W164" i="1"/>
  <c r="Y163" i="1"/>
  <c r="Z163" i="1"/>
  <c r="AB163" i="1" s="1"/>
  <c r="S165" i="1"/>
  <c r="R166" i="1"/>
  <c r="V240" i="1" l="1"/>
  <c r="Z218" i="2"/>
  <c r="AB218" i="2" s="1"/>
  <c r="Y218" i="2"/>
  <c r="S219" i="2"/>
  <c r="W219" i="2" s="1"/>
  <c r="R220" i="2"/>
  <c r="S166" i="1"/>
  <c r="W166" i="1" s="1"/>
  <c r="R167" i="1"/>
  <c r="Y164" i="1"/>
  <c r="Z164" i="1"/>
  <c r="AB164" i="1" s="1"/>
  <c r="W165" i="1"/>
  <c r="V241" i="1" l="1"/>
  <c r="S220" i="2"/>
  <c r="W220" i="2" s="1"/>
  <c r="R221" i="2"/>
  <c r="Z219" i="2"/>
  <c r="AB219" i="2" s="1"/>
  <c r="Y219" i="2"/>
  <c r="S167" i="1"/>
  <c r="R168" i="1"/>
  <c r="W167" i="1"/>
  <c r="Z165" i="1"/>
  <c r="AB165" i="1" s="1"/>
  <c r="Y165" i="1"/>
  <c r="Z166" i="1"/>
  <c r="AB166" i="1" s="1"/>
  <c r="Y166" i="1"/>
  <c r="V242" i="1" l="1"/>
  <c r="V243" i="1" s="1"/>
  <c r="S221" i="2"/>
  <c r="W221" i="2" s="1"/>
  <c r="R222" i="2"/>
  <c r="Z220" i="2"/>
  <c r="AB220" i="2" s="1"/>
  <c r="Y220" i="2"/>
  <c r="S168" i="1"/>
  <c r="R169" i="1"/>
  <c r="Z167" i="1"/>
  <c r="AB167" i="1" s="1"/>
  <c r="Y167" i="1"/>
  <c r="V244" i="1" l="1"/>
  <c r="S222" i="2"/>
  <c r="W222" i="2" s="1"/>
  <c r="R223" i="2"/>
  <c r="Z221" i="2"/>
  <c r="AB221" i="2" s="1"/>
  <c r="Y221" i="2"/>
  <c r="W168" i="1"/>
  <c r="S169" i="1"/>
  <c r="R170" i="1"/>
  <c r="V245" i="1" l="1"/>
  <c r="Z222" i="2"/>
  <c r="AB222" i="2" s="1"/>
  <c r="Y222" i="2"/>
  <c r="S223" i="2"/>
  <c r="W223" i="2" s="1"/>
  <c r="R224" i="2"/>
  <c r="W169" i="1"/>
  <c r="R171" i="1"/>
  <c r="S170" i="1"/>
  <c r="Z168" i="1"/>
  <c r="AB168" i="1" s="1"/>
  <c r="Y168" i="1"/>
  <c r="V246" i="1" l="1"/>
  <c r="Z223" i="2"/>
  <c r="AB223" i="2" s="1"/>
  <c r="Y223" i="2"/>
  <c r="S224" i="2"/>
  <c r="W224" i="2" s="1"/>
  <c r="R225" i="2"/>
  <c r="S171" i="1"/>
  <c r="R172" i="1"/>
  <c r="W170" i="1"/>
  <c r="Y169" i="1"/>
  <c r="Z169" i="1"/>
  <c r="AB169" i="1" s="1"/>
  <c r="V247" i="1" l="1"/>
  <c r="Z224" i="2"/>
  <c r="AB224" i="2" s="1"/>
  <c r="Y224" i="2"/>
  <c r="S225" i="2"/>
  <c r="W225" i="2" s="1"/>
  <c r="R226" i="2"/>
  <c r="W171" i="1"/>
  <c r="Z170" i="1"/>
  <c r="AB170" i="1" s="1"/>
  <c r="Y170" i="1"/>
  <c r="S172" i="1"/>
  <c r="R173" i="1"/>
  <c r="V248" i="1" l="1"/>
  <c r="Z225" i="2"/>
  <c r="AB225" i="2" s="1"/>
  <c r="Y225" i="2"/>
  <c r="S226" i="2"/>
  <c r="W226" i="2" s="1"/>
  <c r="R227" i="2"/>
  <c r="W172" i="1"/>
  <c r="S173" i="1"/>
  <c r="R174" i="1"/>
  <c r="Z171" i="1"/>
  <c r="AB171" i="1" s="1"/>
  <c r="Y171" i="1"/>
  <c r="V249" i="1" l="1"/>
  <c r="Z226" i="2"/>
  <c r="AB226" i="2" s="1"/>
  <c r="Y226" i="2"/>
  <c r="S227" i="2"/>
  <c r="W227" i="2" s="1"/>
  <c r="R228" i="2"/>
  <c r="W173" i="1"/>
  <c r="R175" i="1"/>
  <c r="S174" i="1"/>
  <c r="Y172" i="1"/>
  <c r="Z172" i="1"/>
  <c r="AB172" i="1" s="1"/>
  <c r="V250" i="1" l="1"/>
  <c r="Z227" i="2"/>
  <c r="AB227" i="2" s="1"/>
  <c r="Y227" i="2"/>
  <c r="S228" i="2"/>
  <c r="W228" i="2" s="1"/>
  <c r="R229" i="2"/>
  <c r="S175" i="1"/>
  <c r="R176" i="1"/>
  <c r="R177" i="1" s="1"/>
  <c r="W174" i="1"/>
  <c r="Y173" i="1"/>
  <c r="Z173" i="1"/>
  <c r="AB173" i="1" s="1"/>
  <c r="V251" i="1" l="1"/>
  <c r="Z228" i="2"/>
  <c r="AB228" i="2" s="1"/>
  <c r="Y228" i="2"/>
  <c r="S229" i="2"/>
  <c r="W229" i="2" s="1"/>
  <c r="R230" i="2"/>
  <c r="S177" i="1"/>
  <c r="W177" i="1" s="1"/>
  <c r="R178" i="1"/>
  <c r="W175" i="1"/>
  <c r="Z174" i="1"/>
  <c r="AB174" i="1" s="1"/>
  <c r="Y174" i="1"/>
  <c r="S176" i="1"/>
  <c r="V252" i="1" l="1"/>
  <c r="Z229" i="2"/>
  <c r="AB229" i="2" s="1"/>
  <c r="Y229" i="2"/>
  <c r="S230" i="2"/>
  <c r="W230" i="2" s="1"/>
  <c r="R231" i="2"/>
  <c r="S178" i="1"/>
  <c r="W178" i="1" s="1"/>
  <c r="Z178" i="1" s="1"/>
  <c r="AB178" i="1" s="1"/>
  <c r="R179" i="1"/>
  <c r="Z177" i="1"/>
  <c r="AB177" i="1" s="1"/>
  <c r="Y177" i="1"/>
  <c r="W176" i="1"/>
  <c r="Y175" i="1"/>
  <c r="Z175" i="1"/>
  <c r="AB175" i="1" s="1"/>
  <c r="V253" i="1" l="1"/>
  <c r="Z230" i="2"/>
  <c r="AB230" i="2" s="1"/>
  <c r="Y230" i="2"/>
  <c r="R232" i="2"/>
  <c r="S231" i="2"/>
  <c r="W231" i="2" s="1"/>
  <c r="Y178" i="1"/>
  <c r="S179" i="1"/>
  <c r="W179" i="1" s="1"/>
  <c r="R180" i="1"/>
  <c r="Z176" i="1"/>
  <c r="AB176" i="1" s="1"/>
  <c r="Y176" i="1"/>
  <c r="V254" i="1" l="1"/>
  <c r="S232" i="2"/>
  <c r="W232" i="2" s="1"/>
  <c r="R233" i="2"/>
  <c r="Z231" i="2"/>
  <c r="AB231" i="2" s="1"/>
  <c r="Y231" i="2"/>
  <c r="Z179" i="1"/>
  <c r="AB179" i="1" s="1"/>
  <c r="Y179" i="1"/>
  <c r="S180" i="1"/>
  <c r="W180" i="1" s="1"/>
  <c r="R181" i="1"/>
  <c r="V255" i="1" l="1"/>
  <c r="Z232" i="2"/>
  <c r="AB232" i="2" s="1"/>
  <c r="Y232" i="2"/>
  <c r="S233" i="2"/>
  <c r="W233" i="2" s="1"/>
  <c r="R234" i="2"/>
  <c r="S181" i="1"/>
  <c r="W181" i="1" s="1"/>
  <c r="Y181" i="1" s="1"/>
  <c r="R182" i="1"/>
  <c r="Z180" i="1"/>
  <c r="AB180" i="1" s="1"/>
  <c r="Y180" i="1"/>
  <c r="V256" i="1" l="1"/>
  <c r="R235" i="2"/>
  <c r="S234" i="2"/>
  <c r="W234" i="2" s="1"/>
  <c r="Z233" i="2"/>
  <c r="AB233" i="2" s="1"/>
  <c r="Y233" i="2"/>
  <c r="Z181" i="1"/>
  <c r="AB181" i="1" s="1"/>
  <c r="R183" i="1"/>
  <c r="S182" i="1"/>
  <c r="W182" i="1" s="1"/>
  <c r="S235" i="2" l="1"/>
  <c r="W235" i="2" s="1"/>
  <c r="R236" i="2"/>
  <c r="Z234" i="2"/>
  <c r="AB234" i="2" s="1"/>
  <c r="Y234" i="2"/>
  <c r="Z182" i="1"/>
  <c r="AB182" i="1" s="1"/>
  <c r="Y182" i="1"/>
  <c r="R184" i="1"/>
  <c r="S183" i="1"/>
  <c r="W183" i="1" s="1"/>
  <c r="Z235" i="2" l="1"/>
  <c r="AB235" i="2" s="1"/>
  <c r="Y235" i="2"/>
  <c r="S236" i="2"/>
  <c r="W236" i="2" s="1"/>
  <c r="R237" i="2"/>
  <c r="R185" i="1"/>
  <c r="S184" i="1"/>
  <c r="W184" i="1" s="1"/>
  <c r="Z183" i="1"/>
  <c r="AB183" i="1" s="1"/>
  <c r="Y183" i="1"/>
  <c r="S237" i="2" l="1"/>
  <c r="W237" i="2" s="1"/>
  <c r="R238" i="2"/>
  <c r="Z236" i="2"/>
  <c r="AB236" i="2" s="1"/>
  <c r="Y236" i="2"/>
  <c r="Z184" i="1"/>
  <c r="AB184" i="1" s="1"/>
  <c r="Y184" i="1"/>
  <c r="R186" i="1"/>
  <c r="S185" i="1"/>
  <c r="W185" i="1" s="1"/>
  <c r="S238" i="2" l="1"/>
  <c r="W238" i="2" s="1"/>
  <c r="Y238" i="2" s="1"/>
  <c r="R239" i="2"/>
  <c r="Y237" i="2"/>
  <c r="Z237" i="2"/>
  <c r="AB237" i="2" s="1"/>
  <c r="R187" i="1"/>
  <c r="S186" i="1"/>
  <c r="W186" i="1" s="1"/>
  <c r="Z185" i="1"/>
  <c r="AB185" i="1" s="1"/>
  <c r="Y185" i="1"/>
  <c r="Z238" i="2" l="1"/>
  <c r="AB238" i="2" s="1"/>
  <c r="S239" i="2"/>
  <c r="W239" i="2" s="1"/>
  <c r="R240" i="2"/>
  <c r="R188" i="1"/>
  <c r="S187" i="1"/>
  <c r="W187" i="1" s="1"/>
  <c r="Z186" i="1"/>
  <c r="AB186" i="1" s="1"/>
  <c r="Y186" i="1"/>
  <c r="Y239" i="2" l="1"/>
  <c r="Z239" i="2"/>
  <c r="AB239" i="2" s="1"/>
  <c r="S240" i="2"/>
  <c r="W240" i="2" s="1"/>
  <c r="R241" i="2"/>
  <c r="S188" i="1"/>
  <c r="W188" i="1" s="1"/>
  <c r="R189" i="1"/>
  <c r="Z187" i="1"/>
  <c r="AB187" i="1" s="1"/>
  <c r="Y187" i="1"/>
  <c r="Y240" i="2" l="1"/>
  <c r="Z240" i="2"/>
  <c r="AB240" i="2" s="1"/>
  <c r="S241" i="2"/>
  <c r="W241" i="2" s="1"/>
  <c r="R242" i="2"/>
  <c r="Z188" i="1"/>
  <c r="AB188" i="1" s="1"/>
  <c r="Y188" i="1"/>
  <c r="S189" i="1"/>
  <c r="W189" i="1" s="1"/>
  <c r="R190" i="1"/>
  <c r="S242" i="2" l="1"/>
  <c r="W242" i="2" s="1"/>
  <c r="Z242" i="2" s="1"/>
  <c r="AB242" i="2" s="1"/>
  <c r="R243" i="2"/>
  <c r="Z241" i="2"/>
  <c r="AB241" i="2" s="1"/>
  <c r="Y241" i="2"/>
  <c r="Y242" i="2"/>
  <c r="Z189" i="1"/>
  <c r="AB189" i="1" s="1"/>
  <c r="Y189" i="1"/>
  <c r="S190" i="1"/>
  <c r="W190" i="1" s="1"/>
  <c r="R191" i="1"/>
  <c r="S243" i="2" l="1"/>
  <c r="W243" i="2" s="1"/>
  <c r="R244" i="2"/>
  <c r="S191" i="1"/>
  <c r="W191" i="1" s="1"/>
  <c r="Y191" i="1" s="1"/>
  <c r="R192" i="1"/>
  <c r="Z190" i="1"/>
  <c r="AB190" i="1" s="1"/>
  <c r="Y190" i="1"/>
  <c r="Z191" i="1"/>
  <c r="AB191" i="1" s="1"/>
  <c r="Y243" i="2" l="1"/>
  <c r="Z243" i="2"/>
  <c r="AB243" i="2" s="1"/>
  <c r="S244" i="2"/>
  <c r="W244" i="2" s="1"/>
  <c r="R245" i="2"/>
  <c r="R193" i="1"/>
  <c r="S192" i="1"/>
  <c r="W192" i="1" s="1"/>
  <c r="Z244" i="2" l="1"/>
  <c r="AB244" i="2" s="1"/>
  <c r="Y244" i="2"/>
  <c r="S245" i="2"/>
  <c r="W245" i="2" s="1"/>
  <c r="R246" i="2"/>
  <c r="R194" i="1"/>
  <c r="S193" i="1"/>
  <c r="W193" i="1" s="1"/>
  <c r="Z192" i="1"/>
  <c r="AB192" i="1" s="1"/>
  <c r="Y192" i="1"/>
  <c r="Y245" i="2" l="1"/>
  <c r="Z245" i="2"/>
  <c r="AB245" i="2" s="1"/>
  <c r="S246" i="2"/>
  <c r="W246" i="2" s="1"/>
  <c r="R247" i="2"/>
  <c r="Z193" i="1"/>
  <c r="AB193" i="1" s="1"/>
  <c r="Y193" i="1"/>
  <c r="R195" i="1"/>
  <c r="S194" i="1"/>
  <c r="W194" i="1" s="1"/>
  <c r="Z246" i="2" l="1"/>
  <c r="AB246" i="2" s="1"/>
  <c r="Y246" i="2"/>
  <c r="S247" i="2"/>
  <c r="W247" i="2" s="1"/>
  <c r="R248" i="2"/>
  <c r="Z194" i="1"/>
  <c r="AB194" i="1" s="1"/>
  <c r="Y194" i="1"/>
  <c r="R196" i="1"/>
  <c r="S195" i="1"/>
  <c r="W195" i="1" s="1"/>
  <c r="Y247" i="2" l="1"/>
  <c r="Z247" i="2"/>
  <c r="AB247" i="2" s="1"/>
  <c r="S248" i="2"/>
  <c r="W248" i="2" s="1"/>
  <c r="R249" i="2"/>
  <c r="Z195" i="1"/>
  <c r="AB195" i="1" s="1"/>
  <c r="Y195" i="1"/>
  <c r="R197" i="1"/>
  <c r="S196" i="1"/>
  <c r="W196" i="1" s="1"/>
  <c r="Y248" i="2" l="1"/>
  <c r="Z248" i="2"/>
  <c r="AB248" i="2" s="1"/>
  <c r="S249" i="2"/>
  <c r="W249" i="2" s="1"/>
  <c r="R250" i="2"/>
  <c r="Z196" i="1"/>
  <c r="AB196" i="1" s="1"/>
  <c r="Y196" i="1"/>
  <c r="R198" i="1"/>
  <c r="S197" i="1"/>
  <c r="W197" i="1" s="1"/>
  <c r="Y249" i="2" l="1"/>
  <c r="Z249" i="2"/>
  <c r="AB249" i="2" s="1"/>
  <c r="S250" i="2"/>
  <c r="W250" i="2" s="1"/>
  <c r="R251" i="2"/>
  <c r="Z197" i="1"/>
  <c r="AB197" i="1" s="1"/>
  <c r="Y197" i="1"/>
  <c r="R199" i="1"/>
  <c r="S198" i="1"/>
  <c r="W198" i="1" s="1"/>
  <c r="Y250" i="2" l="1"/>
  <c r="Z250" i="2"/>
  <c r="AB250" i="2" s="1"/>
  <c r="S251" i="2"/>
  <c r="W251" i="2" s="1"/>
  <c r="R252" i="2"/>
  <c r="Z198" i="1"/>
  <c r="AB198" i="1" s="1"/>
  <c r="Y198" i="1"/>
  <c r="R200" i="1"/>
  <c r="S199" i="1"/>
  <c r="W199" i="1" s="1"/>
  <c r="S252" i="2" l="1"/>
  <c r="W252" i="2" s="1"/>
  <c r="Z252" i="2" s="1"/>
  <c r="AB252" i="2" s="1"/>
  <c r="R253" i="2"/>
  <c r="Y251" i="2"/>
  <c r="Z251" i="2"/>
  <c r="AB251" i="2" s="1"/>
  <c r="Z199" i="1"/>
  <c r="AB199" i="1" s="1"/>
  <c r="Y199" i="1"/>
  <c r="R201" i="1"/>
  <c r="S200" i="1"/>
  <c r="W200" i="1" s="1"/>
  <c r="Y252" i="2" l="1"/>
  <c r="S253" i="2"/>
  <c r="W253" i="2" s="1"/>
  <c r="R254" i="2"/>
  <c r="Z200" i="1"/>
  <c r="AB200" i="1" s="1"/>
  <c r="Y200" i="1"/>
  <c r="R202" i="1"/>
  <c r="S201" i="1"/>
  <c r="W201" i="1" s="1"/>
  <c r="Z253" i="2" l="1"/>
  <c r="AB253" i="2" s="1"/>
  <c r="Y253" i="2"/>
  <c r="S254" i="2"/>
  <c r="W254" i="2" s="1"/>
  <c r="R255" i="2"/>
  <c r="Z201" i="1"/>
  <c r="AB201" i="1" s="1"/>
  <c r="Y201" i="1"/>
  <c r="R203" i="1"/>
  <c r="S202" i="1"/>
  <c r="W202" i="1" s="1"/>
  <c r="Z254" i="2" l="1"/>
  <c r="AB254" i="2" s="1"/>
  <c r="Y254" i="2"/>
  <c r="R256" i="2"/>
  <c r="S255" i="2"/>
  <c r="W255" i="2" s="1"/>
  <c r="R204" i="1"/>
  <c r="S203" i="1"/>
  <c r="W203" i="1" s="1"/>
  <c r="Z202" i="1"/>
  <c r="AB202" i="1" s="1"/>
  <c r="Y202" i="1"/>
  <c r="S256" i="2" l="1"/>
  <c r="W256" i="2" s="1"/>
  <c r="Z256" i="2" s="1"/>
  <c r="AB256" i="2" s="1"/>
  <c r="R257" i="2"/>
  <c r="Z255" i="2"/>
  <c r="AB255" i="2" s="1"/>
  <c r="Y255" i="2"/>
  <c r="Y256" i="2"/>
  <c r="Z203" i="1"/>
  <c r="AB203" i="1" s="1"/>
  <c r="Y203" i="1"/>
  <c r="R205" i="1"/>
  <c r="S204" i="1"/>
  <c r="W204" i="1" s="1"/>
  <c r="R258" i="2" l="1"/>
  <c r="S257" i="2"/>
  <c r="W257" i="2" s="1"/>
  <c r="Z204" i="1"/>
  <c r="AB204" i="1" s="1"/>
  <c r="Y204" i="1"/>
  <c r="R206" i="1"/>
  <c r="S205" i="1"/>
  <c r="W205" i="1" s="1"/>
  <c r="R259" i="2" l="1"/>
  <c r="S258" i="2"/>
  <c r="W258" i="2" s="1"/>
  <c r="Z257" i="2"/>
  <c r="AB257" i="2" s="1"/>
  <c r="Y257" i="2"/>
  <c r="Z205" i="1"/>
  <c r="AB205" i="1" s="1"/>
  <c r="Y205" i="1"/>
  <c r="R207" i="1"/>
  <c r="S206" i="1"/>
  <c r="W206" i="1" s="1"/>
  <c r="R260" i="2" l="1"/>
  <c r="S259" i="2"/>
  <c r="W259" i="2" s="1"/>
  <c r="Z258" i="2"/>
  <c r="AB258" i="2" s="1"/>
  <c r="Y258" i="2"/>
  <c r="Z206" i="1"/>
  <c r="AB206" i="1" s="1"/>
  <c r="Y206" i="1"/>
  <c r="R208" i="1"/>
  <c r="S207" i="1"/>
  <c r="W207" i="1" s="1"/>
  <c r="R261" i="2" l="1"/>
  <c r="S260" i="2"/>
  <c r="W260" i="2" s="1"/>
  <c r="Z259" i="2"/>
  <c r="AB259" i="2" s="1"/>
  <c r="Y259" i="2"/>
  <c r="Z207" i="1"/>
  <c r="AB207" i="1" s="1"/>
  <c r="Y207" i="1"/>
  <c r="R209" i="1"/>
  <c r="S208" i="1"/>
  <c r="W208" i="1" s="1"/>
  <c r="S261" i="2" l="1"/>
  <c r="W261" i="2" s="1"/>
  <c r="R262" i="2"/>
  <c r="Z260" i="2"/>
  <c r="AB260" i="2" s="1"/>
  <c r="Y260" i="2"/>
  <c r="Z208" i="1"/>
  <c r="AB208" i="1" s="1"/>
  <c r="Y208" i="1"/>
  <c r="R210" i="1"/>
  <c r="S209" i="1"/>
  <c r="W209" i="1" s="1"/>
  <c r="Y261" i="2" l="1"/>
  <c r="Z261" i="2"/>
  <c r="AB261" i="2" s="1"/>
  <c r="S262" i="2"/>
  <c r="W262" i="2" s="1"/>
  <c r="R263" i="2"/>
  <c r="Z209" i="1"/>
  <c r="AB209" i="1" s="1"/>
  <c r="Y209" i="1"/>
  <c r="R211" i="1"/>
  <c r="S210" i="1"/>
  <c r="W210" i="1" s="1"/>
  <c r="Z262" i="2" l="1"/>
  <c r="AB262" i="2" s="1"/>
  <c r="Y262" i="2"/>
  <c r="S263" i="2"/>
  <c r="W263" i="2" s="1"/>
  <c r="R264" i="2"/>
  <c r="Z210" i="1"/>
  <c r="AB210" i="1" s="1"/>
  <c r="Y210" i="1"/>
  <c r="R212" i="1"/>
  <c r="S211" i="1"/>
  <c r="W211" i="1" s="1"/>
  <c r="Z263" i="2" l="1"/>
  <c r="AB263" i="2" s="1"/>
  <c r="Y263" i="2"/>
  <c r="S264" i="2"/>
  <c r="W264" i="2" s="1"/>
  <c r="R265" i="2"/>
  <c r="Z211" i="1"/>
  <c r="AB211" i="1" s="1"/>
  <c r="Y211" i="1"/>
  <c r="S212" i="1"/>
  <c r="W212" i="1" s="1"/>
  <c r="R213" i="1"/>
  <c r="Z264" i="2" l="1"/>
  <c r="AB264" i="2" s="1"/>
  <c r="Y264" i="2"/>
  <c r="S265" i="2"/>
  <c r="W265" i="2" s="1"/>
  <c r="R266" i="2"/>
  <c r="S213" i="1"/>
  <c r="W213" i="1" s="1"/>
  <c r="R214" i="1"/>
  <c r="Z212" i="1"/>
  <c r="AB212" i="1" s="1"/>
  <c r="Y212" i="1"/>
  <c r="Z265" i="2" l="1"/>
  <c r="AB265" i="2" s="1"/>
  <c r="Y265" i="2"/>
  <c r="S266" i="2"/>
  <c r="W266" i="2" s="1"/>
  <c r="R267" i="2"/>
  <c r="S214" i="1"/>
  <c r="W214" i="1" s="1"/>
  <c r="R215" i="1"/>
  <c r="Z213" i="1"/>
  <c r="AB213" i="1" s="1"/>
  <c r="Y213" i="1"/>
  <c r="Z266" i="2" l="1"/>
  <c r="AB266" i="2" s="1"/>
  <c r="Y266" i="2"/>
  <c r="R268" i="2"/>
  <c r="S267" i="2"/>
  <c r="W267" i="2" s="1"/>
  <c r="S215" i="1"/>
  <c r="W215" i="1" s="1"/>
  <c r="R216" i="1"/>
  <c r="Z214" i="1"/>
  <c r="AB214" i="1" s="1"/>
  <c r="Y214" i="1"/>
  <c r="Z267" i="2" l="1"/>
  <c r="AB267" i="2" s="1"/>
  <c r="Y267" i="2"/>
  <c r="R269" i="2"/>
  <c r="S268" i="2"/>
  <c r="W268" i="2" s="1"/>
  <c r="S216" i="1"/>
  <c r="W216" i="1" s="1"/>
  <c r="R217" i="1"/>
  <c r="Z215" i="1"/>
  <c r="AB215" i="1" s="1"/>
  <c r="Y215" i="1"/>
  <c r="R270" i="2" l="1"/>
  <c r="S269" i="2"/>
  <c r="W269" i="2" s="1"/>
  <c r="Y268" i="2"/>
  <c r="Z268" i="2"/>
  <c r="AB268" i="2" s="1"/>
  <c r="S217" i="1"/>
  <c r="W217" i="1" s="1"/>
  <c r="Y217" i="1" s="1"/>
  <c r="R218" i="1"/>
  <c r="Y216" i="1"/>
  <c r="Z216" i="1"/>
  <c r="AB216" i="1" s="1"/>
  <c r="R271" i="2" l="1"/>
  <c r="S270" i="2"/>
  <c r="W270" i="2" s="1"/>
  <c r="Y269" i="2"/>
  <c r="Z269" i="2"/>
  <c r="AB269" i="2" s="1"/>
  <c r="Z217" i="1"/>
  <c r="AB217" i="1" s="1"/>
  <c r="R219" i="1"/>
  <c r="S218" i="1"/>
  <c r="W218" i="1" s="1"/>
  <c r="R272" i="2" l="1"/>
  <c r="S271" i="2"/>
  <c r="W271" i="2" s="1"/>
  <c r="Y270" i="2"/>
  <c r="Z270" i="2"/>
  <c r="AB270" i="2" s="1"/>
  <c r="R220" i="1"/>
  <c r="S219" i="1"/>
  <c r="W219" i="1" s="1"/>
  <c r="Z218" i="1"/>
  <c r="AB218" i="1" s="1"/>
  <c r="Y218" i="1"/>
  <c r="R273" i="2" l="1"/>
  <c r="S272" i="2"/>
  <c r="W272" i="2" s="1"/>
  <c r="Z271" i="2"/>
  <c r="AB271" i="2" s="1"/>
  <c r="Y271" i="2"/>
  <c r="R221" i="1"/>
  <c r="S220" i="1"/>
  <c r="W220" i="1" s="1"/>
  <c r="Z219" i="1"/>
  <c r="AB219" i="1" s="1"/>
  <c r="Y219" i="1"/>
  <c r="R274" i="2" l="1"/>
  <c r="S273" i="2"/>
  <c r="W273" i="2" s="1"/>
  <c r="Y272" i="2"/>
  <c r="Z272" i="2"/>
  <c r="AB272" i="2" s="1"/>
  <c r="Z220" i="1"/>
  <c r="AB220" i="1" s="1"/>
  <c r="Y220" i="1"/>
  <c r="R222" i="1"/>
  <c r="S221" i="1"/>
  <c r="W221" i="1" s="1"/>
  <c r="R275" i="2" l="1"/>
  <c r="S274" i="2"/>
  <c r="W274" i="2" s="1"/>
  <c r="Y273" i="2"/>
  <c r="Z273" i="2"/>
  <c r="AB273" i="2" s="1"/>
  <c r="Z221" i="1"/>
  <c r="AB221" i="1" s="1"/>
  <c r="Y221" i="1"/>
  <c r="R223" i="1"/>
  <c r="S222" i="1"/>
  <c r="W222" i="1" s="1"/>
  <c r="R276" i="2" l="1"/>
  <c r="S275" i="2"/>
  <c r="W275" i="2" s="1"/>
  <c r="Z274" i="2"/>
  <c r="AB274" i="2" s="1"/>
  <c r="Y274" i="2"/>
  <c r="R224" i="1"/>
  <c r="S223" i="1"/>
  <c r="W223" i="1" s="1"/>
  <c r="Z222" i="1"/>
  <c r="AB222" i="1" s="1"/>
  <c r="Y222" i="1"/>
  <c r="R277" i="2" l="1"/>
  <c r="S276" i="2"/>
  <c r="W276" i="2" s="1"/>
  <c r="Y275" i="2"/>
  <c r="Z275" i="2"/>
  <c r="AB275" i="2" s="1"/>
  <c r="R225" i="1"/>
  <c r="S224" i="1"/>
  <c r="W224" i="1" s="1"/>
  <c r="Z223" i="1"/>
  <c r="AB223" i="1" s="1"/>
  <c r="Y223" i="1"/>
  <c r="R278" i="2" l="1"/>
  <c r="S278" i="2" s="1"/>
  <c r="W278" i="2" s="1"/>
  <c r="S277" i="2"/>
  <c r="W277" i="2" s="1"/>
  <c r="Y276" i="2"/>
  <c r="Z276" i="2"/>
  <c r="AB276" i="2" s="1"/>
  <c r="R226" i="1"/>
  <c r="S225" i="1"/>
  <c r="W225" i="1" s="1"/>
  <c r="Z224" i="1"/>
  <c r="AB224" i="1" s="1"/>
  <c r="Y224" i="1"/>
  <c r="Z278" i="2" l="1"/>
  <c r="AB278" i="2" s="1"/>
  <c r="Y278" i="2"/>
  <c r="Y277" i="2"/>
  <c r="Z277" i="2"/>
  <c r="AB277" i="2" s="1"/>
  <c r="S226" i="1"/>
  <c r="W226" i="1" s="1"/>
  <c r="R227" i="1"/>
  <c r="Z225" i="1"/>
  <c r="AB225" i="1" s="1"/>
  <c r="Y225" i="1"/>
  <c r="Z226" i="1" l="1"/>
  <c r="AB226" i="1" s="1"/>
  <c r="Y226" i="1"/>
  <c r="S227" i="1"/>
  <c r="W227" i="1" s="1"/>
  <c r="R228" i="1"/>
  <c r="Z227" i="1" l="1"/>
  <c r="AB227" i="1" s="1"/>
  <c r="Y227" i="1"/>
  <c r="S228" i="1"/>
  <c r="W228" i="1" s="1"/>
  <c r="R229" i="1"/>
  <c r="Z228" i="1" l="1"/>
  <c r="AB228" i="1" s="1"/>
  <c r="Y228" i="1"/>
  <c r="S229" i="1"/>
  <c r="W229" i="1" s="1"/>
  <c r="R230" i="1"/>
  <c r="Z229" i="1" l="1"/>
  <c r="AB229" i="1" s="1"/>
  <c r="Y229" i="1"/>
  <c r="R231" i="1"/>
  <c r="S230" i="1"/>
  <c r="W230" i="1" s="1"/>
  <c r="S231" i="1" l="1"/>
  <c r="W231" i="1" s="1"/>
  <c r="R232" i="1"/>
  <c r="Y230" i="1"/>
  <c r="Z230" i="1"/>
  <c r="AB230" i="1" s="1"/>
  <c r="Y231" i="1" l="1"/>
  <c r="Z231" i="1"/>
  <c r="AB231" i="1" s="1"/>
  <c r="R233" i="1"/>
  <c r="S232" i="1"/>
  <c r="W232" i="1" s="1"/>
  <c r="R234" i="1" l="1"/>
  <c r="S233" i="1"/>
  <c r="W233" i="1" s="1"/>
  <c r="Z232" i="1"/>
  <c r="AB232" i="1" s="1"/>
  <c r="Y232" i="1"/>
  <c r="R235" i="1" l="1"/>
  <c r="S234" i="1"/>
  <c r="W234" i="1" s="1"/>
  <c r="Z233" i="1"/>
  <c r="AB233" i="1" s="1"/>
  <c r="Y233" i="1"/>
  <c r="S235" i="1" l="1"/>
  <c r="W235" i="1" s="1"/>
  <c r="R236" i="1"/>
  <c r="Z234" i="1"/>
  <c r="AB234" i="1" s="1"/>
  <c r="Y234" i="1"/>
  <c r="Z235" i="1" l="1"/>
  <c r="AB235" i="1" s="1"/>
  <c r="Y235" i="1"/>
  <c r="S236" i="1"/>
  <c r="W236" i="1" s="1"/>
  <c r="R237" i="1"/>
  <c r="R238" i="1" l="1"/>
  <c r="S237" i="1"/>
  <c r="W237" i="1" s="1"/>
  <c r="Z236" i="1"/>
  <c r="AB236" i="1" s="1"/>
  <c r="Y236" i="1"/>
  <c r="S238" i="1" l="1"/>
  <c r="W238" i="1" s="1"/>
  <c r="R239" i="1"/>
  <c r="Z237" i="1"/>
  <c r="AB237" i="1" s="1"/>
  <c r="Y237" i="1"/>
  <c r="Z238" i="1" l="1"/>
  <c r="AB238" i="1" s="1"/>
  <c r="Y238" i="1"/>
  <c r="S239" i="1"/>
  <c r="W239" i="1" s="1"/>
  <c r="R240" i="1"/>
  <c r="Z239" i="1" l="1"/>
  <c r="AB239" i="1" s="1"/>
  <c r="Y239" i="1"/>
  <c r="S240" i="1"/>
  <c r="W240" i="1" s="1"/>
  <c r="R241" i="1"/>
  <c r="S241" i="1" l="1"/>
  <c r="W241" i="1" s="1"/>
  <c r="R242" i="1"/>
  <c r="Z240" i="1"/>
  <c r="AB240" i="1" s="1"/>
  <c r="Y240" i="1"/>
  <c r="S242" i="1" l="1"/>
  <c r="W242" i="1" s="1"/>
  <c r="Y242" i="1" s="1"/>
  <c r="R243" i="1"/>
  <c r="Z241" i="1"/>
  <c r="AB241" i="1" s="1"/>
  <c r="Y241" i="1"/>
  <c r="Z242" i="1"/>
  <c r="AB242" i="1" s="1"/>
  <c r="R244" i="1" l="1"/>
  <c r="S243" i="1"/>
  <c r="W243" i="1" s="1"/>
  <c r="R245" i="1" l="1"/>
  <c r="S244" i="1"/>
  <c r="W244" i="1" s="1"/>
  <c r="Z243" i="1"/>
  <c r="AB243" i="1" s="1"/>
  <c r="Y243" i="1"/>
  <c r="R246" i="1" l="1"/>
  <c r="S245" i="1"/>
  <c r="W245" i="1" s="1"/>
  <c r="Z244" i="1"/>
  <c r="AB244" i="1" s="1"/>
  <c r="Y244" i="1"/>
  <c r="R247" i="1" l="1"/>
  <c r="S246" i="1"/>
  <c r="W246" i="1" s="1"/>
  <c r="Z245" i="1"/>
  <c r="AB245" i="1" s="1"/>
  <c r="Y245" i="1"/>
  <c r="R248" i="1" l="1"/>
  <c r="S247" i="1"/>
  <c r="W247" i="1" s="1"/>
  <c r="Z246" i="1"/>
  <c r="AB246" i="1" s="1"/>
  <c r="Y246" i="1"/>
  <c r="S248" i="1" l="1"/>
  <c r="W248" i="1" s="1"/>
  <c r="R249" i="1"/>
  <c r="Z247" i="1"/>
  <c r="AB247" i="1" s="1"/>
  <c r="Y247" i="1"/>
  <c r="Z248" i="1" l="1"/>
  <c r="AB248" i="1" s="1"/>
  <c r="Y248" i="1"/>
  <c r="S249" i="1"/>
  <c r="W249" i="1" s="1"/>
  <c r="R250" i="1"/>
  <c r="Z249" i="1" l="1"/>
  <c r="AB249" i="1" s="1"/>
  <c r="Y249" i="1"/>
  <c r="S250" i="1"/>
  <c r="W250" i="1" s="1"/>
  <c r="R251" i="1"/>
  <c r="Z250" i="1" l="1"/>
  <c r="AB250" i="1" s="1"/>
  <c r="Y250" i="1"/>
  <c r="S251" i="1"/>
  <c r="W251" i="1" s="1"/>
  <c r="R252" i="1"/>
  <c r="R253" i="1" l="1"/>
  <c r="S252" i="1"/>
  <c r="W252" i="1" s="1"/>
  <c r="Z251" i="1"/>
  <c r="AB251" i="1" s="1"/>
  <c r="Y251" i="1"/>
  <c r="S253" i="1" l="1"/>
  <c r="W253" i="1" s="1"/>
  <c r="R254" i="1"/>
  <c r="Z252" i="1"/>
  <c r="AB252" i="1" s="1"/>
  <c r="Y252" i="1"/>
  <c r="Y253" i="1" l="1"/>
  <c r="Z253" i="1"/>
  <c r="AB253" i="1" s="1"/>
  <c r="S254" i="1"/>
  <c r="W254" i="1" s="1"/>
  <c r="R255" i="1"/>
  <c r="S255" i="1" l="1"/>
  <c r="W255" i="1" s="1"/>
  <c r="R256" i="1"/>
  <c r="S256" i="1" s="1"/>
  <c r="W256" i="1" s="1"/>
  <c r="Y254" i="1"/>
  <c r="Z254" i="1"/>
  <c r="AB254" i="1" s="1"/>
  <c r="Y256" i="1" l="1"/>
  <c r="Z256" i="1"/>
  <c r="AB256" i="1" s="1"/>
  <c r="Y255" i="1"/>
  <c r="Z255" i="1"/>
  <c r="AB25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B8A8153E-5719-49D2-9372-F6BD4D42578E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2E63DB3A-7034-49B7-8111-BDC127C21F67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1ADB292F-BF27-45F3-96D7-B69C39D87FF6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<sst xmlns="http://schemas.openxmlformats.org/spreadsheetml/2006/main" count="6031" uniqueCount="2589">
  <si>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</si>
  <si>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</si>
  <si>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</si>
  <si>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</si>
  <si>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</si>
  <si>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</si>
  <si>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</si>
  <si>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</si>
  <si>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</si>
  <si>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</si>
  <si>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</si>
  <si>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</si>
  <si>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</si>
  <si>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</si>
  <si>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</si>
  <si>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</si>
  <si>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</si>
  <si>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</si>
  <si>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</si>
  <si>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</si>
  <si>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</si>
  <si>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</si>
  <si>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</si>
  <si>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</si>
  <si>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</si>
  <si>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</si>
  <si>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</si>
  <si>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</si>
  <si>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</si>
  <si>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</si>
  <si>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</si>
  <si>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</si>
  <si>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</si>
  <si>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</si>
  <si>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</si>
  <si>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</si>
  <si>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</si>
  <si>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</si>
  <si>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</si>
  <si>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</si>
  <si>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</si>
  <si>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</si>
  <si>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</si>
  <si>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</si>
  <si>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</si>
  <si>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</si>
  <si>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</si>
  <si>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</si>
  <si>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</si>
  <si>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</si>
  <si>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</si>
  <si>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</si>
  <si>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</si>
  <si>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</si>
  <si>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</si>
  <si>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</si>
  <si>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</si>
  <si>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</si>
  <si>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</si>
  <si>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</si>
  <si>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</si>
  <si>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</si>
  <si>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</si>
  <si>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</si>
  <si>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</si>
  <si>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</si>
  <si>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</si>
  <si>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</si>
  <si>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</si>
  <si>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</si>
  <si>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</si>
  <si>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</si>
  <si>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</si>
  <si>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</si>
  <si>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</si>
  <si>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</si>
  <si>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</si>
  <si>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</si>
  <si>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</si>
  <si>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</si>
  <si>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</si>
  <si>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</si>
  <si>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</si>
  <si>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</si>
  <si>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</si>
  <si>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</si>
  <si>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</si>
  <si>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</si>
  <si>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</si>
  <si>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</si>
  <si>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</si>
  <si>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</si>
  <si>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</si>
  <si>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</si>
  <si>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</si>
  <si>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</si>
  <si>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</si>
  <si>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</si>
  <si>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</si>
  <si>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</si>
  <si>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</si>
  <si>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</si>
  <si>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</si>
  <si>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</si>
  <si>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</si>
  <si>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</si>
  <si>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</si>
  <si>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</si>
  <si>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</si>
  <si>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</si>
  <si>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</si>
  <si>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</si>
  <si>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</si>
  <si>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</si>
  <si>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</si>
  <si>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</si>
  <si>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</si>
  <si>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</si>
  <si>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</si>
  <si>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</si>
  <si>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</si>
  <si>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</si>
  <si>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</si>
  <si>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</si>
  <si>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</si>
  <si>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</si>
  <si>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</si>
  <si>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</si>
  <si>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</si>
  <si>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</si>
  <si>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</si>
  <si>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</si>
  <si>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</si>
  <si>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</si>
  <si>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</si>
  <si>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</si>
  <si>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</si>
  <si>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</si>
  <si>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</si>
  <si>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</si>
  <si>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</si>
  <si>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</si>
  <si>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</si>
  <si>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</si>
  <si>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</si>
  <si>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</si>
  <si>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</si>
  <si>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</si>
  <si>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</si>
  <si>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</si>
  <si>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</si>
  <si>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</si>
  <si>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</si>
  <si>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</si>
  <si>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</si>
  <si>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</si>
  <si>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</si>
  <si>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</si>
  <si>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</si>
  <si>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</si>
  <si>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</si>
  <si>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</si>
  <si>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</si>
  <si>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</si>
  <si>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</si>
  <si>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</si>
  <si>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</si>
  <si>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</si>
  <si>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</si>
  <si>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</si>
  <si>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</si>
  <si>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</si>
  <si>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</si>
  <si>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</si>
  <si>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</si>
  <si>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</si>
  <si>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</si>
  <si>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</si>
  <si>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</si>
  <si>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</si>
  <si>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</si>
  <si>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</si>
  <si>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</si>
  <si>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</si>
  <si>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</si>
  <si>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</si>
  <si>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</si>
  <si>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</si>
  <si>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</si>
  <si>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</si>
  <si>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</si>
  <si>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</si>
  <si>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</si>
  <si>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</si>
  <si>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</si>
  <si>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</si>
  <si>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</si>
  <si>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</si>
  <si>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</si>
  <si>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</si>
  <si>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</si>
  <si>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</si>
  <si>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</si>
  <si>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</si>
  <si>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</si>
  <si>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</si>
  <si>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</si>
  <si>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</si>
  <si>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</si>
  <si>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</si>
  <si>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</si>
  <si>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</si>
  <si>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</si>
  <si>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</si>
  <si>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</si>
  <si>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</si>
  <si>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</si>
  <si>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</si>
  <si>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</si>
  <si>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</si>
  <si>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</si>
  <si>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</si>
  <si>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</si>
  <si>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</si>
  <si>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</si>
  <si>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</si>
  <si>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</si>
  <si>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</si>
  <si>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</si>
  <si>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</si>
  <si>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</si>
  <si>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</si>
  <si>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</si>
  <si>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</si>
  <si>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</si>
  <si>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</si>
  <si>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</si>
  <si>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</si>
  <si>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</si>
  <si>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</si>
  <si>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</si>
  <si>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</si>
  <si>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</si>
  <si>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</si>
  <si>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</si>
  <si>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</si>
  <si>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</si>
  <si>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</si>
  <si>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</si>
  <si>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</si>
  <si>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</si>
  <si>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</si>
  <si>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</si>
  <si>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</si>
  <si>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</si>
  <si>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</si>
  <si>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</si>
  <si>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</si>
  <si>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</si>
  <si>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</si>
  <si>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</si>
  <si>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</si>
  <si>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</si>
  <si>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</si>
  <si>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</si>
  <si>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</si>
  <si>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</si>
  <si>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</si>
  <si>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</si>
  <si>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</si>
  <si>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</si>
  <si>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</si>
  <si>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</si>
  <si>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</si>
  <si>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</si>
  <si>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t>DT_HS300_20191231</t>
  </si>
  <si>
    <t>DT_HS300_20200102</t>
  </si>
  <si>
    <t>DT_HS300_20200103</t>
  </si>
  <si>
    <t>DT_HS300_20200106</t>
  </si>
  <si>
    <t>DT_HS300_20200107</t>
  </si>
  <si>
    <t>DT_HS300_20200108</t>
  </si>
  <si>
    <t>DT_HS300_20200109</t>
  </si>
  <si>
    <t>DT_HS300_20200110</t>
  </si>
  <si>
    <t>DT_HS300_20200113</t>
  </si>
  <si>
    <t>DT_HS300_20200114</t>
  </si>
  <si>
    <t>DT_HS300_20200115</t>
  </si>
  <si>
    <t>DT_HS300_20200116</t>
  </si>
  <si>
    <t>DT_HS300_20200117</t>
  </si>
  <si>
    <t>DT_HS300_20200120</t>
  </si>
  <si>
    <t>DT_HS300_20200121</t>
  </si>
  <si>
    <t>DT_HS300_20200122</t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</si>
  <si>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</si>
  <si>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</si>
  <si>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</si>
  <si>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</si>
  <si>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</si>
  <si>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</si>
  <si>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</si>
  <si>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</si>
  <si>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</si>
  <si>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</si>
  <si>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</si>
  <si>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</si>
  <si>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t>DT_HS300_20200218</t>
  </si>
  <si>
    <t>DT_HS300_20200219</t>
  </si>
  <si>
    <t>DT_HS300_20200220</t>
  </si>
  <si>
    <t>DT_HS300_20200221</t>
  </si>
  <si>
    <t>DT_HS300_20200224</t>
  </si>
  <si>
    <t>DT_HS300_20200225</t>
  </si>
  <si>
    <t>DT_HS300_20200226</t>
  </si>
  <si>
    <t>DT_HS300_20200227</t>
  </si>
  <si>
    <t>DT_HS300_20200228</t>
  </si>
  <si>
    <t>DT_HS300_20200302</t>
  </si>
  <si>
    <t>DT_HS300_20200303</t>
  </si>
  <si>
    <t>DT_HS300_20200304</t>
  </si>
  <si>
    <t>DT_HS300_20200305</t>
  </si>
  <si>
    <t>DT_HS300_20200306</t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</si>
  <si>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</si>
  <si>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</si>
  <si>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</si>
  <si>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</si>
  <si>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</si>
  <si>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</si>
  <si>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</si>
  <si>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</si>
  <si>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</si>
  <si>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</si>
  <si>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</si>
  <si>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</si>
  <si>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</si>
  <si>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</si>
  <si>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</si>
  <si>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</si>
  <si>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</si>
  <si>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</si>
  <si>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</si>
  <si>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</si>
  <si>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</si>
  <si>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</si>
  <si>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</si>
  <si>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</si>
  <si>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</si>
  <si>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</si>
  <si>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</si>
  <si>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</si>
  <si>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</si>
  <si>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</si>
  <si>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</si>
  <si>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</si>
  <si>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</si>
  <si>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</si>
  <si>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</si>
  <si>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</si>
  <si>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</si>
  <si>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</si>
  <si>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</si>
  <si>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</si>
  <si>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</si>
  <si>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</si>
  <si>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</si>
  <si>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</si>
  <si>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</si>
  <si>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</si>
  <si>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</si>
  <si>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</si>
  <si>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</si>
  <si>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</si>
  <si>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</si>
  <si>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</si>
  <si>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</si>
  <si>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</si>
  <si>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</si>
  <si>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</si>
  <si>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</si>
  <si>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</si>
  <si>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</si>
  <si>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</si>
  <si>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</si>
  <si>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</si>
  <si>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</si>
  <si>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</si>
  <si>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</si>
  <si>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</si>
  <si>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</si>
  <si>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</si>
  <si>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</si>
  <si>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</si>
  <si>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</si>
  <si>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</si>
  <si>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</si>
  <si>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</si>
  <si>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</si>
  <si>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</si>
  <si>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</si>
  <si>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</si>
  <si>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</si>
  <si>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</si>
  <si>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</si>
  <si>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</si>
  <si>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</si>
  <si>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</si>
  <si>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</si>
  <si>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</si>
  <si>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</si>
  <si>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</si>
  <si>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</si>
  <si>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</si>
  <si>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</si>
  <si>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</si>
  <si>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</si>
  <si>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</si>
  <si>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</si>
  <si>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</si>
  <si>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</si>
  <si>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</si>
  <si>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</si>
  <si>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</si>
  <si>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</si>
  <si>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</si>
  <si>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</si>
  <si>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</si>
  <si>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</si>
  <si>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</si>
  <si>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</si>
  <si>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</si>
  <si>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</si>
  <si>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</si>
  <si>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</si>
  <si>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</si>
  <si>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</si>
  <si>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</si>
  <si>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</si>
  <si>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</si>
  <si>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</si>
  <si>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</si>
  <si>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</si>
  <si>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</si>
  <si>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</si>
  <si>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</si>
  <si>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</si>
  <si>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</si>
  <si>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</si>
  <si>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</si>
  <si>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</si>
  <si>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</si>
  <si>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</si>
  <si>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</si>
  <si>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</si>
  <si>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</si>
  <si>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</si>
  <si>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</si>
  <si>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</si>
  <si>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</si>
  <si>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</si>
  <si>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</si>
  <si>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</si>
  <si>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</si>
  <si>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</si>
  <si>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</si>
  <si>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</si>
  <si>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</si>
  <si>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</si>
  <si>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</si>
  <si>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</si>
  <si>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</si>
  <si>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</si>
  <si>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</si>
  <si>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</si>
  <si>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</si>
  <si>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</si>
  <si>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</si>
  <si>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</si>
  <si>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</si>
  <si>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</si>
  <si>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</si>
  <si>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</si>
  <si>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</si>
  <si>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</si>
  <si>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</si>
  <si>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</si>
  <si>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</si>
  <si>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</si>
  <si>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</si>
  <si>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</si>
  <si>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</si>
  <si>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</si>
  <si>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</si>
  <si>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</si>
  <si>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</si>
  <si>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</si>
  <si>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</si>
  <si>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</si>
  <si>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</si>
  <si>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</si>
  <si>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</si>
  <si>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</si>
  <si>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</si>
  <si>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</si>
  <si>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</si>
  <si>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</si>
  <si>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</si>
  <si>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</si>
  <si>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</si>
  <si>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</si>
  <si>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</si>
  <si>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</si>
  <si>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</si>
  <si>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</si>
  <si>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</si>
  <si>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</si>
  <si>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</si>
  <si>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</si>
  <si>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</si>
  <si>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</si>
  <si>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</si>
  <si>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</si>
  <si>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</si>
  <si>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</si>
  <si>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</si>
  <si>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</si>
  <si>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</si>
  <si>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</si>
  <si>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</si>
  <si>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</si>
  <si>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</si>
  <si>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</si>
  <si>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</si>
  <si>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</si>
  <si>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</si>
  <si>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</si>
  <si>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</si>
  <si>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</si>
  <si>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</si>
  <si>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</si>
  <si>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</si>
  <si>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</si>
  <si>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</si>
  <si>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</si>
  <si>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</si>
  <si>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</si>
  <si>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</si>
  <si>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</si>
  <si>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</si>
  <si>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</si>
  <si>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</si>
  <si>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</si>
  <si>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</si>
  <si>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</si>
  <si>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</si>
  <si>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</si>
  <si>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</si>
  <si>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</si>
  <si>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</si>
  <si>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</si>
  <si>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</si>
  <si>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</si>
  <si>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</si>
  <si>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</si>
  <si>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</si>
  <si>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</si>
  <si>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</si>
  <si>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</si>
  <si>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</si>
  <si>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</si>
  <si>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</si>
  <si>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</si>
  <si>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</si>
  <si>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</si>
  <si>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</si>
  <si>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</si>
  <si>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</si>
  <si>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</si>
  <si>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</si>
  <si>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</si>
  <si>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</si>
  <si>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</si>
  <si>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</si>
  <si>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</si>
  <si>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</si>
  <si>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</si>
  <si>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</si>
  <si>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</si>
  <si>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</si>
  <si>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</si>
  <si>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</si>
  <si>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</si>
  <si>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</si>
  <si>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</si>
  <si>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</si>
  <si>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</si>
  <si>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</si>
  <si>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</si>
  <si>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</si>
  <si>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</si>
  <si>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</si>
  <si>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</si>
  <si>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</si>
  <si>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</si>
  <si>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</si>
  <si>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</si>
  <si>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</si>
  <si>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</si>
  <si>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</si>
  <si>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</si>
  <si>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</si>
  <si>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</si>
  <si>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</si>
  <si>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</si>
  <si>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</si>
  <si>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</si>
  <si>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</si>
  <si>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</si>
  <si>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</si>
  <si>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</si>
  <si>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</si>
  <si>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</si>
  <si>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</si>
  <si>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</si>
  <si>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</si>
  <si>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</si>
  <si>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</si>
  <si>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</si>
  <si>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</si>
  <si>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</si>
  <si>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</si>
  <si>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</si>
  <si>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</si>
  <si>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</si>
  <si>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</si>
  <si>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</si>
  <si>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</si>
  <si>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</si>
  <si>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</si>
  <si>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</si>
  <si>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</si>
  <si>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</si>
  <si>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</si>
  <si>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</si>
  <si>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</si>
  <si>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</si>
  <si>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</si>
  <si>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</si>
  <si>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</si>
  <si>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</si>
  <si>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</si>
  <si>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</si>
  <si>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</si>
  <si>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</si>
  <si>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</si>
  <si>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</si>
  <si>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</si>
  <si>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</si>
  <si>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</si>
  <si>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</si>
  <si>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</si>
  <si>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</si>
  <si>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</si>
  <si>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</si>
  <si>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</si>
  <si>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</si>
  <si>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</si>
  <si>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</si>
  <si>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</si>
  <si>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</si>
  <si>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</si>
  <si>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</si>
  <si>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</si>
  <si>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</si>
  <si>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</si>
  <si>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</si>
  <si>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</si>
  <si>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</si>
  <si>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</si>
  <si>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</si>
  <si>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</si>
  <si>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</si>
  <si>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</si>
  <si>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</si>
  <si>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</si>
  <si>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</si>
  <si>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</si>
  <si>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</si>
  <si>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</si>
  <si>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</si>
  <si>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</si>
  <si>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</si>
  <si>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</si>
  <si>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</si>
  <si>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</si>
  <si>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</si>
  <si>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</si>
  <si>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</si>
  <si>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</si>
  <si>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</si>
  <si>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</si>
  <si>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</si>
  <si>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</si>
  <si>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</si>
  <si>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</si>
  <si>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</si>
  <si>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</si>
  <si>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</si>
  <si>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</si>
  <si>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</si>
  <si>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</si>
  <si>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</si>
  <si>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</si>
  <si>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</si>
  <si>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</si>
  <si>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</si>
  <si>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</si>
  <si>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</si>
  <si>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</si>
  <si>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</si>
  <si>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</si>
  <si>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</si>
  <si>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</si>
  <si>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</si>
  <si>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</si>
  <si>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</si>
  <si>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</si>
  <si>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</si>
  <si>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</si>
  <si>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</si>
  <si>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</si>
  <si>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</si>
  <si>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</si>
  <si>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</si>
  <si>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</si>
  <si>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</si>
  <si>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</si>
  <si>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</si>
  <si>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</si>
  <si>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</si>
  <si>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</si>
  <si>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</si>
  <si>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</si>
  <si>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</si>
  <si>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</si>
  <si>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</si>
  <si>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</si>
  <si>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</si>
  <si>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</si>
  <si>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</si>
  <si>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</si>
  <si>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</si>
  <si>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</si>
  <si>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</si>
  <si>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</si>
  <si>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</si>
  <si>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</si>
  <si>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</si>
  <si>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</si>
  <si>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</si>
  <si>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</si>
  <si>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</si>
  <si>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</si>
  <si>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</si>
  <si>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</si>
  <si>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</si>
  <si>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</si>
  <si>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</si>
  <si>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</si>
  <si>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</si>
  <si>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</si>
  <si>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</si>
  <si>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</si>
  <si>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</si>
  <si>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</si>
  <si>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</si>
  <si>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</si>
  <si>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</si>
  <si>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</si>
  <si>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</si>
  <si>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</si>
  <si>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</si>
  <si>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</si>
  <si>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</si>
  <si>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</si>
  <si>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</si>
  <si>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</si>
  <si>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</si>
  <si>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</si>
  <si>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</si>
  <si>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</si>
  <si>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</si>
  <si>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</si>
  <si>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</si>
  <si>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</si>
  <si>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</si>
  <si>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</si>
  <si>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</si>
  <si>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</si>
  <si>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</si>
  <si>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</si>
  <si>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</si>
  <si>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</si>
  <si>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</si>
  <si>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</si>
  <si>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29" type="noConversion"/>
  </si>
  <si>
    <t>DT_HS300_20200309</t>
  </si>
  <si>
    <t>DT_HS300_20200310</t>
  </si>
  <si>
    <t>DT_HS300_20200311</t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</si>
  <si>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</si>
  <si>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</si>
  <si>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</si>
  <si>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</si>
  <si>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</si>
  <si>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</si>
  <si>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</si>
  <si>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29" type="noConversion"/>
  </si>
  <si>
    <t>海大转债</t>
    <phoneticPr fontId="29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</si>
  <si>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</si>
  <si>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</si>
  <si>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</si>
  <si>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</si>
  <si>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</si>
  <si>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</si>
  <si>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</si>
  <si>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</si>
  <si>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</si>
  <si>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</si>
  <si>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29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</si>
  <si>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</si>
  <si>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</si>
  <si>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</si>
  <si>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</si>
  <si>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</si>
  <si>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</si>
  <si>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</si>
  <si>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</si>
  <si>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</si>
  <si>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</si>
  <si>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29" type="noConversion"/>
  </si>
  <si>
    <t>利群转债</t>
    <phoneticPr fontId="29" type="noConversion"/>
  </si>
  <si>
    <t>DT_HS300_20200330</t>
    <phoneticPr fontId="29" type="noConversion"/>
  </si>
  <si>
    <t>DT_HS300_20200331</t>
  </si>
  <si>
    <t>DT_HS300_20200401</t>
    <phoneticPr fontId="29" type="noConversion"/>
  </si>
  <si>
    <t>DT_HS300_20200402</t>
  </si>
  <si>
    <t>DT_HS300_20200403</t>
  </si>
  <si>
    <t>DT_ZZ500_20200330</t>
    <phoneticPr fontId="29" type="noConversion"/>
  </si>
  <si>
    <t>DT_ZZ500_20200331</t>
  </si>
  <si>
    <t>DT_ZZ500_20200401</t>
    <phoneticPr fontId="29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</si>
  <si>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</si>
  <si>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</si>
  <si>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</si>
  <si>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</si>
  <si>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</si>
  <si>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</si>
  <si>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</si>
  <si>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</si>
  <si>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</si>
  <si>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</si>
  <si>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29" type="noConversion"/>
  </si>
  <si>
    <t>DT_HS300_20200413</t>
  </si>
  <si>
    <t>DT_HS300_20200414</t>
  </si>
  <si>
    <t>DT_HS300_20200415</t>
  </si>
  <si>
    <t>DT_HS300_20200416</t>
  </si>
  <si>
    <t>DT_HS300_20200417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</si>
  <si>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</si>
  <si>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</si>
  <si>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</si>
  <si>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</si>
  <si>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</si>
  <si>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</si>
  <si>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DT_HS300_20200421</t>
  </si>
  <si>
    <t>DT_HS300_20200422</t>
  </si>
  <si>
    <t>DT_HS300_20200423</t>
  </si>
  <si>
    <t>DT_HS300_20200424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</si>
  <si>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</si>
  <si>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</si>
  <si>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</si>
  <si>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</si>
  <si>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</si>
  <si>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</si>
  <si>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DT_HS300_20200428</t>
  </si>
  <si>
    <t>DT_HS300_20200429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</si>
  <si>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</si>
  <si>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</si>
  <si>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</si>
  <si>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</si>
  <si>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</si>
  <si>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29" type="noConversion"/>
  </si>
  <si>
    <t>DT_ZZ500_20200507</t>
  </si>
  <si>
    <t>DT_ZZ500_20200508</t>
  </si>
  <si>
    <t>DT_HS300_20200506</t>
    <phoneticPr fontId="29" type="noConversion"/>
  </si>
  <si>
    <t>DT_HS300_20200507</t>
  </si>
  <si>
    <t>DT_HS300_20200508</t>
  </si>
  <si>
    <t>DT_ZZ500_20200511</t>
    <phoneticPr fontId="29" type="noConversion"/>
  </si>
  <si>
    <t>DT_ZZ500_20200512</t>
  </si>
  <si>
    <t>DT_ZZ500_20200513</t>
  </si>
  <si>
    <t>DT_ZZ500_20200514</t>
  </si>
  <si>
    <t>DT_ZZ500_20200515</t>
  </si>
  <si>
    <t>DT_HS300_20200511</t>
    <phoneticPr fontId="29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</si>
  <si>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</si>
  <si>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</si>
  <si>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</si>
  <si>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</si>
  <si>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</si>
  <si>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</si>
  <si>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</si>
  <si>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</si>
  <si>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</si>
  <si>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</si>
  <si>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</si>
  <si>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</si>
  <si>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</si>
  <si>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</si>
  <si>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</si>
  <si>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DT_ZZ500_20200526</t>
  </si>
  <si>
    <t>DT_ZZ500_20200527</t>
  </si>
  <si>
    <t>DT_ZZ500_20200528</t>
  </si>
  <si>
    <t>DT_ZZ500_20200529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</si>
  <si>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</si>
  <si>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</si>
  <si>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</si>
  <si>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</si>
  <si>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</si>
  <si>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29" type="noConversion"/>
  </si>
  <si>
    <t>DT_ZZ500_20200601</t>
    <phoneticPr fontId="29" type="noConversion"/>
  </si>
  <si>
    <t>DT_ZZ500_20200602</t>
  </si>
  <si>
    <t>DT_ZZ500_20200603</t>
  </si>
  <si>
    <t>DT_ZZ500_20200604</t>
  </si>
  <si>
    <t>DT_ZZ500_20200605</t>
  </si>
  <si>
    <t>DT_HS300_20200601</t>
    <phoneticPr fontId="29" type="noConversion"/>
  </si>
  <si>
    <t>DT_HS300_20200602</t>
  </si>
  <si>
    <t>DT_HS300_20200603</t>
  </si>
  <si>
    <t>DT_HS300_20200604</t>
  </si>
  <si>
    <t>DT_HS300_20200605</t>
  </si>
  <si>
    <t>DT_HS300_20200608</t>
  </si>
  <si>
    <t>DT_HS300_20200609</t>
  </si>
  <si>
    <t>DT_HS300_20200610</t>
  </si>
  <si>
    <t>DT_HS300_20200611</t>
  </si>
  <si>
    <t>DT_HS300_20200612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</si>
  <si>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</si>
  <si>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</si>
  <si>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</si>
  <si>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</si>
  <si>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</si>
  <si>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</si>
  <si>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</si>
  <si>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</si>
  <si>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</si>
  <si>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</si>
  <si>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</si>
  <si>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</si>
  <si>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</si>
  <si>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</si>
  <si>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</si>
  <si>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</si>
  <si>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</si>
  <si>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</si>
  <si>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29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</si>
  <si>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</si>
  <si>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</si>
  <si>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t>售出</t>
    <phoneticPr fontId="29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</si>
  <si>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</si>
  <si>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</si>
  <si>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</si>
  <si>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</si>
  <si>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</si>
  <si>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</si>
  <si>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</si>
  <si>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</si>
  <si>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</si>
  <si>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</si>
  <si>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</si>
  <si>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</si>
  <si>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</si>
  <si>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</si>
  <si>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</si>
  <si>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</si>
  <si>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</si>
  <si>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</si>
  <si>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</si>
  <si>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</si>
  <si>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29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</si>
  <si>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</si>
  <si>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</si>
  <si>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</si>
  <si>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</si>
  <si>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</si>
  <si>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</si>
  <si>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</si>
  <si>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</si>
  <si>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</si>
  <si>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</si>
  <si>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</si>
  <si>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</si>
  <si>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</si>
  <si>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</si>
  <si>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</si>
  <si>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</si>
  <si>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</si>
  <si>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</si>
  <si>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t>20200323购入,20200701售出</t>
    <phoneticPr fontId="29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</si>
  <si>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</si>
  <si>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</si>
  <si>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</si>
  <si>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29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</si>
  <si>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</si>
  <si>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</si>
  <si>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</si>
  <si>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</si>
  <si>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</si>
  <si>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</si>
  <si>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</si>
  <si>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</si>
  <si>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</si>
  <si>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</si>
  <si>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</si>
  <si>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</si>
  <si>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</si>
  <si>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</si>
  <si>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</si>
  <si>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</si>
  <si>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</si>
  <si>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</si>
  <si>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</si>
  <si>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</si>
  <si>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</si>
  <si>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</si>
  <si>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</si>
  <si>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</si>
  <si>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</si>
  <si>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</si>
  <si>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</si>
  <si>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</si>
  <si>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</si>
  <si>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t>20200319购入,20200702售出</t>
    <phoneticPr fontId="29" type="noConversion"/>
  </si>
  <si>
    <t>20200318购入,20200702售出</t>
    <phoneticPr fontId="29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</si>
  <si>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</si>
  <si>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</si>
  <si>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</si>
  <si>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</si>
  <si>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</si>
  <si>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</si>
  <si>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</si>
  <si>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</si>
  <si>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</si>
  <si>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</si>
  <si>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</si>
  <si>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</si>
  <si>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</si>
  <si>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</si>
  <si>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</si>
  <si>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</si>
  <si>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</si>
  <si>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</si>
  <si>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</si>
  <si>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</si>
  <si>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</si>
  <si>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</si>
  <si>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</si>
  <si>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</si>
  <si>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</si>
  <si>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</si>
  <si>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</si>
  <si>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</si>
  <si>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</si>
  <si>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</si>
  <si>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</si>
  <si>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</si>
  <si>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</si>
  <si>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</si>
  <si>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</si>
  <si>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</si>
  <si>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</si>
  <si>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</si>
  <si>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</si>
  <si>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</si>
  <si>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</si>
  <si>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</si>
  <si>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</si>
  <si>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</si>
  <si>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</si>
  <si>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</si>
  <si>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</si>
  <si>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</si>
  <si>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</si>
  <si>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</si>
  <si>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</si>
  <si>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</si>
  <si>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</si>
  <si>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</si>
  <si>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t>20200324购入,20200703售出</t>
    <phoneticPr fontId="29" type="noConversion"/>
  </si>
  <si>
    <t>DT_ZZ500_20200629</t>
    <phoneticPr fontId="29" type="noConversion"/>
  </si>
  <si>
    <t>DT_ZZ500_20200630</t>
    <phoneticPr fontId="29" type="noConversion"/>
  </si>
  <si>
    <t>DT_ZZ500_20200701</t>
    <phoneticPr fontId="29" type="noConversion"/>
  </si>
  <si>
    <t>DT_ZZ500_20200702</t>
    <phoneticPr fontId="29" type="noConversion"/>
  </si>
  <si>
    <t>DT_ZZ500_20200703</t>
    <phoneticPr fontId="29" type="noConversion"/>
  </si>
  <si>
    <t>20200629购入</t>
    <phoneticPr fontId="29" type="noConversion"/>
  </si>
  <si>
    <t>20200630购入</t>
    <phoneticPr fontId="29" type="noConversion"/>
  </si>
  <si>
    <t>20200701购入</t>
    <phoneticPr fontId="29" type="noConversion"/>
  </si>
  <si>
    <t>20200702购入</t>
    <phoneticPr fontId="29" type="noConversion"/>
  </si>
  <si>
    <t>20200703购入</t>
    <phoneticPr fontId="29" type="noConversion"/>
  </si>
  <si>
    <t>DT_HS300_20200629</t>
    <phoneticPr fontId="29" type="noConversion"/>
  </si>
  <si>
    <t>DT_HS300_20200630</t>
    <phoneticPr fontId="29" type="noConversion"/>
  </si>
  <si>
    <t>DT_HS300_20200701</t>
    <phoneticPr fontId="29" type="noConversion"/>
  </si>
  <si>
    <t>DT_HS300_20200702</t>
  </si>
  <si>
    <t>DT_HS300_20200703</t>
  </si>
  <si>
    <t>20200317购入,20200703售出</t>
    <phoneticPr fontId="29" type="noConversion"/>
  </si>
  <si>
    <t>20200320购入,20200703售出</t>
    <phoneticPr fontId="29" type="noConversion"/>
  </si>
  <si>
    <t>20200326购入,20200703售出</t>
    <phoneticPr fontId="29" type="noConversion"/>
  </si>
  <si>
    <t>20200327购入,20200703售出</t>
    <phoneticPr fontId="29" type="noConversion"/>
  </si>
  <si>
    <t>20200330购入,20200703售出</t>
    <phoneticPr fontId="29" type="noConversion"/>
  </si>
  <si>
    <t>20200401购入,20200703售出</t>
    <phoneticPr fontId="29" type="noConversion"/>
  </si>
  <si>
    <t>20200403购入,20200703售出</t>
    <phoneticPr fontId="29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</si>
  <si>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</si>
  <si>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</si>
  <si>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t>20200316购入,20200706售出</t>
    <phoneticPr fontId="29" type="noConversion"/>
  </si>
  <si>
    <t>20200325购入,20200706售出</t>
    <phoneticPr fontId="29" type="noConversion"/>
  </si>
  <si>
    <t>20200331购入,20200706售出</t>
    <phoneticPr fontId="29" type="noConversion"/>
  </si>
  <si>
    <t>20200402购入,20200706售出</t>
    <phoneticPr fontId="29" type="noConversion"/>
  </si>
  <si>
    <t>20200407购入,20200706售出</t>
    <phoneticPr fontId="29" type="noConversion"/>
  </si>
  <si>
    <t>20200414购入,20200706售出</t>
    <phoneticPr fontId="29" type="noConversion"/>
  </si>
  <si>
    <t>20200318购入,20200706售出</t>
    <phoneticPr fontId="29" type="noConversion"/>
  </si>
  <si>
    <t>20200319购入,20200706售出</t>
    <phoneticPr fontId="29" type="noConversion"/>
  </si>
  <si>
    <t>20200320购入,20200706售出</t>
    <phoneticPr fontId="29" type="noConversion"/>
  </si>
  <si>
    <t>20200323购入,20200706售出</t>
    <phoneticPr fontId="29" type="noConversion"/>
  </si>
  <si>
    <t>20200326购入,20200706售出</t>
    <phoneticPr fontId="29" type="noConversion"/>
  </si>
  <si>
    <t>20200327购入,20200706售出</t>
    <phoneticPr fontId="29" type="noConversion"/>
  </si>
  <si>
    <t>20200403购入,20200706售出</t>
    <phoneticPr fontId="29" type="noConversion"/>
  </si>
  <si>
    <t>20200413购入,20200706售出</t>
    <phoneticPr fontId="29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</si>
  <si>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</si>
  <si>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</si>
  <si>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</si>
  <si>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</si>
  <si>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</si>
  <si>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</si>
  <si>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</si>
  <si>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</si>
  <si>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</si>
  <si>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</si>
  <si>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</si>
  <si>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</si>
  <si>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</si>
  <si>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</si>
  <si>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</si>
  <si>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</si>
  <si>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</si>
  <si>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</si>
  <si>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</si>
  <si>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</si>
  <si>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</si>
  <si>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</si>
  <si>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</si>
  <si>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</si>
  <si>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</si>
  <si>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</si>
  <si>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</si>
  <si>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</si>
  <si>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</si>
  <si>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</si>
  <si>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</si>
  <si>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</si>
  <si>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</si>
  <si>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</si>
  <si>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</si>
  <si>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</si>
  <si>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</si>
  <si>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</si>
  <si>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</si>
  <si>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</si>
  <si>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</si>
  <si>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</si>
  <si>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</si>
  <si>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</si>
  <si>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</si>
  <si>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</si>
  <si>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</si>
  <si>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</si>
  <si>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</si>
  <si>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</si>
  <si>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</si>
  <si>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</si>
  <si>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</si>
  <si>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</si>
  <si>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</si>
  <si>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</si>
  <si>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</si>
  <si>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</si>
  <si>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</si>
  <si>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</si>
  <si>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</si>
  <si>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</si>
  <si>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</si>
  <si>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</si>
  <si>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</si>
  <si>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</si>
  <si>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</si>
  <si>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</si>
  <si>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</si>
  <si>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</si>
  <si>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</si>
  <si>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</si>
  <si>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</si>
  <si>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</si>
  <si>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</si>
  <si>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</si>
  <si>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</si>
  <si>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</si>
  <si>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</si>
  <si>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</si>
  <si>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</si>
  <si>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</si>
  <si>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</si>
  <si>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</si>
  <si>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</si>
  <si>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</si>
  <si>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</si>
  <si>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</si>
  <si>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</si>
  <si>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</si>
  <si>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</si>
  <si>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</si>
  <si>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</si>
  <si>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</si>
  <si>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</si>
  <si>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</si>
  <si>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</si>
  <si>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</si>
  <si>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</si>
  <si>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</si>
  <si>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</si>
  <si>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</si>
  <si>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</si>
  <si>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</si>
  <si>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</si>
  <si>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</si>
  <si>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</si>
  <si>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</si>
  <si>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</si>
  <si>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</si>
  <si>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</si>
  <si>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</si>
  <si>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</si>
  <si>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</si>
  <si>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</si>
  <si>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</si>
  <si>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</si>
  <si>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</si>
  <si>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</si>
  <si>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</si>
  <si>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</si>
  <si>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</si>
  <si>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</si>
  <si>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</si>
  <si>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</si>
  <si>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</si>
  <si>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</si>
  <si>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</si>
  <si>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</si>
  <si>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</si>
  <si>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</si>
  <si>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</si>
  <si>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</si>
  <si>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</si>
  <si>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</si>
  <si>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</si>
  <si>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</si>
  <si>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</si>
  <si>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</si>
  <si>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</si>
  <si>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</si>
  <si>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</si>
  <si>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</si>
  <si>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</si>
  <si>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</si>
  <si>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</si>
  <si>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</si>
  <si>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</si>
  <si>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t>20200522购入,20200707售出</t>
    <phoneticPr fontId="29" type="noConversion"/>
  </si>
  <si>
    <t>20200527购入,20200707售出</t>
    <phoneticPr fontId="29" type="noConversion"/>
  </si>
  <si>
    <t>20200429购入,20200707售出</t>
    <phoneticPr fontId="29" type="noConversion"/>
  </si>
  <si>
    <t>20200428购入,20200707售出</t>
    <phoneticPr fontId="29" type="noConversion"/>
  </si>
  <si>
    <t>20200427购入,20200707售出</t>
    <phoneticPr fontId="29" type="noConversion"/>
  </si>
  <si>
    <t>20200424购入,20200707售出</t>
    <phoneticPr fontId="29" type="noConversion"/>
  </si>
  <si>
    <t>20200415购入,20200707售出</t>
    <phoneticPr fontId="29" type="noConversion"/>
  </si>
  <si>
    <t>20200410购入,20200707售出</t>
    <phoneticPr fontId="29" type="noConversion"/>
  </si>
  <si>
    <t>20200408购入,20200707售出</t>
    <phoneticPr fontId="29" type="noConversion"/>
  </si>
  <si>
    <t>20200407购入,20200707售出</t>
    <phoneticPr fontId="29" type="noConversion"/>
  </si>
  <si>
    <t>20200316购入,20200707售出</t>
    <phoneticPr fontId="29" type="noConversion"/>
  </si>
  <si>
    <t>20200317购入,20200707售出</t>
    <phoneticPr fontId="29" type="noConversion"/>
  </si>
  <si>
    <t>售出</t>
    <phoneticPr fontId="29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</si>
  <si>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</si>
  <si>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</si>
  <si>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</si>
  <si>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</si>
  <si>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</si>
  <si>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t>20200515购入,20200708售出</t>
    <phoneticPr fontId="29" type="noConversion"/>
  </si>
  <si>
    <t>20200313购入,20200708售出</t>
    <phoneticPr fontId="29" type="noConversion"/>
  </si>
  <si>
    <t>20200430购入,20200708售出</t>
    <phoneticPr fontId="29" type="noConversion"/>
  </si>
  <si>
    <t>20200521购入,20200708售出</t>
    <phoneticPr fontId="29" type="noConversion"/>
  </si>
  <si>
    <t>20200330购入,20200708售出</t>
    <phoneticPr fontId="29" type="noConversion"/>
  </si>
  <si>
    <t>20200331购入,20200708售出</t>
    <phoneticPr fontId="29" type="noConversion"/>
  </si>
  <si>
    <t>20200409购入,20200708售出</t>
    <phoneticPr fontId="29" type="noConversion"/>
  </si>
  <si>
    <t>20200401购入,20200708售出</t>
    <phoneticPr fontId="29" type="noConversion"/>
  </si>
  <si>
    <t>20200414购入,20200708售出</t>
    <phoneticPr fontId="29" type="noConversion"/>
  </si>
  <si>
    <t>20200416购入,20200708售出</t>
    <phoneticPr fontId="29" type="noConversion"/>
  </si>
  <si>
    <t>20200417购入,20200708售出</t>
    <phoneticPr fontId="29" type="noConversion"/>
  </si>
  <si>
    <t>20200420购入,20200708售出</t>
    <phoneticPr fontId="29" type="noConversion"/>
  </si>
  <si>
    <t>20200421购入,20200708售出</t>
    <phoneticPr fontId="29" type="noConversion"/>
  </si>
  <si>
    <t>20200422购入,20200708售出</t>
    <phoneticPr fontId="29" type="noConversion"/>
  </si>
  <si>
    <t>20200423购入,20200708售出</t>
    <phoneticPr fontId="29" type="noConversion"/>
  </si>
  <si>
    <t>20200522购入,20200708售出</t>
    <phoneticPr fontId="29" type="noConversion"/>
  </si>
  <si>
    <t>20200430购入,20200708售出</t>
    <phoneticPr fontId="29" type="noConversion"/>
  </si>
  <si>
    <t>20200525购入,20200708售出</t>
    <phoneticPr fontId="29" type="noConversion"/>
  </si>
  <si>
    <t>20200528购入,20200708售出</t>
    <phoneticPr fontId="29" type="noConversion"/>
  </si>
  <si>
    <t>20200312购入,20200709售出</t>
    <phoneticPr fontId="29" type="noConversion"/>
  </si>
  <si>
    <t>20200313购入,20200709售出</t>
    <phoneticPr fontId="29" type="noConversion"/>
  </si>
  <si>
    <t>20200402购入,20200709售出</t>
    <phoneticPr fontId="29" type="noConversion"/>
  </si>
  <si>
    <t>20200506购入,20200709售出</t>
    <phoneticPr fontId="29" type="noConversion"/>
  </si>
  <si>
    <t>20200507购入,20200709售出</t>
    <phoneticPr fontId="29" type="noConversion"/>
  </si>
  <si>
    <t>20200511购入,20200709售出</t>
    <phoneticPr fontId="29" type="noConversion"/>
  </si>
  <si>
    <t>20200514购入,20200709售出</t>
    <phoneticPr fontId="29" type="noConversion"/>
  </si>
  <si>
    <t>20200520购入,20200709售出</t>
    <phoneticPr fontId="29" type="noConversion"/>
  </si>
  <si>
    <t>20200521购入,20200709售出</t>
    <phoneticPr fontId="29" type="noConversion"/>
  </si>
  <si>
    <t>20200518购入,20200709售出</t>
    <phoneticPr fontId="29" type="noConversion"/>
  </si>
  <si>
    <t>20200526购入,20200709售出</t>
    <phoneticPr fontId="29" type="noConversion"/>
  </si>
  <si>
    <t>20200527购入,20200709售出</t>
    <phoneticPr fontId="29" type="noConversion"/>
  </si>
  <si>
    <t>20200529购入,20200709售出</t>
    <phoneticPr fontId="29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</si>
  <si>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</si>
  <si>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</si>
  <si>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</si>
  <si>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</si>
  <si>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</si>
  <si>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</si>
  <si>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</si>
  <si>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</si>
  <si>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</si>
  <si>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</si>
  <si>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</si>
  <si>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</si>
  <si>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</si>
  <si>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</si>
  <si>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</si>
  <si>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</si>
  <si>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</si>
  <si>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</si>
  <si>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</si>
  <si>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</si>
  <si>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</si>
  <si>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</si>
  <si>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</si>
  <si>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</si>
  <si>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</si>
  <si>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</si>
  <si>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</si>
  <si>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</si>
  <si>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</si>
  <si>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</si>
  <si>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</si>
  <si>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</si>
  <si>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</si>
  <si>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</si>
  <si>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</si>
  <si>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</si>
  <si>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</si>
  <si>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</si>
  <si>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</si>
  <si>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</si>
  <si>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</si>
  <si>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</si>
  <si>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</si>
  <si>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</si>
  <si>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</si>
  <si>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</si>
  <si>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</si>
  <si>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</si>
  <si>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</si>
  <si>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</si>
  <si>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</si>
  <si>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</si>
  <si>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</si>
  <si>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</si>
  <si>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</si>
  <si>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</si>
  <si>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</si>
  <si>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</si>
  <si>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</si>
  <si>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</si>
  <si>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</si>
  <si>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</si>
  <si>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</si>
  <si>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</si>
  <si>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</si>
  <si>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</si>
  <si>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</si>
  <si>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</si>
  <si>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</si>
  <si>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</si>
  <si>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</si>
  <si>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</si>
  <si>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</si>
  <si>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</si>
  <si>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</si>
  <si>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</si>
  <si>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</si>
  <si>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</si>
  <si>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</si>
  <si>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</si>
  <si>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</si>
  <si>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</si>
  <si>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</si>
  <si>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</si>
  <si>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</si>
  <si>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</si>
  <si>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</si>
  <si>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</si>
  <si>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</si>
  <si>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</si>
  <si>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</si>
  <si>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</si>
  <si>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</si>
  <si>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</si>
  <si>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</si>
  <si>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</si>
  <si>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</si>
  <si>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</si>
  <si>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</si>
  <si>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</si>
  <si>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</si>
  <si>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</si>
  <si>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</si>
  <si>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</si>
  <si>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</si>
  <si>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</si>
  <si>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</si>
  <si>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t>值</t>
    <phoneticPr fontId="29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</si>
  <si>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</si>
  <si>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</si>
  <si>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</si>
  <si>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</si>
  <si>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</si>
  <si>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</si>
  <si>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</si>
  <si>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</si>
  <si>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</si>
  <si>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</si>
  <si>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29" type="noConversion"/>
  </si>
  <si>
    <t>20200309购入,20200710售出</t>
    <phoneticPr fontId="29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</si>
  <si>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</si>
  <si>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</si>
  <si>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</si>
  <si>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</si>
  <si>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</si>
  <si>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29" type="noConversion"/>
  </si>
  <si>
    <t>20200601购入,20200713售出</t>
    <phoneticPr fontId="29" type="noConversion"/>
  </si>
  <si>
    <t>20200513购入,20200713售出</t>
    <phoneticPr fontId="29" type="noConversion"/>
  </si>
  <si>
    <t>20200511购入,20200713售出</t>
    <phoneticPr fontId="29" type="noConversion"/>
  </si>
  <si>
    <t>20200413购入,20200713售出</t>
    <phoneticPr fontId="29" type="noConversion"/>
  </si>
  <si>
    <t>20200508购入,20200713售出</t>
    <phoneticPr fontId="29" type="noConversion"/>
  </si>
  <si>
    <t>20200512购入,20200713售出</t>
    <phoneticPr fontId="29" type="noConversion"/>
  </si>
  <si>
    <t>20200519购入,20200713售出</t>
    <phoneticPr fontId="29" type="noConversion"/>
  </si>
  <si>
    <t>20200310购入,20200713售出</t>
    <phoneticPr fontId="29" type="noConversion"/>
  </si>
  <si>
    <t>20200311购入,20200713售出</t>
    <phoneticPr fontId="29" type="noConversion"/>
  </si>
  <si>
    <t>20200515购入,20200713售出</t>
    <phoneticPr fontId="29" type="noConversion"/>
  </si>
  <si>
    <t>20200602购入,20200713售出</t>
    <phoneticPr fontId="29" type="noConversion"/>
  </si>
  <si>
    <t>20200604购入,20200713售出</t>
    <phoneticPr fontId="29" type="noConversion"/>
  </si>
  <si>
    <t>20200603购入,20200713售出</t>
    <phoneticPr fontId="29" type="noConversion"/>
  </si>
  <si>
    <t>20200605购入,20200713售出</t>
    <phoneticPr fontId="29" type="noConversion"/>
  </si>
  <si>
    <t>20200608购入,20200713售出</t>
    <phoneticPr fontId="29" type="noConversion"/>
  </si>
  <si>
    <t>20200611购入,20200713售出</t>
    <phoneticPr fontId="29" type="noConversion"/>
  </si>
  <si>
    <t>20200609购入,20200713售出</t>
    <phoneticPr fontId="29" type="noConversion"/>
  </si>
  <si>
    <t>20200612购入,20200713售出</t>
    <phoneticPr fontId="29" type="noConversion"/>
  </si>
  <si>
    <t>20200610购入,20200713售出</t>
    <phoneticPr fontId="29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</si>
  <si>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</si>
  <si>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</si>
  <si>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</si>
  <si>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</si>
  <si>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</si>
  <si>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</si>
  <si>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</si>
  <si>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</si>
  <si>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</si>
  <si>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</si>
  <si>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</si>
  <si>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</si>
  <si>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</si>
  <si>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</si>
  <si>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</si>
  <si>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</si>
  <si>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</si>
  <si>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t>DT_ZZ500_20200306</t>
    <phoneticPr fontId="29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</si>
  <si>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</si>
  <si>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</si>
  <si>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</si>
  <si>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</si>
  <si>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</si>
  <si>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</si>
  <si>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</si>
  <si>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</si>
  <si>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</si>
  <si>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</si>
  <si>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29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</si>
  <si>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</si>
  <si>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</si>
  <si>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</si>
  <si>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</si>
  <si>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</si>
  <si>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</si>
  <si>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</si>
  <si>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</si>
  <si>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</si>
  <si>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</si>
  <si>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</si>
  <si>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</si>
  <si>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</si>
  <si>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</si>
  <si>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</si>
  <si>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</si>
  <si>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</si>
  <si>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</si>
  <si>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</si>
  <si>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</si>
  <si>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</si>
  <si>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</si>
  <si>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</si>
  <si>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</si>
  <si>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</si>
  <si>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</si>
  <si>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</si>
  <si>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</si>
  <si>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</si>
  <si>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</si>
  <si>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29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</si>
  <si>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</si>
  <si>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</si>
  <si>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</si>
  <si>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</si>
  <si>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</si>
  <si>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</si>
  <si>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</si>
  <si>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</si>
  <si>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</si>
  <si>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</si>
  <si>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</si>
  <si>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</si>
  <si>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</si>
  <si>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</si>
  <si>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</si>
  <si>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29" type="noConversion"/>
  </si>
  <si>
    <t>南亚新材</t>
    <phoneticPr fontId="29" type="noConversion"/>
  </si>
  <si>
    <t>出售单价</t>
    <phoneticPr fontId="29" type="noConversion"/>
  </si>
  <si>
    <t>DT_HS300_20200803</t>
    <phoneticPr fontId="29" type="noConversion"/>
  </si>
  <si>
    <t>20200803购入</t>
    <phoneticPr fontId="29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</si>
  <si>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</si>
  <si>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</si>
  <si>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</si>
  <si>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</si>
  <si>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</si>
  <si>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</si>
  <si>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</si>
  <si>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</si>
  <si>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29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</si>
  <si>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</si>
  <si>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</si>
  <si>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</si>
  <si>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</si>
  <si>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</si>
  <si>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</si>
  <si>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</si>
  <si>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</si>
  <si>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</si>
  <si>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</si>
  <si>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</si>
  <si>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</si>
  <si>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</si>
  <si>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</si>
  <si>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</si>
  <si>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</si>
  <si>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</si>
  <si>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</si>
  <si>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</si>
  <si>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29" type="noConversion"/>
  </si>
  <si>
    <t>GJB</t>
    <phoneticPr fontId="29" type="noConversion"/>
  </si>
  <si>
    <t>发行价</t>
    <phoneticPr fontId="29" type="noConversion"/>
  </si>
  <si>
    <t>中签数</t>
    <phoneticPr fontId="29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</si>
  <si>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29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</si>
  <si>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</si>
  <si>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</si>
  <si>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</si>
  <si>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</si>
  <si>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</si>
  <si>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</si>
  <si>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</si>
  <si>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</si>
  <si>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</si>
  <si>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</si>
  <si>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</si>
  <si>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</si>
  <si>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</si>
  <si>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</si>
  <si>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</si>
  <si>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</si>
  <si>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</si>
  <si>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</si>
  <si>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</si>
  <si>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</si>
  <si>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</si>
  <si>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</si>
  <si>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29" type="noConversion"/>
  </si>
  <si>
    <t>20200831购入</t>
    <phoneticPr fontId="29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</si>
  <si>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</si>
  <si>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</si>
  <si>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</si>
  <si>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</si>
  <si>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</si>
  <si>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</si>
  <si>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</si>
  <si>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</si>
  <si>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</si>
  <si>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</si>
  <si>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29" type="noConversion"/>
  </si>
  <si>
    <t>20200831购入</t>
    <phoneticPr fontId="29" type="noConversion"/>
  </si>
  <si>
    <t>2020-09-15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</si>
  <si>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</si>
  <si>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</si>
  <si>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</si>
  <si>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</si>
  <si>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</si>
  <si>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</si>
  <si>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t>20200309购入,20200828售出</t>
    <phoneticPr fontId="29" type="noConversion"/>
  </si>
  <si>
    <t>20200408购入,20200828售出</t>
    <phoneticPr fontId="29" type="noConversion"/>
  </si>
  <si>
    <t>20200410购入,20200828售出</t>
    <phoneticPr fontId="29" type="noConversion"/>
  </si>
  <si>
    <t>20200409购入,20200828售出</t>
    <phoneticPr fontId="29" type="noConversion"/>
  </si>
  <si>
    <t>20200602购入,20200828售出</t>
    <phoneticPr fontId="29" type="noConversion"/>
  </si>
  <si>
    <t>20200603购入,20200828售出</t>
    <phoneticPr fontId="29" type="noConversion"/>
  </si>
  <si>
    <t>20200605购入,20200828售出</t>
    <phoneticPr fontId="29" type="noConversion"/>
  </si>
  <si>
    <t>20200604购入,20200828售出</t>
    <phoneticPr fontId="29" type="noConversion"/>
  </si>
  <si>
    <t>20200611购入,20200828售出</t>
    <phoneticPr fontId="29" type="noConversion"/>
  </si>
  <si>
    <t>DT_HS300_20200901</t>
    <phoneticPr fontId="29" type="noConversion"/>
  </si>
  <si>
    <t>20200901购入</t>
    <phoneticPr fontId="29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</si>
  <si>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</si>
  <si>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</si>
  <si>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</si>
  <si>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</si>
  <si>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</si>
  <si>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</si>
  <si>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</si>
  <si>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</si>
  <si>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</si>
  <si>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</si>
  <si>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</si>
  <si>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</si>
  <si>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</si>
  <si>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</si>
  <si>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</si>
  <si>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</si>
  <si>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29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</si>
  <si>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</si>
  <si>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</si>
  <si>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</si>
  <si>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</si>
  <si>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</si>
  <si>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</si>
  <si>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</si>
  <si>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</si>
  <si>
    <t>备注</t>
    <phoneticPr fontId="29" type="noConversion"/>
  </si>
  <si>
    <t>放置于zsq账户</t>
    <phoneticPr fontId="29" type="noConversion"/>
  </si>
  <si>
    <t>包含gjb10000股</t>
    <phoneticPr fontId="29" type="noConversion"/>
  </si>
  <si>
    <t>至此累积包含zsq5500股</t>
    <phoneticPr fontId="29" type="noConversion"/>
  </si>
  <si>
    <t>DT_HS300_20200914</t>
  </si>
  <si>
    <t>20200914购入</t>
  </si>
  <si>
    <t>DT_HS300_20200915</t>
  </si>
  <si>
    <t>20200915购入</t>
  </si>
  <si>
    <t>DT_HS300_20200916</t>
  </si>
  <si>
    <t>20200916购入</t>
  </si>
  <si>
    <t>DT_HS300_20200917</t>
  </si>
  <si>
    <t>20200917购入</t>
  </si>
  <si>
    <t>DT_HS300_20200918</t>
  </si>
  <si>
    <t>20200918购入</t>
  </si>
  <si>
    <t>DT_HS300_20200921</t>
  </si>
  <si>
    <t>20200921购入</t>
  </si>
  <si>
    <t>DT_HS300_20200922</t>
  </si>
  <si>
    <t>20200922购入</t>
  </si>
  <si>
    <t>DT_HS300_20200923</t>
  </si>
  <si>
    <t>20200923购入</t>
  </si>
  <si>
    <t>DT_HS300_20200924</t>
  </si>
  <si>
    <t>20200924购入</t>
  </si>
  <si>
    <t>DT_HS300_20200925</t>
  </si>
  <si>
    <t>20200925购入</t>
  </si>
  <si>
    <t>DT_ZZ500_20200914</t>
  </si>
  <si>
    <t>DT_ZZ500_20200915</t>
  </si>
  <si>
    <t>DT_ZZ500_20200916</t>
  </si>
  <si>
    <t>DT_ZZ500_20200917</t>
  </si>
  <si>
    <t>DT_ZZ500_20200918</t>
  </si>
  <si>
    <t>DT_ZZ500_20200921</t>
  </si>
  <si>
    <t>DT_ZZ500_20200922</t>
  </si>
  <si>
    <t>DT_ZZ500_20200923</t>
  </si>
  <si>
    <t>DT_ZZ500_20200924</t>
  </si>
  <si>
    <t>DT_ZZ500_20200925</t>
  </si>
  <si>
    <t>20200311购入,20201013售出</t>
    <phoneticPr fontId="29" type="noConversion"/>
  </si>
  <si>
    <t>20200612购入,20201013售出</t>
    <phoneticPr fontId="29" type="noConversion"/>
  </si>
  <si>
    <t>20200415购入,20201013售出</t>
    <phoneticPr fontId="29" type="noConversion"/>
  </si>
  <si>
    <t>20200424购入,20201013售出</t>
    <phoneticPr fontId="29" type="noConversion"/>
  </si>
  <si>
    <r>
      <t>20191217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,20201013售出</t>
    </r>
    <phoneticPr fontId="29" type="noConversion"/>
  </si>
  <si>
    <t>DT_HS300_20200928</t>
    <phoneticPr fontId="29" type="noConversion"/>
  </si>
  <si>
    <t>DT_HS300_20200929</t>
    <phoneticPr fontId="29" type="noConversion"/>
  </si>
  <si>
    <t>20200928购入</t>
  </si>
  <si>
    <t>20200928购入</t>
    <phoneticPr fontId="29" type="noConversion"/>
  </si>
  <si>
    <t>20200929购入</t>
  </si>
  <si>
    <t>20200929购入</t>
    <phoneticPr fontId="29" type="noConversion"/>
  </si>
  <si>
    <t>DT_HS300_20200930</t>
  </si>
  <si>
    <t>20200930购入</t>
  </si>
  <si>
    <t>DT_HS300_20201009</t>
    <phoneticPr fontId="29" type="noConversion"/>
  </si>
  <si>
    <t>20201009购入</t>
    <phoneticPr fontId="29" type="noConversion"/>
  </si>
  <si>
    <t>DT_HS300_20201012</t>
  </si>
  <si>
    <t>20201012购入</t>
  </si>
  <si>
    <t>DT_HS300_20201013</t>
  </si>
  <si>
    <t>20201013购入</t>
  </si>
  <si>
    <t>DT_ZZ500_20200928</t>
  </si>
  <si>
    <t>DT_ZZ500_20200929</t>
  </si>
  <si>
    <t>DT_ZZ500_20200930</t>
  </si>
  <si>
    <t>DT_ZZ500_20201009</t>
    <phoneticPr fontId="29" type="noConversion"/>
  </si>
  <si>
    <t>DT_ZZ500_20201012</t>
  </si>
  <si>
    <t>DT_ZZ500_20201013</t>
  </si>
  <si>
    <t>华菱转2</t>
    <phoneticPr fontId="29" type="noConversion"/>
  </si>
  <si>
    <t>DT_HS300_20201014</t>
  </si>
  <si>
    <t>20201014购入</t>
  </si>
  <si>
    <t>DT_HS300_20201015</t>
  </si>
  <si>
    <t>20201015购入</t>
  </si>
  <si>
    <t>DT_HS300_20201016</t>
  </si>
  <si>
    <t>20201016购入</t>
  </si>
  <si>
    <t>DT_HS300_20201019</t>
  </si>
  <si>
    <t>20201019购入</t>
  </si>
  <si>
    <t>DT_HS300_20201020</t>
  </si>
  <si>
    <t>20201020购入</t>
  </si>
  <si>
    <t>DT_HS300_20201021</t>
  </si>
  <si>
    <t>20201021购入</t>
  </si>
  <si>
    <t>DT_HS300_20201022</t>
  </si>
  <si>
    <t>20201022购入</t>
  </si>
  <si>
    <t>DT_HS300_20201023</t>
  </si>
  <si>
    <t>20201023购入</t>
  </si>
  <si>
    <t>DT_HS300_20201026</t>
  </si>
  <si>
    <t>20201026购入</t>
  </si>
  <si>
    <t>DT_HS300_20201027</t>
  </si>
  <si>
    <t>20201027购入</t>
  </si>
  <si>
    <t>DT_HS300_20201028</t>
  </si>
  <si>
    <t>20201028购入</t>
  </si>
  <si>
    <t>DT_HS300_20201029</t>
  </si>
  <si>
    <t>20201029购入</t>
  </si>
  <si>
    <t>DT_HS300_20201030</t>
  </si>
  <si>
    <t>20201030购入</t>
  </si>
  <si>
    <t>DT_ZZ500_20201014</t>
  </si>
  <si>
    <t>DT_ZZ500_20201015</t>
  </si>
  <si>
    <t>DT_ZZ500_20201016</t>
  </si>
  <si>
    <t>DT_ZZ500_20201019</t>
  </si>
  <si>
    <t>DT_ZZ500_20201020</t>
  </si>
  <si>
    <t>DT_ZZ500_20201021</t>
  </si>
  <si>
    <t>DT_ZZ500_20201022</t>
  </si>
  <si>
    <t>DT_ZZ500_20201023</t>
  </si>
  <si>
    <t>DT_ZZ500_20201026</t>
  </si>
  <si>
    <t>DT_ZZ500_20201027</t>
  </si>
  <si>
    <t>DT_ZZ500_20201028</t>
  </si>
  <si>
    <t>DT_ZZ500_20201029</t>
  </si>
  <si>
    <t>DT_ZZ500_20201030</t>
  </si>
  <si>
    <t>20200310购入,20201109售出</t>
    <phoneticPr fontId="29" type="noConversion"/>
  </si>
  <si>
    <t>20200416购入,20201109售出</t>
    <phoneticPr fontId="29" type="noConversion"/>
  </si>
  <si>
    <t>20200417购入,20201109售出</t>
    <phoneticPr fontId="29" type="noConversion"/>
  </si>
  <si>
    <t>20200420购入,20201109售出</t>
    <phoneticPr fontId="29" type="noConversion"/>
  </si>
  <si>
    <t>20200421购入,20201109售出</t>
    <phoneticPr fontId="29" type="noConversion"/>
  </si>
  <si>
    <t>20200422购入,20201109售出</t>
    <phoneticPr fontId="29" type="noConversion"/>
  </si>
  <si>
    <t>20200423购入,20201109售出</t>
    <phoneticPr fontId="29" type="noConversion"/>
  </si>
  <si>
    <t>20200427购入,20201109售出</t>
    <phoneticPr fontId="29" type="noConversion"/>
  </si>
  <si>
    <t>20200428购入,20201109售出</t>
    <phoneticPr fontId="29" type="noConversion"/>
  </si>
  <si>
    <t>20200429购入,20201109售出</t>
    <phoneticPr fontId="29" type="noConversion"/>
  </si>
  <si>
    <t>20200525购入,20201109售出</t>
    <phoneticPr fontId="29" type="noConversion"/>
  </si>
  <si>
    <t>20200526购入,20201109售出</t>
    <phoneticPr fontId="29" type="noConversion"/>
  </si>
  <si>
    <t>20200528购入,20201109售出</t>
    <phoneticPr fontId="29" type="noConversion"/>
  </si>
  <si>
    <t>20200529购入,20201109售出</t>
    <phoneticPr fontId="29" type="noConversion"/>
  </si>
  <si>
    <t>20200608购入,20201109售出</t>
    <phoneticPr fontId="29" type="noConversion"/>
  </si>
  <si>
    <t>20200609购入,20201109售出</t>
    <phoneticPr fontId="29" type="noConversion"/>
  </si>
  <si>
    <t>20200610购入,20201109售出</t>
    <phoneticPr fontId="29" type="noConversion"/>
  </si>
  <si>
    <t>20200616购入,20201109售出</t>
    <phoneticPr fontId="29" type="noConversion"/>
  </si>
  <si>
    <t>20200617购入,20201109售出</t>
    <phoneticPr fontId="29" type="noConversion"/>
  </si>
  <si>
    <t>20200618购入,20201109售出</t>
    <phoneticPr fontId="29" type="noConversion"/>
  </si>
  <si>
    <t>20200619购入,20201109售出</t>
    <phoneticPr fontId="29" type="noConversion"/>
  </si>
  <si>
    <t>20200622购入,20201109售出</t>
    <phoneticPr fontId="29" type="noConversion"/>
  </si>
  <si>
    <r>
      <t>20191230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</si>
  <si>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20191231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</si>
  <si>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</si>
  <si>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</si>
  <si>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</si>
  <si>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</si>
  <si>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</si>
  <si>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</si>
  <si>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</si>
  <si>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</si>
  <si>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</si>
  <si>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</si>
  <si>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</si>
  <si>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</si>
  <si>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</si>
  <si>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</si>
  <si>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</si>
  <si>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</si>
  <si>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</si>
  <si>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</si>
  <si>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</si>
  <si>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</si>
  <si>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</si>
  <si>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t>DT_ZZ500_20201102</t>
  </si>
  <si>
    <t>20201102购入</t>
  </si>
  <si>
    <t>DT_ZZ500_20201103</t>
  </si>
  <si>
    <t>20201103购入</t>
  </si>
  <si>
    <t>DT_ZZ500_20201104</t>
  </si>
  <si>
    <t>20201104购入</t>
  </si>
  <si>
    <t>DT_ZZ500_20201105</t>
  </si>
  <si>
    <t>20201105购入</t>
  </si>
  <si>
    <t>DT_ZZ500_20201106</t>
  </si>
  <si>
    <t>20201106购入</t>
  </si>
  <si>
    <t>DT_ZZ500_20201109</t>
  </si>
  <si>
    <t>20201109购入</t>
  </si>
  <si>
    <t>DT_ZZ500_20201110</t>
  </si>
  <si>
    <t>20201110购入</t>
  </si>
  <si>
    <t>DT_ZZ500_20201111</t>
  </si>
  <si>
    <t>20201111购入</t>
  </si>
  <si>
    <t>DT_ZZ500_20201112</t>
  </si>
  <si>
    <t>20201112购入</t>
  </si>
  <si>
    <t>DT_ZZ500_20201113</t>
  </si>
  <si>
    <t>20201113购入</t>
  </si>
  <si>
    <t>DT_ZZ500_20201116</t>
  </si>
  <si>
    <t>20201116购入</t>
  </si>
  <si>
    <t>DT_ZZ500_20201117</t>
  </si>
  <si>
    <t>20201117购入</t>
  </si>
  <si>
    <t>DT_ZZ500_20201118</t>
  </si>
  <si>
    <t>20201118购入</t>
  </si>
  <si>
    <t>DT_ZZ500_20201119</t>
  </si>
  <si>
    <t>20201119购入</t>
  </si>
  <si>
    <t>DT_ZZ500_20201120</t>
  </si>
  <si>
    <t>20201120购入</t>
  </si>
  <si>
    <t>DT_HS300_20201102</t>
    <phoneticPr fontId="29" type="noConversion"/>
  </si>
  <si>
    <t>20201102购入</t>
    <phoneticPr fontId="29" type="noConversion"/>
  </si>
  <si>
    <t>DT_HS300_20201103</t>
  </si>
  <si>
    <t>DT_HS300_20201104</t>
  </si>
  <si>
    <t>DT_HS300_20201105</t>
  </si>
  <si>
    <t>DT_HS300_20201106</t>
  </si>
  <si>
    <t>DT_HS300_20201109</t>
  </si>
  <si>
    <t>DT_HS300_20201110</t>
  </si>
  <si>
    <t>DT_HS300_20201111</t>
  </si>
  <si>
    <t>DT_HS300_20201112</t>
  </si>
  <si>
    <t>DT_HS300_20201113</t>
  </si>
  <si>
    <t>DT_HS300_20201116</t>
  </si>
  <si>
    <t>DT_HS300_20201117</t>
  </si>
  <si>
    <t>DT_HS300_20201118</t>
  </si>
  <si>
    <t>DT_HS300_20201119</t>
  </si>
  <si>
    <t>DT_HS300_20201120</t>
  </si>
  <si>
    <t>20200623购入,20201123售出</t>
    <phoneticPr fontId="29" type="noConversion"/>
  </si>
  <si>
    <t>20200629购入,20201123售出</t>
    <phoneticPr fontId="29" type="noConversion"/>
  </si>
  <si>
    <t>售出</t>
    <phoneticPr fontId="29" type="noConversion"/>
  </si>
  <si>
    <t>达成</t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</si>
  <si>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</si>
  <si>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t>20200624购入,20201201售出</t>
    <phoneticPr fontId="29" type="noConversion"/>
  </si>
  <si>
    <t>20200630购入,20201201售出</t>
    <phoneticPr fontId="29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</si>
  <si>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</si>
  <si>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</si>
  <si>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</si>
  <si>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</si>
  <si>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</si>
  <si>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</si>
  <si>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</si>
  <si>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t>DT_HS300_20201123</t>
  </si>
  <si>
    <t>20201123购入</t>
  </si>
  <si>
    <t>DT_HS300_20201124</t>
  </si>
  <si>
    <t>20201124购入</t>
  </si>
  <si>
    <t>DT_HS300_20201125</t>
  </si>
  <si>
    <t>20201125购入</t>
  </si>
  <si>
    <t>DT_HS300_20201126</t>
  </si>
  <si>
    <t>20201126购入</t>
  </si>
  <si>
    <t>DT_HS300_20201127</t>
  </si>
  <si>
    <t>20201127购入</t>
  </si>
  <si>
    <t>DT_HS300_20201130</t>
  </si>
  <si>
    <t>20201130购入</t>
  </si>
  <si>
    <t>DT_HS300_20201201</t>
    <phoneticPr fontId="29" type="noConversion"/>
  </si>
  <si>
    <t>20201201购入</t>
    <phoneticPr fontId="29" type="noConversion"/>
  </si>
  <si>
    <t>DT_HS300_20201202</t>
  </si>
  <si>
    <t>20201202购入</t>
  </si>
  <si>
    <t>DT_HS300_20201203</t>
  </si>
  <si>
    <t>20201203购入</t>
  </si>
  <si>
    <t>DT_HS300_20201204</t>
  </si>
  <si>
    <t>20201204购入</t>
  </si>
  <si>
    <t>DT_HS300_20201207</t>
  </si>
  <si>
    <t>20201207购入</t>
  </si>
  <si>
    <t>DT_HS300_20201208</t>
  </si>
  <si>
    <t>20201208购入</t>
  </si>
  <si>
    <t>DT_HS300_20201209</t>
  </si>
  <si>
    <t>20201209购入</t>
  </si>
  <si>
    <t>DT_HS300_20201210</t>
  </si>
  <si>
    <t>20201210购入</t>
  </si>
  <si>
    <t>DT_HS300_20201211</t>
  </si>
  <si>
    <t>20201211购入</t>
  </si>
  <si>
    <t>DT_ZZ500_20201124</t>
  </si>
  <si>
    <t>DT_ZZ500_20201125</t>
  </si>
  <si>
    <t>DT_ZZ500_20201126</t>
  </si>
  <si>
    <t>DT_ZZ500_20201127</t>
  </si>
  <si>
    <t>DT_ZZ500_20201130</t>
  </si>
  <si>
    <t>DT_ZZ500_20201201</t>
    <phoneticPr fontId="29" type="noConversion"/>
  </si>
  <si>
    <t>20201201购入</t>
    <phoneticPr fontId="29" type="noConversion"/>
  </si>
  <si>
    <t>DT_ZZ500_20201202</t>
  </si>
  <si>
    <t>DT_ZZ500_20201203</t>
  </si>
  <si>
    <t>DT_ZZ500_20201204</t>
  </si>
  <si>
    <t>DT_ZZ500_20201207</t>
  </si>
  <si>
    <t>DT_ZZ500_20201208</t>
  </si>
  <si>
    <t>DT_ZZ500_20201209</t>
  </si>
  <si>
    <t>DT_ZZ500_20201210</t>
  </si>
  <si>
    <t>DT_ZZ500_20201211</t>
  </si>
  <si>
    <t>DT_ZZ500_20201123</t>
    <phoneticPr fontId="29" type="noConversion"/>
  </si>
  <si>
    <t>大秦转债</t>
    <phoneticPr fontId="29" type="noConversion"/>
  </si>
  <si>
    <t>DT_HS300_20201214</t>
  </si>
  <si>
    <t>20201214购入</t>
  </si>
  <si>
    <t>DT_HS300_20201215</t>
  </si>
  <si>
    <t>20201215购入</t>
  </si>
  <si>
    <t>DT_HS300_20201216</t>
  </si>
  <si>
    <t>20201216购入</t>
  </si>
  <si>
    <t>DT_HS300_20201217</t>
  </si>
  <si>
    <t>20201217购入</t>
  </si>
  <si>
    <t>DT_HS300_20201218</t>
  </si>
  <si>
    <t>20201218购入</t>
  </si>
  <si>
    <t>DT_HS300_20201221</t>
  </si>
  <si>
    <t>20201221购入</t>
  </si>
  <si>
    <t>DT_HS300_20201222</t>
  </si>
  <si>
    <t>20201222购入</t>
  </si>
  <si>
    <t>DT_HS300_20201223</t>
  </si>
  <si>
    <t>20201223购入</t>
  </si>
  <si>
    <t>DT_HS300_20201224</t>
  </si>
  <si>
    <t>20201224购入</t>
  </si>
  <si>
    <t>DT_HS300_20201225</t>
  </si>
  <si>
    <t>20201225购入</t>
  </si>
  <si>
    <t>DT_HS300_20201228</t>
  </si>
  <si>
    <t>20201228购入</t>
  </si>
  <si>
    <t>DT_HS300_20201229</t>
  </si>
  <si>
    <t>20201229购入</t>
  </si>
  <si>
    <t>DT_HS300_20201230</t>
  </si>
  <si>
    <t>20201230购入</t>
  </si>
  <si>
    <t>DT_HS300_20201231</t>
  </si>
  <si>
    <t>20201231购入</t>
  </si>
  <si>
    <t>20200701购入,20201231售出</t>
    <phoneticPr fontId="29" type="noConversion"/>
  </si>
  <si>
    <t>DT_ZZ500_20201215</t>
  </si>
  <si>
    <t>DT_ZZ500_20201216</t>
  </si>
  <si>
    <t>DT_ZZ500_20201217</t>
  </si>
  <si>
    <t>DT_ZZ500_20201218</t>
  </si>
  <si>
    <t>DT_ZZ500_20201221</t>
  </si>
  <si>
    <t>DT_ZZ500_20201222</t>
  </si>
  <si>
    <t>DT_ZZ500_20201223</t>
  </si>
  <si>
    <t>DT_ZZ500_20201224</t>
  </si>
  <si>
    <t>DT_ZZ500_20201225</t>
  </si>
  <si>
    <t>DT_ZZ500_20201228</t>
  </si>
  <si>
    <t>DT_ZZ500_20201229</t>
  </si>
  <si>
    <t>DT_ZZ500_20201230</t>
  </si>
  <si>
    <t>DT_ZZ500_20201231</t>
  </si>
  <si>
    <t>DT_ZZ500_20201214</t>
    <phoneticPr fontId="29" type="noConversion"/>
  </si>
  <si>
    <t>20200702购入,20210105售出</t>
    <phoneticPr fontId="29" type="noConversion"/>
  </si>
  <si>
    <t>20200703购入,20210105售出</t>
    <phoneticPr fontId="29" type="noConversion"/>
  </si>
  <si>
    <t>20200716购入,20210107售出</t>
    <phoneticPr fontId="29" type="noConversion"/>
  </si>
  <si>
    <t>20200724购入,20210107售出</t>
    <phoneticPr fontId="29" type="noConversion"/>
  </si>
  <si>
    <t>20200717购入,20210112售出</t>
    <phoneticPr fontId="29" type="noConversion"/>
  </si>
  <si>
    <t>20200727购入,20210112售出</t>
    <phoneticPr fontId="29" type="noConversion"/>
  </si>
  <si>
    <t>20200728购入,20210112售出</t>
    <phoneticPr fontId="29" type="noConversion"/>
  </si>
  <si>
    <t>韦尔转债</t>
    <phoneticPr fontId="29" type="noConversion"/>
  </si>
  <si>
    <t>重庆银行</t>
    <phoneticPr fontId="29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</si>
  <si>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,20210121售出</t>
    </r>
    <phoneticPr fontId="29" type="noConversion"/>
  </si>
  <si>
    <t>DT_HS300_20210104</t>
    <phoneticPr fontId="29" type="noConversion"/>
  </si>
  <si>
    <t>20200104购入</t>
    <phoneticPr fontId="29" type="noConversion"/>
  </si>
  <si>
    <t>DT_HS300_20210105</t>
  </si>
  <si>
    <t>20200105购入</t>
  </si>
  <si>
    <t>DT_HS300_20210106</t>
  </si>
  <si>
    <t>20200106购入</t>
  </si>
  <si>
    <t>DT_HS300_20210107</t>
  </si>
  <si>
    <t>20200107购入</t>
  </si>
  <si>
    <t>DT_HS300_20210108</t>
  </si>
  <si>
    <t>20200108购入</t>
  </si>
  <si>
    <t>DT_HS300_20210111</t>
  </si>
  <si>
    <t>20200111购入</t>
  </si>
  <si>
    <t>DT_HS300_20210112</t>
  </si>
  <si>
    <t>20200112购入</t>
  </si>
  <si>
    <t>DT_HS300_20210113</t>
  </si>
  <si>
    <t>20200113购入</t>
  </si>
  <si>
    <t>DT_HS300_20210114</t>
  </si>
  <si>
    <t>20200114购入</t>
  </si>
  <si>
    <t>DT_HS300_20210115</t>
  </si>
  <si>
    <t>20200115购入</t>
  </si>
  <si>
    <t>DT_HS300_20210118</t>
  </si>
  <si>
    <t>20200118购入</t>
  </si>
  <si>
    <t>DT_HS300_20210119</t>
  </si>
  <si>
    <t>20200119购入</t>
  </si>
  <si>
    <t>DT_HS300_20210120</t>
  </si>
  <si>
    <t>20200120购入</t>
  </si>
  <si>
    <t>DT_HS300_20210121</t>
  </si>
  <si>
    <t>20200121购入</t>
  </si>
  <si>
    <t>DT_HS300_20210122</t>
  </si>
  <si>
    <t>20200122购入</t>
  </si>
  <si>
    <t>20200924购入,20210125售出</t>
    <phoneticPr fontId="29" type="noConversion"/>
  </si>
  <si>
    <t>DT_ZZ500_20210104</t>
    <phoneticPr fontId="29" type="noConversion"/>
  </si>
  <si>
    <t>20210104购入</t>
    <phoneticPr fontId="29" type="noConversion"/>
  </si>
  <si>
    <t>DT_ZZ500_20210105</t>
  </si>
  <si>
    <t>20210105购入</t>
  </si>
  <si>
    <t>DT_ZZ500_20210106</t>
  </si>
  <si>
    <t>20210106购入</t>
  </si>
  <si>
    <t>DT_ZZ500_20210107</t>
  </si>
  <si>
    <t>20210107购入</t>
  </si>
  <si>
    <t>DT_ZZ500_20210108</t>
  </si>
  <si>
    <t>20210108购入</t>
  </si>
  <si>
    <t>DT_ZZ500_20210111</t>
  </si>
  <si>
    <t>20210111购入</t>
  </si>
  <si>
    <t>DT_ZZ500_20210112</t>
  </si>
  <si>
    <t>20210112购入</t>
  </si>
  <si>
    <t>DT_ZZ500_20210113</t>
  </si>
  <si>
    <t>20210113购入</t>
  </si>
  <si>
    <t>DT_ZZ500_20210114</t>
  </si>
  <si>
    <t>20210114购入</t>
  </si>
  <si>
    <t>DT_ZZ500_20210115</t>
  </si>
  <si>
    <t>20210115购入</t>
  </si>
  <si>
    <t>DT_ZZ500_20210118</t>
  </si>
  <si>
    <t>20210118购入</t>
  </si>
  <si>
    <t>DT_ZZ500_20210119</t>
  </si>
  <si>
    <t>20210119购入</t>
  </si>
  <si>
    <t>DT_ZZ500_20210120</t>
  </si>
  <si>
    <t>20210120购入</t>
  </si>
  <si>
    <t>DT_ZZ500_20210121</t>
  </si>
  <si>
    <t>20210121购入</t>
  </si>
  <si>
    <t>DT_ZZ500_20210122</t>
  </si>
  <si>
    <t>20210122购入</t>
  </si>
  <si>
    <t>DT_HS300_20210125</t>
    <phoneticPr fontId="29" type="noConversion"/>
  </si>
  <si>
    <t>20200125购入</t>
    <phoneticPr fontId="29" type="noConversion"/>
  </si>
  <si>
    <t>DT_ZZ500_20210125</t>
    <phoneticPr fontId="29" type="noConversion"/>
  </si>
  <si>
    <t>20210125购入</t>
    <phoneticPr fontId="29" type="noConversion"/>
  </si>
  <si>
    <t>中签数量</t>
    <phoneticPr fontId="29" type="noConversion"/>
  </si>
  <si>
    <t>罗普特</t>
    <phoneticPr fontId="29" type="noConversion"/>
  </si>
  <si>
    <t>DT_ZZ500_20210126</t>
  </si>
  <si>
    <t>20210126购入</t>
  </si>
  <si>
    <t>DT_ZZ500_20210127</t>
  </si>
  <si>
    <t>20210127购入</t>
  </si>
  <si>
    <t>DT_ZZ500_20210128</t>
  </si>
  <si>
    <t>20210128购入</t>
  </si>
  <si>
    <t>DT_ZZ500_20210129</t>
  </si>
  <si>
    <t>20210129购入</t>
  </si>
  <si>
    <t>DT_ZZ500_20210201</t>
    <phoneticPr fontId="29" type="noConversion"/>
  </si>
  <si>
    <t>20210201购入</t>
    <phoneticPr fontId="29" type="noConversion"/>
  </si>
  <si>
    <t>DT_ZZ500_20210202</t>
  </si>
  <si>
    <t>20210202购入</t>
  </si>
  <si>
    <t>DT_ZZ500_20210203</t>
  </si>
  <si>
    <t>20210203购入</t>
  </si>
  <si>
    <t>DT_ZZ500_20210204</t>
  </si>
  <si>
    <t>20210204购入</t>
  </si>
  <si>
    <t>DT_ZZ500_20210205</t>
  </si>
  <si>
    <t>20210205购入</t>
  </si>
  <si>
    <t>DT_HS300_20210126</t>
  </si>
  <si>
    <t>20200126购入</t>
  </si>
  <si>
    <t>DT_HS300_20210127</t>
  </si>
  <si>
    <t>20200127购入</t>
  </si>
  <si>
    <t>DT_HS300_20210128</t>
  </si>
  <si>
    <t>20200128购入</t>
  </si>
  <si>
    <t>DT_HS300_20210129</t>
  </si>
  <si>
    <t>20200129购入</t>
  </si>
  <si>
    <t>DT_HS300_20210201</t>
    <phoneticPr fontId="29" type="noConversion"/>
  </si>
  <si>
    <t>20200201购入</t>
    <phoneticPr fontId="29" type="noConversion"/>
  </si>
  <si>
    <t>DT_HS300_20210202</t>
  </si>
  <si>
    <t>20200202购入</t>
  </si>
  <si>
    <t>DT_HS300_20210203</t>
  </si>
  <si>
    <t>20200203购入</t>
  </si>
  <si>
    <t>DT_HS300_20210204</t>
  </si>
  <si>
    <t>20200204购入</t>
  </si>
  <si>
    <t>DT_HS300_20210205</t>
  </si>
  <si>
    <t>20200205购入</t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</si>
  <si>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,20210125售出</t>
    </r>
    <phoneticPr fontId="29" type="noConversion"/>
  </si>
  <si>
    <t>售出</t>
    <phoneticPr fontId="29" type="noConversion"/>
  </si>
  <si>
    <t>DT_HS300_20210208</t>
    <phoneticPr fontId="29" type="noConversion"/>
  </si>
  <si>
    <t>20200208购入</t>
    <phoneticPr fontId="29" type="noConversion"/>
  </si>
  <si>
    <t>DT_HS300_20210209</t>
  </si>
  <si>
    <t>20200209购入</t>
  </si>
  <si>
    <t>DT_HS300_20210210</t>
  </si>
  <si>
    <t>20200210购入</t>
  </si>
  <si>
    <t>DT_HS300_20210218</t>
    <phoneticPr fontId="29" type="noConversion"/>
  </si>
  <si>
    <t>DT_HS300_20210219</t>
    <phoneticPr fontId="29" type="noConversion"/>
  </si>
  <si>
    <t>20200218购入</t>
    <phoneticPr fontId="29" type="noConversion"/>
  </si>
  <si>
    <t>20200219购入</t>
    <phoneticPr fontId="29" type="noConversion"/>
  </si>
  <si>
    <t>DT_ZZ500_20210208</t>
  </si>
  <si>
    <t>20210208购入</t>
  </si>
  <si>
    <t>DT_ZZ500_20210209</t>
  </si>
  <si>
    <t>20210209购入</t>
  </si>
  <si>
    <t>DT_ZZ500_20210210</t>
  </si>
  <si>
    <t>20210210购入</t>
  </si>
  <si>
    <t>DT_ZZ500_20210218</t>
    <phoneticPr fontId="29" type="noConversion"/>
  </si>
  <si>
    <t>DT_ZZ500_20210219</t>
    <phoneticPr fontId="29" type="noConversion"/>
  </si>
  <si>
    <t>20210218购入</t>
    <phoneticPr fontId="29" type="noConversion"/>
  </si>
  <si>
    <t>20210219购入</t>
    <phoneticPr fontId="29" type="noConversion"/>
  </si>
  <si>
    <t>20200708购入,20210218售出</t>
    <phoneticPr fontId="29" type="noConversion"/>
  </si>
  <si>
    <t>20200710购入,20210218售出</t>
    <phoneticPr fontId="29" type="noConversion"/>
  </si>
  <si>
    <t>20200715购入,20210218售出</t>
    <phoneticPr fontId="29" type="noConversion"/>
  </si>
  <si>
    <t>20200722购入,20210218售出</t>
    <phoneticPr fontId="29" type="noConversion"/>
  </si>
  <si>
    <t>20200723购入,20210218售出</t>
    <phoneticPr fontId="29" type="noConversion"/>
  </si>
  <si>
    <t>20200731购入,20210218售出</t>
    <phoneticPr fontId="29" type="noConversion"/>
  </si>
  <si>
    <t>20200807购入,20210218售出</t>
    <phoneticPr fontId="29" type="noConversion"/>
  </si>
  <si>
    <t>20200810购入,20210218售出</t>
    <phoneticPr fontId="29" type="noConversion"/>
  </si>
  <si>
    <t>20200814购入,20210218售出</t>
    <phoneticPr fontId="29" type="noConversion"/>
  </si>
  <si>
    <t>20200819购入,20210218售出</t>
    <phoneticPr fontId="29" type="noConversion"/>
  </si>
  <si>
    <t>20200820购入,20210218售出</t>
    <phoneticPr fontId="29" type="noConversion"/>
  </si>
  <si>
    <t>20200821购入,20210218售出</t>
    <phoneticPr fontId="29" type="noConversion"/>
  </si>
  <si>
    <t>20200826购入,20210218售出</t>
    <phoneticPr fontId="29" type="noConversion"/>
  </si>
  <si>
    <t>20200827购入,20210218售出</t>
    <phoneticPr fontId="29" type="noConversion"/>
  </si>
  <si>
    <t>20200907购入,20210218售出</t>
    <phoneticPr fontId="29" type="noConversion"/>
  </si>
  <si>
    <t>20200914购入,20210218售出</t>
    <phoneticPr fontId="29" type="noConversion"/>
  </si>
  <si>
    <t>20200915购入,20210218售出</t>
    <phoneticPr fontId="29" type="noConversion"/>
  </si>
  <si>
    <t>20200916购入,20210218售出</t>
    <phoneticPr fontId="29" type="noConversion"/>
  </si>
  <si>
    <t>20200917购入,20210218售出</t>
    <phoneticPr fontId="29" type="noConversion"/>
  </si>
  <si>
    <t>20200921购入,20210218售出</t>
    <phoneticPr fontId="29" type="noConversion"/>
  </si>
  <si>
    <t>20200922购入,20210218售出</t>
    <phoneticPr fontId="29" type="noConversion"/>
  </si>
  <si>
    <t>20200923购入,20210218售出</t>
    <phoneticPr fontId="29" type="noConversion"/>
  </si>
  <si>
    <t>20201009购入,20210218售出</t>
    <phoneticPr fontId="29" type="noConversion"/>
  </si>
  <si>
    <t>20200706购入,20210209售出</t>
    <phoneticPr fontId="29" type="noConversion"/>
  </si>
  <si>
    <t>20200707购入,20210209售出</t>
    <phoneticPr fontId="29" type="noConversion"/>
  </si>
  <si>
    <t>20200720购入,20210209售出</t>
    <phoneticPr fontId="29" type="noConversion"/>
  </si>
  <si>
    <t>20200721购入,20210209售出</t>
    <phoneticPr fontId="29" type="noConversion"/>
  </si>
  <si>
    <t>20200729购入,20210209售出</t>
    <phoneticPr fontId="29" type="noConversion"/>
  </si>
  <si>
    <t>20200730购入,20210209售出</t>
    <phoneticPr fontId="29" type="noConversion"/>
  </si>
  <si>
    <t>20200811购入,20210209售出</t>
    <phoneticPr fontId="29" type="noConversion"/>
  </si>
  <si>
    <t>20200812购入,20210209售出</t>
    <phoneticPr fontId="29" type="noConversion"/>
  </si>
  <si>
    <t>20200813购入,20210209售出</t>
    <phoneticPr fontId="29" type="noConversion"/>
  </si>
  <si>
    <t>20200909购入,20210209售出</t>
    <phoneticPr fontId="29" type="noConversion"/>
  </si>
  <si>
    <t>20200910购入,20210209售出</t>
    <phoneticPr fontId="29" type="noConversion"/>
  </si>
  <si>
    <t>20200911购入,20210209售出</t>
    <phoneticPr fontId="29" type="noConversion"/>
  </si>
  <si>
    <t>20200925购入,20210209售出</t>
    <phoneticPr fontId="29" type="noConversion"/>
  </si>
  <si>
    <t>20200928购入,20210209售出</t>
    <phoneticPr fontId="29" type="noConversion"/>
  </si>
  <si>
    <t>20200929购入,20210209售出</t>
    <phoneticPr fontId="29" type="noConversion"/>
  </si>
  <si>
    <t>20200930购入,20210209售出</t>
    <phoneticPr fontId="29" type="noConversion"/>
  </si>
  <si>
    <t>20200806购入,20210219售出</t>
    <phoneticPr fontId="29" type="noConversion"/>
  </si>
  <si>
    <t>20200908购入,20210219售出</t>
    <phoneticPr fontId="29" type="noConversion"/>
  </si>
  <si>
    <t>20201026购入,20210219售出</t>
    <phoneticPr fontId="29" type="noConversion"/>
  </si>
  <si>
    <t>20200616购入,20210219售出</t>
    <phoneticPr fontId="29" type="noConversion"/>
  </si>
  <si>
    <t>DT_HS300_20210222</t>
    <phoneticPr fontId="29" type="noConversion"/>
  </si>
  <si>
    <t>20200222购入</t>
    <phoneticPr fontId="29" type="noConversion"/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</si>
  <si>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</si>
  <si>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</si>
  <si>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</si>
  <si>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</si>
  <si>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</si>
  <si>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</si>
  <si>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t>获利</t>
    <phoneticPr fontId="29" type="noConversion"/>
  </si>
  <si>
    <t>DT_HS300_20210223</t>
  </si>
  <si>
    <t>20200223购入</t>
  </si>
  <si>
    <t>DT_HS300_20210224</t>
  </si>
  <si>
    <t>20200224购入</t>
  </si>
  <si>
    <t>DT_HS300_20210225</t>
  </si>
  <si>
    <t>20200225购入</t>
  </si>
  <si>
    <t>DT_HS300_20210226</t>
  </si>
  <si>
    <t>20200226购入</t>
  </si>
  <si>
    <t>DT_HS300_20210301</t>
    <phoneticPr fontId="29" type="noConversion"/>
  </si>
  <si>
    <t>20200301购入</t>
    <phoneticPr fontId="29" type="noConversion"/>
  </si>
  <si>
    <t>DT_HS300_20210302</t>
  </si>
  <si>
    <t>20200302购入</t>
  </si>
  <si>
    <t>DT_HS300_20210303</t>
  </si>
  <si>
    <t>20200303购入</t>
  </si>
  <si>
    <t>DT_HS300_20210304</t>
  </si>
  <si>
    <t>20200304购入</t>
  </si>
  <si>
    <t>DT_HS300_20210305</t>
  </si>
  <si>
    <t>20200305购入</t>
  </si>
  <si>
    <t>DT_HS300_20210308</t>
  </si>
  <si>
    <t>20200308购入</t>
  </si>
  <si>
    <t>DT_HS300_20210309</t>
  </si>
  <si>
    <t>20200309购入</t>
  </si>
  <si>
    <t>DT_ZZ500_20210222</t>
    <phoneticPr fontId="29" type="noConversion"/>
  </si>
  <si>
    <t>20210222购入</t>
    <phoneticPr fontId="29" type="noConversion"/>
  </si>
  <si>
    <t>DT_ZZ500_20210223</t>
  </si>
  <si>
    <t>20210223购入</t>
  </si>
  <si>
    <t>DT_ZZ500_20210224</t>
  </si>
  <si>
    <t>20210224购入</t>
  </si>
  <si>
    <t>DT_ZZ500_20210225</t>
  </si>
  <si>
    <t>20210225购入</t>
  </si>
  <si>
    <t>DT_ZZ500_20210226</t>
  </si>
  <si>
    <t>20210226购入</t>
  </si>
  <si>
    <t>DT_ZZ500_20210301</t>
    <phoneticPr fontId="29" type="noConversion"/>
  </si>
  <si>
    <t>20210301购入</t>
    <phoneticPr fontId="29" type="noConversion"/>
  </si>
  <si>
    <t>DT_ZZ500_20210302</t>
  </si>
  <si>
    <t>20210302购入</t>
  </si>
  <si>
    <t>DT_ZZ500_20210303</t>
  </si>
  <si>
    <t>20210303购入</t>
  </si>
  <si>
    <t>DT_ZZ500_20210304</t>
  </si>
  <si>
    <t>20210304购入</t>
  </si>
  <si>
    <t>DT_ZZ500_20210305</t>
  </si>
  <si>
    <t>20210305购入</t>
  </si>
  <si>
    <t>DT_ZZ500_20210308</t>
  </si>
  <si>
    <t>20210308购入</t>
  </si>
  <si>
    <t>DT_ZZ500_20210309</t>
  </si>
  <si>
    <t>20210309购入</t>
  </si>
  <si>
    <t>20200616购入,20210219售出</t>
  </si>
  <si>
    <t>DT_HS300_20210310</t>
  </si>
  <si>
    <t>20200310购入</t>
  </si>
  <si>
    <t>DT_HS300_20210311</t>
  </si>
  <si>
    <t>20200311购入</t>
  </si>
  <si>
    <t>DT_HS300_20210312</t>
  </si>
  <si>
    <t>20200312购入</t>
  </si>
  <si>
    <t>DT_HS300_20210315</t>
  </si>
  <si>
    <t>20200315购入</t>
  </si>
  <si>
    <t>DT_HS300_20210316</t>
  </si>
  <si>
    <t>20200316购入</t>
  </si>
  <si>
    <t>DT_HS300_20210317</t>
  </si>
  <si>
    <t>20200317购入</t>
  </si>
  <si>
    <t>DT_HS300_20210318</t>
  </si>
  <si>
    <t>20200318购入</t>
  </si>
  <si>
    <t>DT_HS300_20210319</t>
  </si>
  <si>
    <t>20200319购入</t>
  </si>
  <si>
    <t>DT_HS300_20210322</t>
  </si>
  <si>
    <t>20200322购入</t>
  </si>
  <si>
    <t>DT_ZZ500_20210310</t>
  </si>
  <si>
    <t>20210310购入</t>
  </si>
  <si>
    <t>DT_ZZ500_20210311</t>
  </si>
  <si>
    <t>20210311购入</t>
  </si>
  <si>
    <t>DT_ZZ500_20210312</t>
  </si>
  <si>
    <t>20210312购入</t>
  </si>
  <si>
    <t>DT_ZZ500_20210315</t>
  </si>
  <si>
    <t>20210315购入</t>
  </si>
  <si>
    <t>DT_ZZ500_20210316</t>
  </si>
  <si>
    <t>20210316购入</t>
  </si>
  <si>
    <t>DT_ZZ500_20210317</t>
  </si>
  <si>
    <t>20210317购入</t>
  </si>
  <si>
    <t>DT_ZZ500_20210318</t>
  </si>
  <si>
    <t>20210318购入</t>
  </si>
  <si>
    <t>DT_ZZ500_20210319</t>
  </si>
  <si>
    <t>20210319购入</t>
  </si>
  <si>
    <t>DT_ZZ500_20210322</t>
  </si>
  <si>
    <t>20210322购入</t>
  </si>
  <si>
    <t>中钢转债</t>
  </si>
  <si>
    <t>杭银转债</t>
  </si>
  <si>
    <t>温氏转债</t>
  </si>
  <si>
    <t>东财转3</t>
    <phoneticPr fontId="29" type="noConversion"/>
  </si>
  <si>
    <t>苏行转债</t>
    <phoneticPr fontId="29" type="noConversion"/>
  </si>
  <si>
    <t>DT_HS300_20210323</t>
  </si>
  <si>
    <t>20200323购入</t>
  </si>
  <si>
    <t>DT_HS300_20210324</t>
  </si>
  <si>
    <t>20200324购入</t>
  </si>
  <si>
    <t>DT_HS300_20210325</t>
  </si>
  <si>
    <t>20200325购入</t>
  </si>
  <si>
    <t>DT_HS300_20210326</t>
  </si>
  <si>
    <t>20200326购入</t>
  </si>
  <si>
    <t>DT_HS300_20210329</t>
  </si>
  <si>
    <t>20200329购入</t>
  </si>
  <si>
    <t>DT_HS300_20210330</t>
  </si>
  <si>
    <t>20200330购入</t>
  </si>
  <si>
    <t>DT_HS300_20210331</t>
  </si>
  <si>
    <t>20200331购入</t>
  </si>
  <si>
    <t>DT_HS300_20210401</t>
    <phoneticPr fontId="29" type="noConversion"/>
  </si>
  <si>
    <t>20200401购入</t>
    <phoneticPr fontId="29" type="noConversion"/>
  </si>
  <si>
    <t>DT_HS300_20210402</t>
  </si>
  <si>
    <t>20200402购入</t>
  </si>
  <si>
    <t>DT_HS300_20210406</t>
  </si>
  <si>
    <t>20200406购入</t>
  </si>
  <si>
    <t>DT_HS300_20210407</t>
  </si>
  <si>
    <t>20200407购入</t>
  </si>
  <si>
    <t>DT_HS300_20210408</t>
  </si>
  <si>
    <t>20200408购入</t>
  </si>
  <si>
    <t>DT_HS300_20210409</t>
  </si>
  <si>
    <t>20200409购入</t>
  </si>
  <si>
    <t>DT_HS300_20210412</t>
  </si>
  <si>
    <t>20200412购入</t>
  </si>
  <si>
    <t>DT_HS300_20210413</t>
  </si>
  <si>
    <t>20200413购入</t>
  </si>
  <si>
    <t>DT_HS300_20210414</t>
  </si>
  <si>
    <t>20200414购入</t>
  </si>
  <si>
    <t>DT_HS300_20210415</t>
  </si>
  <si>
    <t>20200415购入</t>
  </si>
  <si>
    <t>DT_HS300_20210416</t>
  </si>
  <si>
    <t>20200416购入</t>
  </si>
  <si>
    <t>DT_HS300_20210419</t>
  </si>
  <si>
    <t>20200419购入</t>
  </si>
  <si>
    <t>DT_HS300_20210420</t>
  </si>
  <si>
    <t>20200420购入</t>
  </si>
  <si>
    <t>DT_HS300_20210421</t>
  </si>
  <si>
    <t>20200421购入</t>
  </si>
  <si>
    <t>DT_HS300_20210422</t>
  </si>
  <si>
    <t>20200422购入</t>
  </si>
  <si>
    <t>DT_HS300_20210423</t>
  </si>
  <si>
    <t>20200423购入</t>
  </si>
  <si>
    <t>DT_HS300_20210426</t>
    <phoneticPr fontId="29" type="noConversion"/>
  </si>
  <si>
    <t>DT_ZZ500_20210323</t>
  </si>
  <si>
    <t>20210323购入</t>
  </si>
  <si>
    <t>DT_ZZ500_20210324</t>
  </si>
  <si>
    <t>20210324购入</t>
  </si>
  <si>
    <t>DT_ZZ500_20210325</t>
  </si>
  <si>
    <t>20210325购入</t>
  </si>
  <si>
    <t>DT_ZZ500_20210326</t>
  </si>
  <si>
    <t>20210326购入</t>
  </si>
  <si>
    <t>DT_ZZ500_20210329</t>
  </si>
  <si>
    <t>20210329购入</t>
  </si>
  <si>
    <t>DT_ZZ500_20210330</t>
  </si>
  <si>
    <t>20210330购入</t>
  </si>
  <si>
    <t>DT_ZZ500_20210331</t>
  </si>
  <si>
    <t>20210331购入</t>
  </si>
  <si>
    <t>DT_ZZ500_20210401</t>
    <phoneticPr fontId="29" type="noConversion"/>
  </si>
  <si>
    <t>20210401购入</t>
    <phoneticPr fontId="29" type="noConversion"/>
  </si>
  <si>
    <t>DT_ZZ500_20210402</t>
  </si>
  <si>
    <t>20210402购入</t>
  </si>
  <si>
    <t>DT_ZZ500_20210406</t>
  </si>
  <si>
    <t>20210406购入</t>
  </si>
  <si>
    <t>DT_ZZ500_20210407</t>
  </si>
  <si>
    <t>20210407购入</t>
  </si>
  <si>
    <t>DT_ZZ500_20210408</t>
  </si>
  <si>
    <t>20210408购入</t>
  </si>
  <si>
    <t>DT_ZZ500_20210409</t>
  </si>
  <si>
    <t>20210409购入</t>
  </si>
  <si>
    <t>DT_ZZ500_20210412</t>
  </si>
  <si>
    <t>20210412购入</t>
  </si>
  <si>
    <t>DT_ZZ500_20210413</t>
  </si>
  <si>
    <t>20210413购入</t>
  </si>
  <si>
    <t>DT_ZZ500_20210414</t>
  </si>
  <si>
    <t>20210414购入</t>
  </si>
  <si>
    <t>DT_ZZ500_20210415</t>
  </si>
  <si>
    <t>20210415购入</t>
  </si>
  <si>
    <t>DT_ZZ500_20210416</t>
  </si>
  <si>
    <t>20210416购入</t>
  </si>
  <si>
    <t>DT_ZZ500_20210419</t>
  </si>
  <si>
    <t>20210419购入</t>
  </si>
  <si>
    <t>DT_ZZ500_20210420</t>
  </si>
  <si>
    <t>20210420购入</t>
  </si>
  <si>
    <t>DT_ZZ500_20210421</t>
  </si>
  <si>
    <t>20210421购入</t>
  </si>
  <si>
    <t>DT_ZZ500_20210422</t>
  </si>
  <si>
    <t>20210422购入</t>
  </si>
  <si>
    <t>DT_ZZ500_20210423</t>
  </si>
  <si>
    <t>20210423购入</t>
  </si>
  <si>
    <t>DT_ZZ500_20210426</t>
    <phoneticPr fontId="29" type="noConversion"/>
  </si>
  <si>
    <t>20210426购入</t>
    <phoneticPr fontId="29" type="noConversion"/>
  </si>
  <si>
    <t>DT_HS300_20210427</t>
  </si>
  <si>
    <t>DT_HS300_20210428</t>
  </si>
  <si>
    <t>DT_HS300_20210429</t>
  </si>
  <si>
    <t>20200427购入</t>
  </si>
  <si>
    <t>DT_HS300_20210430</t>
  </si>
  <si>
    <t>20200428购入</t>
  </si>
  <si>
    <t>20200429购入</t>
  </si>
  <si>
    <t>DT_HS300_20210506</t>
    <phoneticPr fontId="29" type="noConversion"/>
  </si>
  <si>
    <t>20200426购入</t>
    <phoneticPr fontId="29" type="noConversion"/>
  </si>
  <si>
    <t>20200430购入</t>
  </si>
  <si>
    <t>20200506购入</t>
    <phoneticPr fontId="29" type="noConversion"/>
  </si>
  <si>
    <t>DT_HS300_20210507</t>
  </si>
  <si>
    <t>20200507购入</t>
  </si>
  <si>
    <t>DT_HS300_20210510</t>
  </si>
  <si>
    <t>20200510购入</t>
  </si>
  <si>
    <t>DT_HS300_20210511</t>
  </si>
  <si>
    <t>20200511购入</t>
  </si>
  <si>
    <t>DT_HS300_20210512</t>
  </si>
  <si>
    <t>20200512购入</t>
  </si>
  <si>
    <t>DT_HS300_20210513</t>
  </si>
  <si>
    <t>20200513购入</t>
  </si>
  <si>
    <t>DT_HS300_20210514</t>
  </si>
  <si>
    <t>20200514购入</t>
  </si>
  <si>
    <t>DT_HS300_20210517</t>
  </si>
  <si>
    <t>20200517购入</t>
  </si>
  <si>
    <t>DT_HS300_20210518</t>
  </si>
  <si>
    <t>20200518购入</t>
  </si>
  <si>
    <t>DT_HS300_20210519</t>
  </si>
  <si>
    <t>20200519购入</t>
  </si>
  <si>
    <t>DT_HS300_20210520</t>
  </si>
  <si>
    <t>20200520购入</t>
  </si>
  <si>
    <t>DT_HS300_20210521</t>
  </si>
  <si>
    <t>20200521购入</t>
  </si>
  <si>
    <t>DT_HS300_20210524</t>
  </si>
  <si>
    <t>20200524购入</t>
  </si>
  <si>
    <t>DT_HS300_20210525</t>
  </si>
  <si>
    <t>20200525购入</t>
  </si>
  <si>
    <t>DT_HS300_20210526</t>
  </si>
  <si>
    <t>20200526购入</t>
  </si>
  <si>
    <t>DT_ZZ500_20210427</t>
  </si>
  <si>
    <t>20210427购入</t>
  </si>
  <si>
    <t>DT_ZZ500_20210428</t>
  </si>
  <si>
    <t>20210428购入</t>
  </si>
  <si>
    <t>DT_ZZ500_20210429</t>
  </si>
  <si>
    <t>20210429购入</t>
  </si>
  <si>
    <t>DT_ZZ500_20210430</t>
  </si>
  <si>
    <t>20210430购入</t>
  </si>
  <si>
    <t>DT_ZZ500_20210506</t>
    <phoneticPr fontId="29" type="noConversion"/>
  </si>
  <si>
    <t>20210506购入</t>
    <phoneticPr fontId="29" type="noConversion"/>
  </si>
  <si>
    <t>DT_ZZ500_20210507</t>
  </si>
  <si>
    <t>20210507购入</t>
  </si>
  <si>
    <t>DT_ZZ500_20210510</t>
  </si>
  <si>
    <t>20210510购入</t>
  </si>
  <si>
    <t>DT_ZZ500_20210511</t>
  </si>
  <si>
    <t>20210511购入</t>
  </si>
  <si>
    <t>DT_ZZ500_20210512</t>
  </si>
  <si>
    <t>20210512购入</t>
  </si>
  <si>
    <t>DT_ZZ500_20210513</t>
  </si>
  <si>
    <t>20210513购入</t>
  </si>
  <si>
    <t>DT_ZZ500_20210514</t>
  </si>
  <si>
    <t>20210514购入</t>
  </si>
  <si>
    <t>DT_ZZ500_20210517</t>
  </si>
  <si>
    <t>20210517购入</t>
  </si>
  <si>
    <t>DT_ZZ500_20210518</t>
  </si>
  <si>
    <t>20210518购入</t>
  </si>
  <si>
    <t>DT_ZZ500_20210519</t>
  </si>
  <si>
    <t>20210519购入</t>
  </si>
  <si>
    <t>DT_ZZ500_20210520</t>
  </si>
  <si>
    <t>20210520购入</t>
  </si>
  <si>
    <t>DT_ZZ500_20210521</t>
  </si>
  <si>
    <t>20210521购入</t>
  </si>
  <si>
    <t>DT_ZZ500_20210524</t>
  </si>
  <si>
    <t>20210524购入</t>
  </si>
  <si>
    <t>DT_ZZ500_20210525</t>
  </si>
  <si>
    <t>20210525购入</t>
  </si>
  <si>
    <t>DT_ZZ500_20210526</t>
  </si>
  <si>
    <t>20210526购入</t>
  </si>
  <si>
    <t>20200617购入,20210524售出</t>
    <phoneticPr fontId="29" type="noConversion"/>
  </si>
  <si>
    <t>20200618购入,20210524售出</t>
    <phoneticPr fontId="29" type="noConversion"/>
  </si>
  <si>
    <t>20200619购入,20210531售出</t>
    <phoneticPr fontId="29" type="noConversion"/>
  </si>
  <si>
    <t>20200622购入,20210531售出</t>
    <phoneticPr fontId="29" type="noConversion"/>
  </si>
  <si>
    <t>20200623购入,20210531售出</t>
    <phoneticPr fontId="29" type="noConversion"/>
  </si>
  <si>
    <t>20200624购入,20210531售出</t>
    <phoneticPr fontId="29" type="noConversion"/>
  </si>
  <si>
    <t>20200629购入,20210531售出</t>
    <phoneticPr fontId="29" type="noConversion"/>
  </si>
  <si>
    <t>三花转债</t>
  </si>
  <si>
    <t>DT_HS300_20210527</t>
  </si>
  <si>
    <t>20200527购入</t>
  </si>
  <si>
    <t>DT_HS300_20210528</t>
  </si>
  <si>
    <t>20200528购入</t>
  </si>
  <si>
    <t>DT_HS300_20210531</t>
    <phoneticPr fontId="29" type="noConversion"/>
  </si>
  <si>
    <t>20200531购入</t>
    <phoneticPr fontId="29" type="noConversion"/>
  </si>
  <si>
    <t>DT_HS300_20210601</t>
    <phoneticPr fontId="29" type="noConversion"/>
  </si>
  <si>
    <t>20200601购入</t>
    <phoneticPr fontId="29" type="noConversion"/>
  </si>
  <si>
    <t>DT_HS300_20210602</t>
  </si>
  <si>
    <t>20200602购入</t>
  </si>
  <si>
    <t>DT_HS300_20210603</t>
  </si>
  <si>
    <t>20200603购入</t>
  </si>
  <si>
    <t>DT_HS300_20210604</t>
  </si>
  <si>
    <t>20200604购入</t>
  </si>
  <si>
    <t>20200605购入</t>
  </si>
  <si>
    <t>DT_HS300_20210607</t>
    <phoneticPr fontId="29" type="noConversion"/>
  </si>
  <si>
    <t>DT_ZZ500_20210527</t>
  </si>
  <si>
    <t>20210527购入</t>
  </si>
  <si>
    <t>DT_ZZ500_20210528</t>
  </si>
  <si>
    <t>20210528购入</t>
  </si>
  <si>
    <t>DT_ZZ500_20210531</t>
    <phoneticPr fontId="29" type="noConversion"/>
  </si>
  <si>
    <t>20210531购入</t>
    <phoneticPr fontId="29" type="noConversion"/>
  </si>
  <si>
    <t>DT_ZZ500_20210601</t>
    <phoneticPr fontId="29" type="noConversion"/>
  </si>
  <si>
    <t>20210601购入</t>
    <phoneticPr fontId="29" type="noConversion"/>
  </si>
  <si>
    <t>DT_ZZ500_20210602</t>
  </si>
  <si>
    <t>20210602购入</t>
  </si>
  <si>
    <t>DT_ZZ500_20210603</t>
  </si>
  <si>
    <t>20210603购入</t>
  </si>
  <si>
    <t>DT_ZZ500_20210604</t>
  </si>
  <si>
    <t>DT_ZZ500_20210607</t>
    <phoneticPr fontId="29" type="noConversion"/>
  </si>
  <si>
    <t>20210607购入</t>
    <phoneticPr fontId="29" type="noConversion"/>
  </si>
  <si>
    <t>20210604购入</t>
    <phoneticPr fontId="29" type="noConversion"/>
  </si>
  <si>
    <t>长汽转债</t>
    <phoneticPr fontId="29" type="noConversion"/>
  </si>
  <si>
    <t>20200630购入,20210623售出</t>
    <phoneticPr fontId="29" type="noConversion"/>
  </si>
  <si>
    <t>20200701购入,20210623售出</t>
    <phoneticPr fontId="29" type="noConversion"/>
  </si>
  <si>
    <t>健帆转债</t>
    <phoneticPr fontId="29" type="noConversion"/>
  </si>
  <si>
    <t>DT_HS300_20210608</t>
  </si>
  <si>
    <t>20200606购入</t>
  </si>
  <si>
    <t>DT_HS300_20210609</t>
  </si>
  <si>
    <t>20200607购入</t>
  </si>
  <si>
    <t>DT_HS300_20210610</t>
  </si>
  <si>
    <t>20200608购入</t>
  </si>
  <si>
    <t>DT_HS300_20210611</t>
  </si>
  <si>
    <t>20200609购入</t>
  </si>
  <si>
    <t>DT_HS300_20210615</t>
  </si>
  <si>
    <t>20200613购入</t>
  </si>
  <si>
    <t>DT_HS300_20210616</t>
  </si>
  <si>
    <t>20200614购入</t>
  </si>
  <si>
    <t>DT_HS300_20210617</t>
  </si>
  <si>
    <t>20200615购入</t>
  </si>
  <si>
    <t>DT_HS300_20210618</t>
  </si>
  <si>
    <t>20200616购入</t>
  </si>
  <si>
    <t>DT_HS300_20210621</t>
  </si>
  <si>
    <t>DT_HS300_20210622</t>
  </si>
  <si>
    <t>20200620购入</t>
  </si>
  <si>
    <t>DT_HS300_20210623</t>
  </si>
  <si>
    <t>20200621购入</t>
  </si>
  <si>
    <t>DT_HS300_20210624</t>
  </si>
  <si>
    <t>DT_HS300_20210625</t>
  </si>
  <si>
    <t>DT_ZZ500_20210608</t>
  </si>
  <si>
    <t>20210608购入</t>
  </si>
  <si>
    <t>DT_ZZ500_20210609</t>
  </si>
  <si>
    <t>20210609购入</t>
  </si>
  <si>
    <t>DT_ZZ500_20210610</t>
  </si>
  <si>
    <t>20210610购入</t>
  </si>
  <si>
    <t>DT_ZZ500_20210611</t>
  </si>
  <si>
    <t>20210611购入</t>
  </si>
  <si>
    <t>DT_ZZ500_20210615</t>
  </si>
  <si>
    <t>20210615购入</t>
  </si>
  <si>
    <t>DT_ZZ500_20210616</t>
  </si>
  <si>
    <t>20210616购入</t>
  </si>
  <si>
    <t>DT_ZZ500_20210617</t>
  </si>
  <si>
    <t>20210617购入</t>
  </si>
  <si>
    <t>DT_ZZ500_20210618</t>
  </si>
  <si>
    <t>20210618购入</t>
  </si>
  <si>
    <t>DT_ZZ500_20210621</t>
  </si>
  <si>
    <t>20210621购入</t>
  </si>
  <si>
    <t>DT_ZZ500_20210622</t>
  </si>
  <si>
    <t>20210622购入</t>
  </si>
  <si>
    <t>DT_ZZ500_20210623</t>
  </si>
  <si>
    <t>20210623购入</t>
  </si>
  <si>
    <t>DT_ZZ500_20210624</t>
  </si>
  <si>
    <t>20210624购入</t>
  </si>
  <si>
    <t>DT_ZZ500_20210625</t>
  </si>
  <si>
    <t>20210625购入</t>
  </si>
  <si>
    <t>DT_ZZ500_20210628</t>
    <phoneticPr fontId="29" type="noConversion"/>
  </si>
  <si>
    <t>20210628购入</t>
    <phoneticPr fontId="29" type="noConversion"/>
  </si>
  <si>
    <t>DT_HS300_20210628</t>
    <phoneticPr fontId="29" type="noConversion"/>
  </si>
  <si>
    <t>20200628购入</t>
    <phoneticPr fontId="29" type="noConversion"/>
  </si>
  <si>
    <t>20200702购入,20210712售出</t>
    <phoneticPr fontId="29" type="noConversion"/>
  </si>
  <si>
    <t>DT_HS300_20210629</t>
  </si>
  <si>
    <t>20200629购入</t>
  </si>
  <si>
    <t>DT_HS300_20210630</t>
  </si>
  <si>
    <t>20200630购入</t>
  </si>
  <si>
    <t>DT_HS300_20210701</t>
    <phoneticPr fontId="29" type="noConversion"/>
  </si>
  <si>
    <t>20200701购入</t>
    <phoneticPr fontId="29" type="noConversion"/>
  </si>
  <si>
    <t>DT_HS300_20210702</t>
  </si>
  <si>
    <t>20200702购入</t>
  </si>
  <si>
    <t>DT_HS300_20210705</t>
  </si>
  <si>
    <t>20200705购入</t>
  </si>
  <si>
    <t>DT_HS300_20210706</t>
  </si>
  <si>
    <t>DT_HS300_20210707</t>
  </si>
  <si>
    <t>DT_HS300_20210708</t>
  </si>
  <si>
    <t>DT_HS300_20210709</t>
  </si>
  <si>
    <t>DT_HS300_20210712</t>
  </si>
  <si>
    <t>20200712购入</t>
  </si>
  <si>
    <t>DT_HS300_20210713</t>
  </si>
  <si>
    <t>DT_HS300_20210714</t>
  </si>
  <si>
    <t>DT_HS300_20210715</t>
  </si>
  <si>
    <t>DT_HS300_20210716</t>
  </si>
  <si>
    <t>DT_HS300_20210719</t>
  </si>
  <si>
    <t>20200719购入</t>
  </si>
  <si>
    <t>DT_HS300_20210720</t>
  </si>
  <si>
    <t>DT_HS300_20210721</t>
  </si>
  <si>
    <t>DT_HS300_20210722</t>
  </si>
  <si>
    <t>DT_HS300_20210723</t>
  </si>
  <si>
    <t>DT_HS300_20210726</t>
  </si>
  <si>
    <t>20200726购入</t>
  </si>
  <si>
    <t>DT_HS300_20210727</t>
  </si>
  <si>
    <t>DT_HS300_20210728</t>
  </si>
  <si>
    <t>DT_HS300_20210729</t>
  </si>
  <si>
    <t>DT_HS300_20210730</t>
  </si>
  <si>
    <t>DT_HS300_20210802</t>
  </si>
  <si>
    <t>20200802购入</t>
  </si>
  <si>
    <t>DT_HS300_20210803</t>
  </si>
  <si>
    <t>20200803购入</t>
  </si>
  <si>
    <t>DT_ZZ500_20210629</t>
  </si>
  <si>
    <t>20210629购入</t>
  </si>
  <si>
    <t>DT_ZZ500_20210630</t>
  </si>
  <si>
    <t>20210630购入</t>
  </si>
  <si>
    <t>DT_ZZ500_20210701</t>
    <phoneticPr fontId="29" type="noConversion"/>
  </si>
  <si>
    <t>20210701购入</t>
    <phoneticPr fontId="29" type="noConversion"/>
  </si>
  <si>
    <t>DT_ZZ500_20210702</t>
  </si>
  <si>
    <t>20210702购入</t>
  </si>
  <si>
    <t>DT_ZZ500_20210705</t>
  </si>
  <si>
    <t>20210705购入</t>
  </si>
  <si>
    <t>DT_ZZ500_20210706</t>
  </si>
  <si>
    <t>20210706购入</t>
  </si>
  <si>
    <t>DT_ZZ500_20210707</t>
  </si>
  <si>
    <t>20210707购入</t>
  </si>
  <si>
    <t>DT_ZZ500_20210708</t>
  </si>
  <si>
    <t>20210708购入</t>
  </si>
  <si>
    <t>DT_ZZ500_20210709</t>
  </si>
  <si>
    <t>20210709购入</t>
  </si>
  <si>
    <t>DT_ZZ500_20210712</t>
  </si>
  <si>
    <t>20210712购入</t>
  </si>
  <si>
    <t>DT_ZZ500_20210713</t>
  </si>
  <si>
    <t>20210713购入</t>
  </si>
  <si>
    <t>DT_ZZ500_20210714</t>
  </si>
  <si>
    <t>20210714购入</t>
  </si>
  <si>
    <t>DT_ZZ500_20210715</t>
  </si>
  <si>
    <t>20210715购入</t>
  </si>
  <si>
    <t>DT_ZZ500_20210716</t>
  </si>
  <si>
    <t>20210716购入</t>
  </si>
  <si>
    <t>DT_ZZ500_20210719</t>
  </si>
  <si>
    <t>20210719购入</t>
  </si>
  <si>
    <t>DT_ZZ500_20210720</t>
  </si>
  <si>
    <t>20210720购入</t>
  </si>
  <si>
    <t>DT_ZZ500_20210721</t>
  </si>
  <si>
    <t>20210721购入</t>
  </si>
  <si>
    <t>DT_ZZ500_20210722</t>
  </si>
  <si>
    <t>20210722购入</t>
  </si>
  <si>
    <t>DT_ZZ500_20210723</t>
  </si>
  <si>
    <t>20210723购入</t>
  </si>
  <si>
    <t>DT_ZZ500_20210726</t>
  </si>
  <si>
    <t>20210726购入</t>
  </si>
  <si>
    <t>DT_ZZ500_20210727</t>
  </si>
  <si>
    <t>20210727购入</t>
  </si>
  <si>
    <t>DT_ZZ500_20210728</t>
  </si>
  <si>
    <t>20210728购入</t>
  </si>
  <si>
    <t>DT_ZZ500_20210729</t>
  </si>
  <si>
    <t>20210729购入</t>
  </si>
  <si>
    <t>DT_ZZ500_20210730</t>
  </si>
  <si>
    <t>20210730购入</t>
  </si>
  <si>
    <t>DT_ZZ500_20210802</t>
  </si>
  <si>
    <t>20210802购入</t>
  </si>
  <si>
    <t>DT_ZZ500_20210803</t>
  </si>
  <si>
    <t>20210803购入</t>
  </si>
  <si>
    <t>20200703购入,20210715售出</t>
    <phoneticPr fontId="29" type="noConversion"/>
  </si>
  <si>
    <t>富瀚转债</t>
    <phoneticPr fontId="29" type="noConversion"/>
  </si>
  <si>
    <t>天合转债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</si>
</sst>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43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52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6" fillId="0" borderId="0" xfId="0" applyFont="1"/>
    <xf numFmtId="10" fontId="15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19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1" fillId="0" borderId="1" xfId="0" applyFont="1" applyBorder="1" applyAlignment="1"/>
    <xf numFmtId="0" fontId="23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4" fillId="0" borderId="1" xfId="0" applyFont="1" applyBorder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2" fontId="24" fillId="0" borderId="0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5" fillId="0" borderId="0" xfId="0" applyNumberFormat="1" applyFont="1" applyBorder="1"/>
    <xf numFmtId="0" fontId="24" fillId="0" borderId="1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2" fontId="24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4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6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2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0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0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19" fillId="0" borderId="0" xfId="0" applyNumberFormat="1" applyFont="1" applyFill="1"/>
    <xf numFmtId="0" fontId="39" fillId="0" borderId="0" xfId="0" applyFont="1" applyAlignment="1">
      <alignment horizontal="center" vertical="top" wrapText="1"/>
    </xf>
    <xf numFmtId="10" fontId="39" fillId="0" borderId="0" xfId="1" applyNumberFormat="1" applyFont="1" applyBorder="1" applyAlignment="1" applyProtection="1"/>
    <xf numFmtId="10" fontId="39" fillId="0" borderId="0" xfId="1" applyNumberFormat="1" applyFont="1" applyFill="1" applyBorder="1" applyAlignment="1" applyProtection="1"/>
    <xf numFmtId="0" fontId="39" fillId="0" borderId="0" xfId="0" applyFont="1"/>
    <xf numFmtId="0" fontId="39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1" fillId="0" borderId="0" xfId="0" applyNumberFormat="1" applyFont="1" applyBorder="1" applyAlignment="1">
      <alignment horizontal="center" vertical="center" wrapText="1"/>
    </xf>
    <xf numFmtId="2" fontId="41" fillId="0" borderId="0" xfId="0" applyNumberFormat="1" applyFont="1" applyBorder="1" applyAlignment="1">
      <alignment horizontal="center" vertical="center" wrapText="1"/>
    </xf>
    <xf numFmtId="9" fontId="41" fillId="0" borderId="0" xfId="1" applyFont="1" applyBorder="1" applyAlignment="1" applyProtection="1">
      <alignment horizontal="center" vertical="center" wrapText="1"/>
    </xf>
    <xf numFmtId="9" fontId="41" fillId="0" borderId="2" xfId="1" applyFont="1" applyBorder="1" applyAlignment="1" applyProtection="1">
      <alignment horizontal="center" vertical="center" wrapText="1"/>
    </xf>
    <xf numFmtId="0" fontId="41" fillId="0" borderId="1" xfId="0" applyFont="1" applyBorder="1"/>
    <xf numFmtId="180" fontId="41" fillId="0" borderId="0" xfId="0" applyNumberFormat="1" applyFont="1" applyBorder="1"/>
    <xf numFmtId="2" fontId="40" fillId="0" borderId="0" xfId="0" applyNumberFormat="1" applyFont="1" applyBorder="1"/>
    <xf numFmtId="2" fontId="40" fillId="0" borderId="2" xfId="0" applyNumberFormat="1" applyFont="1" applyBorder="1"/>
    <xf numFmtId="0" fontId="0" fillId="0" borderId="0" xfId="0" applyFont="1"/>
    <xf numFmtId="189" fontId="41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0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0" fontId="40" fillId="0" borderId="0" xfId="1" applyNumberFormat="1" applyFont="1" applyFill="1" applyBorder="1" applyAlignment="1" applyProtection="1"/>
    <xf numFmtId="0" fontId="2" fillId="0" borderId="3" xfId="0" applyFont="1" applyBorder="1" applyAlignment="1">
      <alignment vertical="center"/>
    </xf>
    <xf numFmtId="0" fontId="9" fillId="0" borderId="0" xfId="0" applyFont="1" applyBorder="1"/>
    <xf numFmtId="0" fontId="2" fillId="0" borderId="0" xfId="0" applyFont="1" applyFill="1"/>
    <xf numFmtId="10" fontId="9" fillId="2" borderId="0" xfId="1" applyNumberFormat="1" applyFont="1" applyFill="1" applyBorder="1" applyAlignment="1" applyProtection="1">
      <alignment horizontal="right"/>
    </xf>
    <xf numFmtId="0" fontId="2" fillId="0" borderId="0" xfId="0" quotePrefix="1" applyFont="1" applyBorder="1"/>
    <xf numFmtId="0" fontId="9" fillId="3" borderId="0" xfId="0" applyFont="1" applyFill="1"/>
    <xf numFmtId="49" fontId="19" fillId="4" borderId="0" xfId="0" applyNumberFormat="1" applyFont="1" applyFill="1"/>
    <xf numFmtId="49" fontId="1" fillId="4" borderId="0" xfId="0" applyNumberFormat="1" applyFont="1" applyFill="1"/>
    <xf numFmtId="49" fontId="1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77" fontId="40" fillId="0" borderId="0" xfId="0" applyNumberFormat="1" applyFont="1" applyFill="1"/>
    <xf numFmtId="10" fontId="40" fillId="0" borderId="0" xfId="1" applyNumberFormat="1" applyFont="1" applyBorder="1" applyAlignment="1" applyProtection="1"/>
    <xf numFmtId="49" fontId="19" fillId="2" borderId="0" xfId="0" applyNumberFormat="1" applyFont="1" applyFill="1"/>
    <xf numFmtId="2" fontId="9" fillId="2" borderId="0" xfId="0" applyNumberFormat="1" applyFont="1" applyFill="1"/>
    <xf numFmtId="179" fontId="9" fillId="2" borderId="0" xfId="0" applyNumberFormat="1" applyFont="1" applyFill="1"/>
    <xf numFmtId="10" fontId="9" fillId="2" borderId="0" xfId="1" applyNumberFormat="1" applyFont="1" applyFill="1" applyBorder="1" applyAlignment="1" applyProtection="1"/>
    <xf numFmtId="177" fontId="9" fillId="2" borderId="0" xfId="0" applyNumberFormat="1" applyFont="1" applyFill="1"/>
    <xf numFmtId="178" fontId="9" fillId="2" borderId="0" xfId="0" applyNumberFormat="1" applyFont="1" applyFill="1" applyAlignment="1">
      <alignment wrapText="1"/>
    </xf>
    <xf numFmtId="184" fontId="12" fillId="2" borderId="0" xfId="0" applyNumberFormat="1" applyFont="1" applyFill="1" applyAlignment="1"/>
    <xf numFmtId="184" fontId="12" fillId="2" borderId="0" xfId="0" applyNumberFormat="1" applyFont="1" applyFill="1" applyAlignment="1">
      <alignment horizontal="right"/>
    </xf>
    <xf numFmtId="0" fontId="12" fillId="2" borderId="0" xfId="0" applyFont="1" applyFill="1" applyAlignment="1"/>
    <xf numFmtId="2" fontId="8" fillId="2" borderId="0" xfId="0" applyNumberFormat="1" applyFont="1" applyFill="1" applyAlignment="1">
      <alignment horizontal="center"/>
    </xf>
    <xf numFmtId="181" fontId="42" fillId="0" borderId="0" xfId="0" applyNumberFormat="1" applyFont="1" applyAlignment="1">
      <alignment horizontal="center"/>
    </xf>
    <xf numFmtId="181" fontId="42" fillId="0" borderId="2" xfId="0" applyNumberFormat="1" applyFont="1" applyBorder="1" applyAlignment="1">
      <alignment horizontal="center"/>
    </xf>
    <xf numFmtId="2" fontId="22" fillId="0" borderId="0" xfId="0" applyNumberFormat="1" applyFont="1" applyBorder="1" applyAlignment="1">
      <alignment horizontal="right" vertical="center"/>
    </xf>
    <xf numFmtId="2" fontId="22" fillId="0" borderId="2" xfId="0" applyNumberFormat="1" applyFont="1" applyBorder="1" applyAlignment="1">
      <alignment horizontal="right" vertical="center"/>
    </xf>
    <xf numFmtId="2" fontId="22" fillId="0" borderId="0" xfId="0" applyNumberFormat="1" applyFont="1" applyBorder="1" applyAlignment="1">
      <alignment horizontal="center" vertical="center"/>
    </xf>
    <xf numFmtId="10" fontId="22" fillId="0" borderId="2" xfId="1" applyNumberFormat="1" applyFont="1" applyBorder="1" applyAlignment="1" applyProtection="1">
      <alignment horizontal="left" vertical="center"/>
    </xf>
    <xf numFmtId="2" fontId="22" fillId="0" borderId="2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32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1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78"/>
  <sheetViews>
    <sheetView zoomScale="80" zoomScaleNormal="80" workbookViewId="0">
      <pane xSplit="1" ySplit="1" topLeftCell="B2" activePane="bottomRight" state="frozen"/>
      <selection activeCell="G436" sqref="G436"/>
      <selection pane="topRight" activeCell="G436" sqref="G436"/>
      <selection pane="bottomLeft" activeCell="G436" sqref="G436"/>
      <selection pane="bottomRight" activeCell="F19" sqref="F19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9.12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6.125" style="1" customWidth="1"/>
    <col min="21" max="21" width="7.125" style="1" customWidth="1"/>
    <col min="22" max="22" width="7.75" style="1" customWidth="1"/>
    <col min="23" max="23" width="7.375" style="1" customWidth="1"/>
    <col min="24" max="24" width="4.75" style="1" customWidth="1"/>
    <col min="25" max="25" width="11.25" style="2" customWidth="1"/>
    <col min="26" max="26" width="9.125" style="185" customWidth="1"/>
    <col min="27" max="28" width="6.625" style="185" customWidth="1"/>
    <col min="29" max="29" width="7.375" style="9" customWidth="1"/>
    <col min="30" max="1024" width="8.875" style="2" customWidth="1"/>
  </cols>
  <sheetData>
    <row r="1" spans="1:1024" s="130" customFormat="1" ht="31.5">
      <c r="A1" s="124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125">
        <v>1.7622</v>
      </c>
      <c r="G1" s="127" t="s">
        <v>5</v>
      </c>
      <c r="H1" s="135" t="str">
        <f>ROUND(SUM(H2:H19435),2)&amp;"盈利"</f>
        <v>1758.47盈利</v>
      </c>
      <c r="I1" s="126" t="s">
        <v>6</v>
      </c>
      <c r="J1" s="125" t="s">
        <v>7</v>
      </c>
      <c r="K1" s="126" t="s">
        <v>8</v>
      </c>
      <c r="L1" s="126" t="s">
        <v>9</v>
      </c>
      <c r="M1" s="126" t="s">
        <v>10</v>
      </c>
      <c r="N1" s="128" t="str">
        <f ca="1">TEXT(ROUND(SUM(H2:H19435)/SUM(M2:M19435)*365,4),"0.00%" &amp;  " 
年化")</f>
        <v>13.44% 
年化</v>
      </c>
      <c r="O1" s="126" t="s">
        <v>11</v>
      </c>
      <c r="P1" s="126" t="s">
        <v>12</v>
      </c>
      <c r="Q1" s="126" t="s">
        <v>13</v>
      </c>
      <c r="R1" s="126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6" t="s">
        <v>21</v>
      </c>
      <c r="Z1" s="174" t="s">
        <v>22</v>
      </c>
      <c r="AA1" s="182" t="s">
        <v>23</v>
      </c>
      <c r="AB1" s="182" t="s">
        <v>24</v>
      </c>
      <c r="AC1" s="129" t="s">
        <v>25</v>
      </c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24"/>
      <c r="HB1" s="124"/>
      <c r="HC1" s="124"/>
      <c r="HD1" s="124"/>
      <c r="HE1" s="124"/>
      <c r="HF1" s="124"/>
      <c r="HG1" s="124"/>
      <c r="HH1" s="124"/>
      <c r="HI1" s="124"/>
      <c r="HJ1" s="124"/>
      <c r="HK1" s="124"/>
      <c r="HL1" s="124"/>
      <c r="HM1" s="124"/>
      <c r="HN1" s="124"/>
      <c r="HO1" s="124"/>
      <c r="HP1" s="124"/>
      <c r="HQ1" s="124"/>
      <c r="HR1" s="124"/>
      <c r="HS1" s="124"/>
      <c r="HT1" s="124"/>
      <c r="HU1" s="124"/>
      <c r="HV1" s="124"/>
      <c r="HW1" s="124"/>
      <c r="HX1" s="124"/>
      <c r="HY1" s="124"/>
      <c r="HZ1" s="124"/>
      <c r="IA1" s="124"/>
      <c r="IB1" s="124"/>
      <c r="IC1" s="124"/>
      <c r="ID1" s="124"/>
      <c r="IE1" s="124"/>
      <c r="IF1" s="124"/>
      <c r="IG1" s="124"/>
      <c r="IH1" s="124"/>
      <c r="II1" s="124"/>
      <c r="IJ1" s="124"/>
      <c r="IK1" s="124"/>
      <c r="IL1" s="124"/>
      <c r="IM1" s="124"/>
      <c r="IN1" s="124"/>
      <c r="IO1" s="124"/>
      <c r="IP1" s="124"/>
      <c r="IQ1" s="124"/>
      <c r="IR1" s="124"/>
      <c r="IS1" s="124"/>
      <c r="IT1" s="124"/>
      <c r="IU1" s="124"/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24"/>
      <c r="JT1" s="124"/>
      <c r="JU1" s="124"/>
      <c r="JV1" s="124"/>
      <c r="JW1" s="124"/>
      <c r="JX1" s="124"/>
      <c r="JY1" s="124"/>
      <c r="JZ1" s="124"/>
      <c r="KA1" s="124"/>
      <c r="KB1" s="124"/>
      <c r="KC1" s="124"/>
      <c r="KD1" s="124"/>
      <c r="KE1" s="124"/>
      <c r="KF1" s="124"/>
      <c r="KG1" s="124"/>
      <c r="KH1" s="124"/>
      <c r="KI1" s="124"/>
      <c r="KJ1" s="124"/>
      <c r="KK1" s="124"/>
      <c r="KL1" s="124"/>
      <c r="KM1" s="124"/>
      <c r="KN1" s="124"/>
      <c r="KO1" s="124"/>
      <c r="KP1" s="124"/>
      <c r="KQ1" s="124"/>
      <c r="KR1" s="124"/>
      <c r="KS1" s="124"/>
      <c r="KT1" s="124"/>
      <c r="KU1" s="124"/>
      <c r="KV1" s="124"/>
      <c r="KW1" s="124"/>
      <c r="KX1" s="124"/>
      <c r="KY1" s="124"/>
      <c r="KZ1" s="124"/>
      <c r="LA1" s="124"/>
      <c r="LB1" s="124"/>
      <c r="LC1" s="124"/>
      <c r="LD1" s="124"/>
      <c r="LE1" s="124"/>
      <c r="LF1" s="124"/>
      <c r="LG1" s="124"/>
      <c r="LH1" s="124"/>
      <c r="LI1" s="124"/>
      <c r="LJ1" s="124"/>
      <c r="LK1" s="124"/>
      <c r="LL1" s="124"/>
      <c r="LM1" s="124"/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24"/>
      <c r="LZ1" s="124"/>
      <c r="MA1" s="124"/>
      <c r="MB1" s="124"/>
      <c r="MC1" s="124"/>
      <c r="MD1" s="124"/>
      <c r="ME1" s="124"/>
      <c r="MF1" s="124"/>
      <c r="MG1" s="124"/>
      <c r="MH1" s="124"/>
      <c r="MI1" s="124"/>
      <c r="MJ1" s="124"/>
      <c r="MK1" s="124"/>
      <c r="ML1" s="124"/>
      <c r="MM1" s="124"/>
      <c r="MN1" s="124"/>
      <c r="MO1" s="124"/>
      <c r="MP1" s="124"/>
      <c r="MQ1" s="124"/>
      <c r="MR1" s="124"/>
      <c r="MS1" s="124"/>
      <c r="MT1" s="124"/>
      <c r="MU1" s="124"/>
      <c r="MV1" s="124"/>
      <c r="MW1" s="124"/>
      <c r="MX1" s="124"/>
      <c r="MY1" s="124"/>
      <c r="MZ1" s="124"/>
      <c r="NA1" s="124"/>
      <c r="NB1" s="124"/>
      <c r="NC1" s="124"/>
      <c r="ND1" s="124"/>
      <c r="NE1" s="124"/>
      <c r="NF1" s="124"/>
      <c r="NG1" s="124"/>
      <c r="NH1" s="124"/>
      <c r="NI1" s="124"/>
      <c r="NJ1" s="124"/>
      <c r="NK1" s="124"/>
      <c r="NL1" s="124"/>
      <c r="NM1" s="124"/>
      <c r="NN1" s="124"/>
      <c r="NO1" s="124"/>
      <c r="NP1" s="124"/>
      <c r="NQ1" s="124"/>
      <c r="NR1" s="124"/>
      <c r="NS1" s="124"/>
      <c r="NT1" s="124"/>
      <c r="NU1" s="124"/>
      <c r="NV1" s="124"/>
      <c r="NW1" s="124"/>
      <c r="NX1" s="124"/>
      <c r="NY1" s="124"/>
      <c r="NZ1" s="124"/>
      <c r="OA1" s="124"/>
      <c r="OB1" s="124"/>
      <c r="OC1" s="124"/>
      <c r="OD1" s="124"/>
      <c r="OE1" s="124"/>
      <c r="OF1" s="124"/>
      <c r="OG1" s="124"/>
      <c r="OH1" s="124"/>
      <c r="OI1" s="124"/>
      <c r="OJ1" s="124"/>
      <c r="OK1" s="124"/>
      <c r="OL1" s="124"/>
      <c r="OM1" s="124"/>
      <c r="ON1" s="124"/>
      <c r="OO1" s="124"/>
      <c r="OP1" s="124"/>
      <c r="OQ1" s="124"/>
      <c r="OR1" s="124"/>
      <c r="OS1" s="124"/>
      <c r="OT1" s="124"/>
      <c r="OU1" s="124"/>
      <c r="OV1" s="124"/>
      <c r="OW1" s="124"/>
      <c r="OX1" s="124"/>
      <c r="OY1" s="124"/>
      <c r="OZ1" s="124"/>
      <c r="PA1" s="124"/>
      <c r="PB1" s="124"/>
      <c r="PC1" s="124"/>
      <c r="PD1" s="124"/>
      <c r="PE1" s="124"/>
      <c r="PF1" s="124"/>
      <c r="PG1" s="124"/>
      <c r="PH1" s="124"/>
      <c r="PI1" s="124"/>
      <c r="PJ1" s="124"/>
      <c r="PK1" s="124"/>
      <c r="PL1" s="124"/>
      <c r="PM1" s="124"/>
      <c r="PN1" s="124"/>
      <c r="PO1" s="124"/>
      <c r="PP1" s="124"/>
      <c r="PQ1" s="124"/>
      <c r="PR1" s="124"/>
      <c r="PS1" s="124"/>
      <c r="PT1" s="124"/>
      <c r="PU1" s="124"/>
      <c r="PV1" s="124"/>
      <c r="PW1" s="124"/>
      <c r="PX1" s="124"/>
      <c r="PY1" s="124"/>
      <c r="PZ1" s="124"/>
      <c r="QA1" s="124"/>
      <c r="QB1" s="124"/>
      <c r="QC1" s="124"/>
      <c r="QD1" s="124"/>
      <c r="QE1" s="124"/>
      <c r="QF1" s="124"/>
      <c r="QG1" s="124"/>
      <c r="QH1" s="124"/>
      <c r="QI1" s="124"/>
      <c r="QJ1" s="124"/>
      <c r="QK1" s="124"/>
      <c r="QL1" s="124"/>
      <c r="QM1" s="124"/>
      <c r="QN1" s="124"/>
      <c r="QO1" s="124"/>
      <c r="QP1" s="124"/>
      <c r="QQ1" s="124"/>
      <c r="QR1" s="124"/>
      <c r="QS1" s="124"/>
      <c r="QT1" s="124"/>
      <c r="QU1" s="124"/>
      <c r="QV1" s="124"/>
      <c r="QW1" s="124"/>
      <c r="QX1" s="124"/>
      <c r="QY1" s="124"/>
      <c r="QZ1" s="124"/>
      <c r="RA1" s="124"/>
      <c r="RB1" s="124"/>
      <c r="RC1" s="124"/>
      <c r="RD1" s="124"/>
      <c r="RE1" s="124"/>
      <c r="RF1" s="124"/>
      <c r="RG1" s="124"/>
      <c r="RH1" s="124"/>
      <c r="RI1" s="124"/>
      <c r="RJ1" s="124"/>
      <c r="RK1" s="124"/>
      <c r="RL1" s="124"/>
      <c r="RM1" s="124"/>
      <c r="RN1" s="124"/>
      <c r="RO1" s="124"/>
      <c r="RP1" s="124"/>
      <c r="RQ1" s="124"/>
      <c r="RR1" s="124"/>
      <c r="RS1" s="124"/>
      <c r="RT1" s="124"/>
      <c r="RU1" s="124"/>
      <c r="RV1" s="124"/>
      <c r="RW1" s="124"/>
      <c r="RX1" s="124"/>
      <c r="RY1" s="124"/>
      <c r="RZ1" s="124"/>
      <c r="SA1" s="124"/>
      <c r="SB1" s="124"/>
      <c r="SC1" s="124"/>
      <c r="SD1" s="124"/>
      <c r="SE1" s="124"/>
      <c r="SF1" s="124"/>
      <c r="SG1" s="124"/>
      <c r="SH1" s="124"/>
      <c r="SI1" s="124"/>
      <c r="SJ1" s="124"/>
      <c r="SK1" s="124"/>
      <c r="SL1" s="124"/>
      <c r="SM1" s="124"/>
      <c r="SN1" s="124"/>
      <c r="SO1" s="124"/>
      <c r="SP1" s="124"/>
      <c r="SQ1" s="124"/>
      <c r="SR1" s="124"/>
      <c r="SS1" s="124"/>
      <c r="ST1" s="124"/>
      <c r="SU1" s="124"/>
      <c r="SV1" s="124"/>
      <c r="SW1" s="124"/>
      <c r="SX1" s="124"/>
      <c r="SY1" s="124"/>
      <c r="SZ1" s="124"/>
      <c r="TA1" s="124"/>
      <c r="TB1" s="124"/>
      <c r="TC1" s="124"/>
      <c r="TD1" s="124"/>
      <c r="TE1" s="124"/>
      <c r="TF1" s="124"/>
      <c r="TG1" s="124"/>
      <c r="TH1" s="124"/>
      <c r="TI1" s="124"/>
      <c r="TJ1" s="124"/>
      <c r="TK1" s="124"/>
      <c r="TL1" s="124"/>
      <c r="TM1" s="124"/>
      <c r="TN1" s="124"/>
      <c r="TO1" s="124"/>
      <c r="TP1" s="124"/>
      <c r="TQ1" s="124"/>
      <c r="TR1" s="124"/>
      <c r="TS1" s="124"/>
      <c r="TT1" s="124"/>
      <c r="TU1" s="124"/>
      <c r="TV1" s="124"/>
      <c r="TW1" s="124"/>
      <c r="TX1" s="124"/>
      <c r="TY1" s="124"/>
      <c r="TZ1" s="124"/>
      <c r="UA1" s="124"/>
      <c r="UB1" s="124"/>
      <c r="UC1" s="124"/>
      <c r="UD1" s="124"/>
      <c r="UE1" s="124"/>
      <c r="UF1" s="124"/>
      <c r="UG1" s="124"/>
      <c r="UH1" s="124"/>
      <c r="UI1" s="124"/>
      <c r="UJ1" s="124"/>
      <c r="UK1" s="124"/>
      <c r="UL1" s="124"/>
      <c r="UM1" s="124"/>
      <c r="UN1" s="124"/>
      <c r="UO1" s="124"/>
      <c r="UP1" s="124"/>
      <c r="UQ1" s="124"/>
      <c r="UR1" s="124"/>
      <c r="US1" s="124"/>
      <c r="UT1" s="124"/>
      <c r="UU1" s="124"/>
      <c r="UV1" s="124"/>
      <c r="UW1" s="124"/>
      <c r="UX1" s="124"/>
      <c r="UY1" s="124"/>
      <c r="UZ1" s="124"/>
      <c r="VA1" s="124"/>
      <c r="VB1" s="124"/>
      <c r="VC1" s="124"/>
      <c r="VD1" s="124"/>
      <c r="VE1" s="124"/>
      <c r="VF1" s="124"/>
      <c r="VG1" s="124"/>
      <c r="VH1" s="124"/>
      <c r="VI1" s="124"/>
      <c r="VJ1" s="124"/>
      <c r="VK1" s="124"/>
      <c r="VL1" s="124"/>
      <c r="VM1" s="124"/>
      <c r="VN1" s="124"/>
      <c r="VO1" s="124"/>
      <c r="VP1" s="124"/>
      <c r="VQ1" s="124"/>
      <c r="VR1" s="124"/>
      <c r="VS1" s="124"/>
      <c r="VT1" s="124"/>
      <c r="VU1" s="124"/>
      <c r="VV1" s="124"/>
      <c r="VW1" s="124"/>
      <c r="VX1" s="124"/>
      <c r="VY1" s="124"/>
      <c r="VZ1" s="124"/>
      <c r="WA1" s="124"/>
      <c r="WB1" s="124"/>
      <c r="WC1" s="124"/>
      <c r="WD1" s="124"/>
      <c r="WE1" s="124"/>
      <c r="WF1" s="124"/>
      <c r="WG1" s="124"/>
      <c r="WH1" s="124"/>
      <c r="WI1" s="124"/>
      <c r="WJ1" s="124"/>
      <c r="WK1" s="124"/>
      <c r="WL1" s="124"/>
      <c r="WM1" s="124"/>
      <c r="WN1" s="124"/>
      <c r="WO1" s="124"/>
      <c r="WP1" s="124"/>
      <c r="WQ1" s="124"/>
      <c r="WR1" s="124"/>
      <c r="WS1" s="124"/>
      <c r="WT1" s="124"/>
      <c r="WU1" s="124"/>
      <c r="WV1" s="124"/>
      <c r="WW1" s="124"/>
      <c r="WX1" s="124"/>
      <c r="WY1" s="124"/>
      <c r="WZ1" s="124"/>
      <c r="XA1" s="124"/>
      <c r="XB1" s="124"/>
      <c r="XC1" s="124"/>
      <c r="XD1" s="124"/>
      <c r="XE1" s="124"/>
      <c r="XF1" s="124"/>
      <c r="XG1" s="124"/>
      <c r="XH1" s="124"/>
      <c r="XI1" s="124"/>
      <c r="XJ1" s="124"/>
      <c r="XK1" s="124"/>
      <c r="XL1" s="124"/>
      <c r="XM1" s="124"/>
      <c r="XN1" s="124"/>
      <c r="XO1" s="124"/>
      <c r="XP1" s="124"/>
      <c r="XQ1" s="124"/>
      <c r="XR1" s="124"/>
      <c r="XS1" s="124"/>
      <c r="XT1" s="124"/>
      <c r="XU1" s="124"/>
      <c r="XV1" s="124"/>
      <c r="XW1" s="124"/>
      <c r="XX1" s="124"/>
      <c r="XY1" s="124"/>
      <c r="XZ1" s="124"/>
      <c r="YA1" s="124"/>
      <c r="YB1" s="124"/>
      <c r="YC1" s="124"/>
      <c r="YD1" s="124"/>
      <c r="YE1" s="124"/>
      <c r="YF1" s="124"/>
      <c r="YG1" s="124"/>
      <c r="YH1" s="124"/>
      <c r="YI1" s="124"/>
      <c r="YJ1" s="124"/>
      <c r="YK1" s="124"/>
      <c r="YL1" s="124"/>
      <c r="YM1" s="124"/>
      <c r="YN1" s="124"/>
      <c r="YO1" s="124"/>
      <c r="YP1" s="124"/>
      <c r="YQ1" s="124"/>
      <c r="YR1" s="124"/>
      <c r="YS1" s="124"/>
      <c r="YT1" s="124"/>
      <c r="YU1" s="124"/>
      <c r="YV1" s="124"/>
      <c r="YW1" s="124"/>
      <c r="YX1" s="124"/>
      <c r="YY1" s="124"/>
      <c r="YZ1" s="124"/>
      <c r="ZA1" s="124"/>
      <c r="ZB1" s="124"/>
      <c r="ZC1" s="124"/>
      <c r="ZD1" s="124"/>
      <c r="ZE1" s="124"/>
      <c r="ZF1" s="124"/>
      <c r="ZG1" s="124"/>
      <c r="ZH1" s="124"/>
      <c r="ZI1" s="124"/>
      <c r="ZJ1" s="124"/>
      <c r="ZK1" s="124"/>
      <c r="ZL1" s="124"/>
      <c r="ZM1" s="124"/>
      <c r="ZN1" s="124"/>
      <c r="ZO1" s="124"/>
      <c r="ZP1" s="124"/>
      <c r="ZQ1" s="124"/>
      <c r="ZR1" s="124"/>
      <c r="ZS1" s="124"/>
      <c r="ZT1" s="124"/>
      <c r="ZU1" s="124"/>
      <c r="ZV1" s="124"/>
      <c r="ZW1" s="124"/>
      <c r="ZX1" s="124"/>
      <c r="ZY1" s="124"/>
      <c r="ZZ1" s="124"/>
      <c r="AAA1" s="124"/>
      <c r="AAB1" s="124"/>
      <c r="AAC1" s="124"/>
      <c r="AAD1" s="124"/>
      <c r="AAE1" s="124"/>
      <c r="AAF1" s="124"/>
      <c r="AAG1" s="124"/>
      <c r="AAH1" s="124"/>
      <c r="AAI1" s="124"/>
      <c r="AAJ1" s="124"/>
      <c r="AAK1" s="124"/>
      <c r="AAL1" s="124"/>
      <c r="AAM1" s="124"/>
      <c r="AAN1" s="124"/>
      <c r="AAO1" s="124"/>
      <c r="AAP1" s="124"/>
      <c r="AAQ1" s="124"/>
      <c r="AAR1" s="124"/>
      <c r="AAS1" s="124"/>
      <c r="AAT1" s="124"/>
      <c r="AAU1" s="124"/>
      <c r="AAV1" s="124"/>
      <c r="AAW1" s="124"/>
      <c r="AAX1" s="124"/>
      <c r="AAY1" s="124"/>
      <c r="AAZ1" s="124"/>
      <c r="ABA1" s="124"/>
      <c r="ABB1" s="124"/>
      <c r="ABC1" s="124"/>
      <c r="ABD1" s="124"/>
      <c r="ABE1" s="124"/>
      <c r="ABF1" s="124"/>
      <c r="ABG1" s="124"/>
      <c r="ABH1" s="124"/>
      <c r="ABI1" s="124"/>
      <c r="ABJ1" s="124"/>
      <c r="ABK1" s="124"/>
      <c r="ABL1" s="124"/>
      <c r="ABM1" s="124"/>
      <c r="ABN1" s="124"/>
      <c r="ABO1" s="124"/>
      <c r="ABP1" s="124"/>
      <c r="ABQ1" s="124"/>
      <c r="ABR1" s="124"/>
      <c r="ABS1" s="124"/>
      <c r="ABT1" s="124"/>
      <c r="ABU1" s="124"/>
      <c r="ABV1" s="124"/>
      <c r="ABW1" s="124"/>
      <c r="ABX1" s="124"/>
      <c r="ABY1" s="124"/>
      <c r="ABZ1" s="124"/>
      <c r="ACA1" s="124"/>
      <c r="ACB1" s="124"/>
      <c r="ACC1" s="124"/>
      <c r="ACD1" s="124"/>
      <c r="ACE1" s="124"/>
      <c r="ACF1" s="124"/>
      <c r="ACG1" s="124"/>
      <c r="ACH1" s="124"/>
      <c r="ACI1" s="124"/>
      <c r="ACJ1" s="124"/>
      <c r="ACK1" s="124"/>
      <c r="ACL1" s="124"/>
      <c r="ACM1" s="124"/>
      <c r="ACN1" s="124"/>
      <c r="ACO1" s="124"/>
      <c r="ACP1" s="124"/>
      <c r="ACQ1" s="124"/>
      <c r="ACR1" s="124"/>
      <c r="ACS1" s="124"/>
      <c r="ACT1" s="124"/>
      <c r="ACU1" s="124"/>
      <c r="ACV1" s="124"/>
      <c r="ACW1" s="124"/>
      <c r="ACX1" s="124"/>
      <c r="ACY1" s="124"/>
      <c r="ACZ1" s="124"/>
      <c r="ADA1" s="124"/>
      <c r="ADB1" s="124"/>
      <c r="ADC1" s="124"/>
      <c r="ADD1" s="124"/>
      <c r="ADE1" s="124"/>
      <c r="ADF1" s="124"/>
      <c r="ADG1" s="124"/>
      <c r="ADH1" s="124"/>
      <c r="ADI1" s="124"/>
      <c r="ADJ1" s="124"/>
      <c r="ADK1" s="124"/>
      <c r="ADL1" s="124"/>
      <c r="ADM1" s="124"/>
      <c r="ADN1" s="124"/>
      <c r="ADO1" s="124"/>
      <c r="ADP1" s="124"/>
      <c r="ADQ1" s="124"/>
      <c r="ADR1" s="124"/>
      <c r="ADS1" s="124"/>
      <c r="ADT1" s="124"/>
      <c r="ADU1" s="124"/>
      <c r="ADV1" s="124"/>
      <c r="ADW1" s="124"/>
      <c r="ADX1" s="124"/>
      <c r="ADY1" s="124"/>
      <c r="ADZ1" s="124"/>
      <c r="AEA1" s="124"/>
      <c r="AEB1" s="124"/>
      <c r="AEC1" s="124"/>
      <c r="AED1" s="124"/>
      <c r="AEE1" s="124"/>
      <c r="AEF1" s="124"/>
      <c r="AEG1" s="124"/>
      <c r="AEH1" s="124"/>
      <c r="AEI1" s="124"/>
      <c r="AEJ1" s="124"/>
      <c r="AEK1" s="124"/>
      <c r="AEL1" s="124"/>
      <c r="AEM1" s="124"/>
      <c r="AEN1" s="124"/>
      <c r="AEO1" s="124"/>
      <c r="AEP1" s="124"/>
      <c r="AEQ1" s="124"/>
      <c r="AER1" s="124"/>
      <c r="AES1" s="124"/>
      <c r="AET1" s="124"/>
      <c r="AEU1" s="124"/>
      <c r="AEV1" s="124"/>
      <c r="AEW1" s="124"/>
      <c r="AEX1" s="124"/>
      <c r="AEY1" s="124"/>
      <c r="AEZ1" s="124"/>
      <c r="AFA1" s="124"/>
      <c r="AFB1" s="124"/>
      <c r="AFC1" s="124"/>
      <c r="AFD1" s="124"/>
      <c r="AFE1" s="124"/>
      <c r="AFF1" s="124"/>
      <c r="AFG1" s="124"/>
      <c r="AFH1" s="124"/>
      <c r="AFI1" s="124"/>
      <c r="AFJ1" s="124"/>
      <c r="AFK1" s="124"/>
      <c r="AFL1" s="124"/>
      <c r="AFM1" s="124"/>
      <c r="AFN1" s="124"/>
      <c r="AFO1" s="124"/>
      <c r="AFP1" s="124"/>
      <c r="AFQ1" s="124"/>
      <c r="AFR1" s="124"/>
      <c r="AFS1" s="124"/>
      <c r="AFT1" s="124"/>
      <c r="AFU1" s="124"/>
      <c r="AFV1" s="124"/>
      <c r="AFW1" s="124"/>
      <c r="AFX1" s="124"/>
      <c r="AFY1" s="124"/>
      <c r="AFZ1" s="124"/>
      <c r="AGA1" s="124"/>
      <c r="AGB1" s="124"/>
      <c r="AGC1" s="124"/>
      <c r="AGD1" s="124"/>
      <c r="AGE1" s="124"/>
      <c r="AGF1" s="124"/>
      <c r="AGG1" s="124"/>
      <c r="AGH1" s="124"/>
      <c r="AGI1" s="124"/>
      <c r="AGJ1" s="124"/>
      <c r="AGK1" s="124"/>
      <c r="AGL1" s="124"/>
      <c r="AGM1" s="124"/>
      <c r="AGN1" s="124"/>
      <c r="AGO1" s="124"/>
      <c r="AGP1" s="124"/>
      <c r="AGQ1" s="124"/>
      <c r="AGR1" s="124"/>
      <c r="AGS1" s="124"/>
      <c r="AGT1" s="124"/>
      <c r="AGU1" s="124"/>
      <c r="AGV1" s="124"/>
      <c r="AGW1" s="124"/>
      <c r="AGX1" s="124"/>
      <c r="AGY1" s="124"/>
      <c r="AGZ1" s="124"/>
      <c r="AHA1" s="124"/>
      <c r="AHB1" s="124"/>
      <c r="AHC1" s="124"/>
      <c r="AHD1" s="124"/>
      <c r="AHE1" s="124"/>
      <c r="AHF1" s="124"/>
      <c r="AHG1" s="124"/>
      <c r="AHH1" s="124"/>
      <c r="AHI1" s="124"/>
      <c r="AHJ1" s="124"/>
      <c r="AHK1" s="124"/>
      <c r="AHL1" s="124"/>
      <c r="AHM1" s="124"/>
      <c r="AHN1" s="124"/>
      <c r="AHO1" s="124"/>
      <c r="AHP1" s="124"/>
      <c r="AHQ1" s="124"/>
      <c r="AHR1" s="124"/>
      <c r="AHS1" s="124"/>
      <c r="AHT1" s="124"/>
      <c r="AHU1" s="124"/>
      <c r="AHV1" s="124"/>
      <c r="AHW1" s="124"/>
      <c r="AHX1" s="124"/>
      <c r="AHY1" s="124"/>
      <c r="AHZ1" s="124"/>
      <c r="AIA1" s="124"/>
      <c r="AIB1" s="124"/>
      <c r="AIC1" s="124"/>
      <c r="AID1" s="124"/>
      <c r="AIE1" s="124"/>
      <c r="AIF1" s="124"/>
      <c r="AIG1" s="124"/>
      <c r="AIH1" s="124"/>
      <c r="AII1" s="124"/>
      <c r="AIJ1" s="124"/>
      <c r="AIK1" s="124"/>
      <c r="AIL1" s="124"/>
      <c r="AIM1" s="124"/>
      <c r="AIN1" s="124"/>
      <c r="AIO1" s="124"/>
      <c r="AIP1" s="124"/>
      <c r="AIQ1" s="124"/>
      <c r="AIR1" s="124"/>
      <c r="AIS1" s="124"/>
      <c r="AIT1" s="124"/>
      <c r="AIU1" s="124"/>
      <c r="AIV1" s="124"/>
      <c r="AIW1" s="124"/>
      <c r="AIX1" s="124"/>
      <c r="AIY1" s="124"/>
      <c r="AIZ1" s="124"/>
      <c r="AJA1" s="124"/>
      <c r="AJB1" s="124"/>
      <c r="AJC1" s="124"/>
      <c r="AJD1" s="124"/>
      <c r="AJE1" s="124"/>
      <c r="AJF1" s="124"/>
      <c r="AJG1" s="124"/>
      <c r="AJH1" s="124"/>
      <c r="AJI1" s="124"/>
      <c r="AJJ1" s="124"/>
      <c r="AJK1" s="124"/>
      <c r="AJL1" s="124"/>
      <c r="AJM1" s="124"/>
      <c r="AJN1" s="124"/>
      <c r="AJO1" s="124"/>
      <c r="AJP1" s="124"/>
      <c r="AJQ1" s="124"/>
      <c r="AJR1" s="124"/>
      <c r="AJS1" s="124"/>
      <c r="AJT1" s="124"/>
      <c r="AJU1" s="124"/>
      <c r="AJV1" s="124"/>
      <c r="AJW1" s="124"/>
      <c r="AJX1" s="124"/>
      <c r="AJY1" s="124"/>
      <c r="AJZ1" s="124"/>
      <c r="AKA1" s="124"/>
      <c r="AKB1" s="124"/>
      <c r="AKC1" s="124"/>
      <c r="AKD1" s="124"/>
      <c r="AKE1" s="124"/>
      <c r="AKF1" s="124"/>
      <c r="AKG1" s="124"/>
      <c r="AKH1" s="124"/>
      <c r="AKI1" s="124"/>
      <c r="AKJ1" s="124"/>
      <c r="AKK1" s="124"/>
      <c r="AKL1" s="124"/>
      <c r="AKM1" s="124"/>
      <c r="AKN1" s="124"/>
      <c r="AKO1" s="124"/>
      <c r="AKP1" s="124"/>
      <c r="AKQ1" s="124"/>
      <c r="AKR1" s="124"/>
      <c r="AKS1" s="124"/>
      <c r="AKT1" s="124"/>
      <c r="AKU1" s="124"/>
      <c r="AKV1" s="124"/>
      <c r="AKW1" s="124"/>
      <c r="AKX1" s="124"/>
      <c r="AKY1" s="124"/>
      <c r="AKZ1" s="124"/>
      <c r="ALA1" s="124"/>
      <c r="ALB1" s="124"/>
      <c r="ALC1" s="124"/>
      <c r="ALD1" s="124"/>
      <c r="ALE1" s="124"/>
      <c r="ALF1" s="124"/>
      <c r="ALG1" s="124"/>
      <c r="ALH1" s="124"/>
      <c r="ALI1" s="124"/>
      <c r="ALJ1" s="124"/>
      <c r="ALK1" s="124"/>
      <c r="ALL1" s="124"/>
      <c r="ALM1" s="124"/>
      <c r="ALN1" s="124"/>
      <c r="ALO1" s="124"/>
      <c r="ALP1" s="124"/>
      <c r="ALQ1" s="124"/>
      <c r="ALR1" s="124"/>
      <c r="ALS1" s="124"/>
      <c r="ALT1" s="124"/>
      <c r="ALU1" s="124"/>
      <c r="ALV1" s="124"/>
      <c r="ALW1" s="124"/>
      <c r="ALX1" s="124"/>
      <c r="ALY1" s="124"/>
      <c r="ALZ1" s="124"/>
      <c r="AMA1" s="124"/>
      <c r="AMB1" s="124"/>
      <c r="AMC1" s="124"/>
      <c r="AMD1" s="124"/>
      <c r="AME1" s="124"/>
      <c r="AMF1" s="124"/>
      <c r="AMG1" s="124"/>
      <c r="AMH1" s="124"/>
      <c r="AMI1" s="124"/>
      <c r="AMJ1" s="124"/>
    </row>
    <row r="2" spans="1:1024">
      <c r="A2" s="144" t="s">
        <v>940</v>
      </c>
      <c r="B2" s="145">
        <v>135</v>
      </c>
      <c r="C2" s="172">
        <v>95.65</v>
      </c>
      <c r="D2" s="173">
        <v>1.4097</v>
      </c>
      <c r="E2" s="148">
        <v>0.22000000000000003</v>
      </c>
      <c r="F2" s="168">
        <v>0.24651851851851853</v>
      </c>
      <c r="G2" s="150">
        <v>168.28</v>
      </c>
      <c r="H2" s="169">
        <v>33.28</v>
      </c>
      <c r="I2" s="145" t="s">
        <v>955</v>
      </c>
      <c r="J2" s="152" t="s">
        <v>1775</v>
      </c>
      <c r="K2" s="170">
        <v>43998</v>
      </c>
      <c r="L2" s="170">
        <v>44144</v>
      </c>
      <c r="M2" s="171">
        <v>19845</v>
      </c>
      <c r="N2" s="156">
        <v>0.61210380448475687</v>
      </c>
      <c r="O2" s="157">
        <v>134.837805</v>
      </c>
      <c r="P2" s="157">
        <v>0.16219499999999698</v>
      </c>
      <c r="Q2" s="158">
        <v>0.9</v>
      </c>
      <c r="R2" s="159">
        <v>32537.78</v>
      </c>
      <c r="S2" s="160">
        <v>45868.508465999999</v>
      </c>
      <c r="T2" s="160"/>
      <c r="U2" s="160"/>
      <c r="V2" s="162">
        <v>7548.79</v>
      </c>
      <c r="W2" s="162">
        <v>53417.298466</v>
      </c>
      <c r="X2" s="163">
        <v>49440</v>
      </c>
      <c r="Y2" s="159">
        <v>3977.2984660000002</v>
      </c>
      <c r="Z2" s="219">
        <v>8.0446975444983915E-2</v>
      </c>
      <c r="AA2" s="219">
        <v>9.6147249393203404E-2</v>
      </c>
      <c r="AB2" s="219">
        <v>-1.570027394821949E-2</v>
      </c>
      <c r="AC2" s="164" t="s">
        <v>952</v>
      </c>
    </row>
    <row r="3" spans="1:1024">
      <c r="A3" s="144" t="s">
        <v>941</v>
      </c>
      <c r="B3" s="145">
        <v>135</v>
      </c>
      <c r="C3" s="172">
        <v>95.57</v>
      </c>
      <c r="D3" s="173">
        <v>1.4109</v>
      </c>
      <c r="E3" s="148">
        <v>0.22000000000000003</v>
      </c>
      <c r="F3" s="168">
        <v>0.24548148148148138</v>
      </c>
      <c r="G3" s="150">
        <v>168.14</v>
      </c>
      <c r="H3" s="169">
        <v>33.139999999999986</v>
      </c>
      <c r="I3" s="145" t="s">
        <v>955</v>
      </c>
      <c r="J3" s="152" t="s">
        <v>1776</v>
      </c>
      <c r="K3" s="170">
        <v>43999</v>
      </c>
      <c r="L3" s="170">
        <v>44144</v>
      </c>
      <c r="M3" s="171">
        <v>19710</v>
      </c>
      <c r="N3" s="156">
        <v>0.61370370370370353</v>
      </c>
      <c r="O3" s="157">
        <v>134.83971299999999</v>
      </c>
      <c r="P3" s="157">
        <v>0.16028700000001095</v>
      </c>
      <c r="Q3" s="158">
        <v>0.9</v>
      </c>
      <c r="R3" s="159">
        <v>32633.35</v>
      </c>
      <c r="S3" s="160">
        <v>46042.393514999996</v>
      </c>
      <c r="T3" s="160"/>
      <c r="U3" s="160"/>
      <c r="V3" s="162">
        <v>7548.79</v>
      </c>
      <c r="W3" s="162">
        <v>53591.183514999997</v>
      </c>
      <c r="X3" s="163">
        <v>49575</v>
      </c>
      <c r="Y3" s="159">
        <v>4016.183514999997</v>
      </c>
      <c r="Z3" s="219">
        <v>8.1012274634392201E-2</v>
      </c>
      <c r="AA3" s="219">
        <v>9.6812741966716409E-2</v>
      </c>
      <c r="AB3" s="219">
        <v>-1.5800467332324208E-2</v>
      </c>
      <c r="AC3" s="164" t="s">
        <v>952</v>
      </c>
    </row>
    <row r="4" spans="1:1024">
      <c r="A4" s="144" t="s">
        <v>943</v>
      </c>
      <c r="B4" s="145">
        <v>135</v>
      </c>
      <c r="C4" s="172">
        <v>94.93</v>
      </c>
      <c r="D4" s="173">
        <v>1.4204000000000001</v>
      </c>
      <c r="E4" s="148">
        <v>0.22000000000000003</v>
      </c>
      <c r="F4" s="168">
        <v>0.23718518518518525</v>
      </c>
      <c r="G4" s="150">
        <v>167.02</v>
      </c>
      <c r="H4" s="169">
        <v>32.02000000000001</v>
      </c>
      <c r="I4" s="145" t="s">
        <v>955</v>
      </c>
      <c r="J4" s="152" t="s">
        <v>1777</v>
      </c>
      <c r="K4" s="170">
        <v>44000</v>
      </c>
      <c r="L4" s="170">
        <v>44144</v>
      </c>
      <c r="M4" s="171">
        <v>19575</v>
      </c>
      <c r="N4" s="156">
        <v>0.59705236270753526</v>
      </c>
      <c r="O4" s="157">
        <v>134.83857200000003</v>
      </c>
      <c r="P4" s="157">
        <v>0.16142799999997237</v>
      </c>
      <c r="Q4" s="158">
        <v>0.9</v>
      </c>
      <c r="R4" s="159">
        <v>32728.28</v>
      </c>
      <c r="S4" s="160">
        <v>46487.248912000003</v>
      </c>
      <c r="T4" s="160"/>
      <c r="U4" s="160"/>
      <c r="V4" s="162">
        <v>7548.79</v>
      </c>
      <c r="W4" s="162">
        <v>54036.038912000004</v>
      </c>
      <c r="X4" s="163">
        <v>49710</v>
      </c>
      <c r="Y4" s="159">
        <v>4326.0389120000036</v>
      </c>
      <c r="Z4" s="219">
        <v>8.7025526292496602E-2</v>
      </c>
      <c r="AA4" s="219">
        <v>0.10391167813317193</v>
      </c>
      <c r="AB4" s="219">
        <v>-1.6886151840675323E-2</v>
      </c>
      <c r="AC4" s="164" t="s">
        <v>952</v>
      </c>
    </row>
    <row r="5" spans="1:1024">
      <c r="A5" s="144" t="s">
        <v>945</v>
      </c>
      <c r="B5" s="145">
        <v>135</v>
      </c>
      <c r="C5" s="172">
        <v>93.68</v>
      </c>
      <c r="D5" s="173">
        <v>1.4393</v>
      </c>
      <c r="E5" s="148">
        <v>0.22000000000000003</v>
      </c>
      <c r="F5" s="168">
        <v>0.22088888888888883</v>
      </c>
      <c r="G5" s="150">
        <v>164.82</v>
      </c>
      <c r="H5" s="169">
        <v>29.819999999999993</v>
      </c>
      <c r="I5" s="145" t="s">
        <v>955</v>
      </c>
      <c r="J5" s="152" t="s">
        <v>1778</v>
      </c>
      <c r="K5" s="170">
        <v>44001</v>
      </c>
      <c r="L5" s="170">
        <v>44144</v>
      </c>
      <c r="M5" s="171">
        <v>19440</v>
      </c>
      <c r="N5" s="156">
        <v>0.55989197530864188</v>
      </c>
      <c r="O5" s="157">
        <v>134.83362400000001</v>
      </c>
      <c r="P5" s="157">
        <v>0.16637599999998542</v>
      </c>
      <c r="Q5" s="158">
        <v>0.9</v>
      </c>
      <c r="R5" s="159">
        <v>32821.96</v>
      </c>
      <c r="S5" s="160">
        <v>47240.647027999999</v>
      </c>
      <c r="T5" s="160"/>
      <c r="U5" s="160"/>
      <c r="V5" s="162">
        <v>7548.79</v>
      </c>
      <c r="W5" s="162">
        <v>54789.437028</v>
      </c>
      <c r="X5" s="163">
        <v>49845</v>
      </c>
      <c r="Y5" s="159">
        <v>4944.4370280000003</v>
      </c>
      <c r="Z5" s="219">
        <v>9.9196248931688213E-2</v>
      </c>
      <c r="AA5" s="219">
        <v>0.11827589455311416</v>
      </c>
      <c r="AB5" s="219">
        <v>-1.9079645621425945E-2</v>
      </c>
      <c r="AC5" s="164" t="s">
        <v>952</v>
      </c>
    </row>
    <row r="6" spans="1:1024">
      <c r="A6" s="144" t="s">
        <v>969</v>
      </c>
      <c r="B6" s="145">
        <v>135</v>
      </c>
      <c r="C6" s="172">
        <v>93.57</v>
      </c>
      <c r="D6" s="173">
        <v>1.4411</v>
      </c>
      <c r="E6" s="148">
        <v>0.22000000000000003</v>
      </c>
      <c r="F6" s="168">
        <v>0.21940740740740744</v>
      </c>
      <c r="G6" s="150">
        <v>164.62</v>
      </c>
      <c r="H6" s="169">
        <v>29.620000000000005</v>
      </c>
      <c r="I6" s="145" t="s">
        <v>955</v>
      </c>
      <c r="J6" s="152" t="s">
        <v>1779</v>
      </c>
      <c r="K6" s="170">
        <v>44004</v>
      </c>
      <c r="L6" s="170">
        <v>44144</v>
      </c>
      <c r="M6" s="171">
        <v>19035</v>
      </c>
      <c r="N6" s="156">
        <v>0.56796952981350157</v>
      </c>
      <c r="O6" s="157">
        <v>134.843727</v>
      </c>
      <c r="P6" s="157">
        <v>0.15627299999999877</v>
      </c>
      <c r="Q6" s="158">
        <v>0.9</v>
      </c>
      <c r="R6" s="159">
        <v>32915.53</v>
      </c>
      <c r="S6" s="160">
        <v>47434.570283000001</v>
      </c>
      <c r="T6" s="160"/>
      <c r="U6" s="160"/>
      <c r="V6" s="162">
        <v>7548.79</v>
      </c>
      <c r="W6" s="162">
        <v>54983.360283000002</v>
      </c>
      <c r="X6" s="163">
        <v>49980</v>
      </c>
      <c r="Y6" s="159">
        <v>5003.3602830000018</v>
      </c>
      <c r="Z6" s="219">
        <v>0.10010724855942388</v>
      </c>
      <c r="AA6" s="219">
        <v>0.1193480423169262</v>
      </c>
      <c r="AB6" s="219">
        <v>-1.9240793757502317E-2</v>
      </c>
      <c r="AC6" s="164" t="s">
        <v>952</v>
      </c>
    </row>
    <row r="7" spans="1:1024">
      <c r="A7" s="144" t="s">
        <v>970</v>
      </c>
      <c r="B7" s="145">
        <v>135</v>
      </c>
      <c r="C7" s="172">
        <v>93.15</v>
      </c>
      <c r="D7" s="173">
        <v>1.4476</v>
      </c>
      <c r="E7" s="148">
        <v>0.22000000000000003</v>
      </c>
      <c r="F7" s="168">
        <v>0.21933333333333344</v>
      </c>
      <c r="G7" s="150">
        <v>164.61</v>
      </c>
      <c r="H7" s="169">
        <v>29.610000000000014</v>
      </c>
      <c r="I7" s="145" t="s">
        <v>955</v>
      </c>
      <c r="J7" s="152" t="s">
        <v>1849</v>
      </c>
      <c r="K7" s="170">
        <v>44005</v>
      </c>
      <c r="L7" s="170">
        <v>44158</v>
      </c>
      <c r="M7" s="171">
        <v>20790</v>
      </c>
      <c r="N7" s="156">
        <v>0.51984848484848512</v>
      </c>
      <c r="O7" s="157">
        <v>134.84394</v>
      </c>
      <c r="P7" s="157">
        <v>0.15605999999999653</v>
      </c>
      <c r="Q7" s="158">
        <v>0.9</v>
      </c>
      <c r="R7" s="159">
        <v>33008.68</v>
      </c>
      <c r="S7" s="160">
        <v>47783.365168000004</v>
      </c>
      <c r="T7" s="160"/>
      <c r="U7" s="160"/>
      <c r="V7" s="162">
        <v>7548.79</v>
      </c>
      <c r="W7" s="162">
        <v>55332.155168000005</v>
      </c>
      <c r="X7" s="163">
        <v>50115</v>
      </c>
      <c r="Y7" s="159">
        <v>5217.1551680000048</v>
      </c>
      <c r="Z7" s="219">
        <v>0.10410366493065948</v>
      </c>
      <c r="AA7" s="219">
        <v>5.136629371293E-2</v>
      </c>
      <c r="AB7" s="219">
        <v>5.2737371217729478E-2</v>
      </c>
      <c r="AC7" s="164" t="s">
        <v>952</v>
      </c>
    </row>
    <row r="8" spans="1:1024">
      <c r="A8" s="144" t="s">
        <v>971</v>
      </c>
      <c r="B8" s="145">
        <v>135</v>
      </c>
      <c r="C8" s="172">
        <v>92.64</v>
      </c>
      <c r="D8" s="173">
        <v>1.4555</v>
      </c>
      <c r="E8" s="148">
        <v>0.22000000000000003</v>
      </c>
      <c r="F8" s="168">
        <v>0.2273333333333333</v>
      </c>
      <c r="G8" s="150">
        <v>165.69</v>
      </c>
      <c r="H8" s="169">
        <v>30.689999999999998</v>
      </c>
      <c r="I8" s="145" t="s">
        <v>1851</v>
      </c>
      <c r="J8" s="152" t="s">
        <v>1854</v>
      </c>
      <c r="K8" s="170">
        <v>44006</v>
      </c>
      <c r="L8" s="170">
        <v>44166</v>
      </c>
      <c r="M8" s="171">
        <v>21735</v>
      </c>
      <c r="N8" s="156">
        <v>0.51538302277432713</v>
      </c>
      <c r="O8" s="157">
        <v>134.83752000000001</v>
      </c>
      <c r="P8" s="157">
        <v>0.16247999999998797</v>
      </c>
      <c r="Q8" s="158">
        <v>0.9</v>
      </c>
      <c r="R8" s="159">
        <v>33101.32</v>
      </c>
      <c r="S8" s="160">
        <v>48178.971259999998</v>
      </c>
      <c r="T8" s="160"/>
      <c r="U8" s="160"/>
      <c r="V8" s="162">
        <v>7548.79</v>
      </c>
      <c r="W8" s="162">
        <v>55727.761259999999</v>
      </c>
      <c r="X8" s="163">
        <v>50250</v>
      </c>
      <c r="Y8" s="159">
        <v>5477.7612599999993</v>
      </c>
      <c r="Z8" s="219">
        <v>0.10901017432835824</v>
      </c>
      <c r="AA8" s="219">
        <v>5.6640757869961922E-2</v>
      </c>
      <c r="AB8" s="219">
        <v>5.2369416458396323E-2</v>
      </c>
      <c r="AC8" s="164" t="s">
        <v>952</v>
      </c>
    </row>
    <row r="9" spans="1:1024">
      <c r="A9" s="144" t="s">
        <v>1096</v>
      </c>
      <c r="B9" s="145">
        <v>135</v>
      </c>
      <c r="C9" s="172">
        <v>93.26</v>
      </c>
      <c r="D9" s="173">
        <v>1.4458</v>
      </c>
      <c r="E9" s="148">
        <v>0.22000000000000003</v>
      </c>
      <c r="F9" s="168">
        <v>0.22074074074074082</v>
      </c>
      <c r="G9" s="150">
        <v>164.8</v>
      </c>
      <c r="H9" s="169">
        <v>29.800000000000011</v>
      </c>
      <c r="I9" s="145" t="s">
        <v>955</v>
      </c>
      <c r="J9" s="152" t="s">
        <v>1850</v>
      </c>
      <c r="K9" s="170">
        <v>44011</v>
      </c>
      <c r="L9" s="170">
        <v>44158</v>
      </c>
      <c r="M9" s="171">
        <v>19980</v>
      </c>
      <c r="N9" s="156">
        <v>0.54439439439439463</v>
      </c>
      <c r="O9" s="157">
        <v>134.835308</v>
      </c>
      <c r="P9" s="157">
        <v>0.16469200000000228</v>
      </c>
      <c r="Q9" s="158">
        <v>0.9</v>
      </c>
      <c r="R9" s="159">
        <v>33194.58</v>
      </c>
      <c r="S9" s="160">
        <v>47992.723764000002</v>
      </c>
      <c r="T9" s="160"/>
      <c r="U9" s="160"/>
      <c r="V9" s="162">
        <v>7548.79</v>
      </c>
      <c r="W9" s="162">
        <v>55541.513764000003</v>
      </c>
      <c r="X9" s="163">
        <v>50385</v>
      </c>
      <c r="Y9" s="159">
        <v>5156.513764000003</v>
      </c>
      <c r="Z9" s="219">
        <v>0.10234224003175552</v>
      </c>
      <c r="AA9" s="219">
        <v>4.9198407238762343E-2</v>
      </c>
      <c r="AB9" s="219">
        <v>5.3143832792993173E-2</v>
      </c>
      <c r="AC9" s="164" t="s">
        <v>952</v>
      </c>
    </row>
    <row r="10" spans="1:1024">
      <c r="A10" s="144" t="s">
        <v>1097</v>
      </c>
      <c r="B10" s="145">
        <v>135</v>
      </c>
      <c r="C10" s="172">
        <v>92.04</v>
      </c>
      <c r="D10" s="173">
        <v>1.4650000000000001</v>
      </c>
      <c r="E10" s="148">
        <v>0.22000000000000003</v>
      </c>
      <c r="F10" s="168">
        <v>0.21940740740740744</v>
      </c>
      <c r="G10" s="150">
        <v>164.62</v>
      </c>
      <c r="H10" s="169">
        <v>29.620000000000005</v>
      </c>
      <c r="I10" s="145" t="s">
        <v>1851</v>
      </c>
      <c r="J10" s="152" t="s">
        <v>1855</v>
      </c>
      <c r="K10" s="170">
        <v>44012</v>
      </c>
      <c r="L10" s="170">
        <v>44166</v>
      </c>
      <c r="M10" s="171">
        <v>20925</v>
      </c>
      <c r="N10" s="156">
        <v>0.51666905615292724</v>
      </c>
      <c r="O10" s="157">
        <v>134.83860000000001</v>
      </c>
      <c r="P10" s="157">
        <v>0.16139999999998622</v>
      </c>
      <c r="Q10" s="158">
        <v>0.9</v>
      </c>
      <c r="R10" s="159">
        <v>33286.620000000003</v>
      </c>
      <c r="S10" s="160">
        <v>48764.898300000008</v>
      </c>
      <c r="T10" s="160"/>
      <c r="U10" s="160"/>
      <c r="V10" s="162">
        <v>7548.79</v>
      </c>
      <c r="W10" s="162">
        <v>56313.688300000009</v>
      </c>
      <c r="X10" s="163">
        <v>50520</v>
      </c>
      <c r="Y10" s="159">
        <v>5793.6883000000089</v>
      </c>
      <c r="Z10" s="219">
        <v>0.11468108273950928</v>
      </c>
      <c r="AA10" s="219">
        <v>6.2628607008398562E-2</v>
      </c>
      <c r="AB10" s="219">
        <v>5.2052475731110714E-2</v>
      </c>
      <c r="AC10" s="164" t="s">
        <v>952</v>
      </c>
    </row>
    <row r="11" spans="1:1024">
      <c r="A11" s="144" t="s">
        <v>1098</v>
      </c>
      <c r="B11" s="145">
        <v>135</v>
      </c>
      <c r="C11" s="172">
        <v>90.32</v>
      </c>
      <c r="D11" s="173">
        <v>1.4928999999999999</v>
      </c>
      <c r="E11" s="148">
        <v>0.22000000000000003</v>
      </c>
      <c r="F11" s="168">
        <v>0.22977777777777786</v>
      </c>
      <c r="G11" s="150">
        <v>166.02</v>
      </c>
      <c r="H11" s="169">
        <v>31.02000000000001</v>
      </c>
      <c r="I11" s="145" t="s">
        <v>955</v>
      </c>
      <c r="J11" s="152" t="s">
        <v>1938</v>
      </c>
      <c r="K11" s="170">
        <v>44013</v>
      </c>
      <c r="L11" s="170">
        <v>44196</v>
      </c>
      <c r="M11" s="171">
        <v>24840</v>
      </c>
      <c r="N11" s="156">
        <v>0.45580917874396154</v>
      </c>
      <c r="O11" s="157">
        <v>134.83872799999997</v>
      </c>
      <c r="P11" s="157">
        <v>0.16127200000002517</v>
      </c>
      <c r="Q11" s="158">
        <v>0.9</v>
      </c>
      <c r="R11" s="159">
        <v>30958.560000000001</v>
      </c>
      <c r="S11" s="160">
        <v>46218.034223999995</v>
      </c>
      <c r="T11" s="160">
        <v>2418.38</v>
      </c>
      <c r="U11" s="160">
        <v>3592.35</v>
      </c>
      <c r="V11" s="162">
        <v>11141.14</v>
      </c>
      <c r="W11" s="162">
        <v>57359.174223999995</v>
      </c>
      <c r="X11" s="163">
        <v>50655</v>
      </c>
      <c r="Y11" s="159">
        <v>6704.1742239999949</v>
      </c>
      <c r="Z11" s="219">
        <v>0.13234970336590646</v>
      </c>
      <c r="AA11" s="219">
        <v>8.2213505862068992E-2</v>
      </c>
      <c r="AB11" s="219">
        <v>5.0136197503837465E-2</v>
      </c>
      <c r="AC11" s="164" t="s">
        <v>952</v>
      </c>
    </row>
    <row r="12" spans="1:1024">
      <c r="A12" s="144" t="s">
        <v>1099</v>
      </c>
      <c r="B12" s="145">
        <v>135</v>
      </c>
      <c r="C12" s="172">
        <v>88.54</v>
      </c>
      <c r="D12" s="173">
        <v>1.5228999999999999</v>
      </c>
      <c r="E12" s="148">
        <v>0.22000000000000003</v>
      </c>
      <c r="F12" s="168">
        <v>0.23977777777777781</v>
      </c>
      <c r="G12" s="150">
        <v>167.37</v>
      </c>
      <c r="H12" s="169">
        <v>32.370000000000005</v>
      </c>
      <c r="I12" s="145" t="s">
        <v>955</v>
      </c>
      <c r="J12" s="152" t="s">
        <v>1953</v>
      </c>
      <c r="K12" s="170">
        <v>44014</v>
      </c>
      <c r="L12" s="170">
        <v>44201</v>
      </c>
      <c r="M12" s="171">
        <v>25380</v>
      </c>
      <c r="N12" s="156">
        <v>0.46552600472813249</v>
      </c>
      <c r="O12" s="157">
        <v>134.83756600000001</v>
      </c>
      <c r="P12" s="157">
        <v>0.16243399999999042</v>
      </c>
      <c r="Q12" s="158">
        <v>0.9</v>
      </c>
      <c r="R12" s="159">
        <v>28816.210000000003</v>
      </c>
      <c r="S12" s="160">
        <v>43884.206209000004</v>
      </c>
      <c r="T12" s="160">
        <v>2230.89</v>
      </c>
      <c r="U12" s="160">
        <v>3380.43</v>
      </c>
      <c r="V12" s="162">
        <v>14521.57</v>
      </c>
      <c r="W12" s="162">
        <v>58405.776209000003</v>
      </c>
      <c r="X12" s="163">
        <v>50790</v>
      </c>
      <c r="Y12" s="159">
        <v>7615.7762090000033</v>
      </c>
      <c r="Z12" s="219">
        <v>0.1499463715101399</v>
      </c>
      <c r="AA12" s="219">
        <v>0.10315106746506997</v>
      </c>
      <c r="AB12" s="219">
        <v>4.679530404506993E-2</v>
      </c>
      <c r="AC12" s="164" t="s">
        <v>952</v>
      </c>
    </row>
    <row r="13" spans="1:1024">
      <c r="A13" s="144" t="s">
        <v>1100</v>
      </c>
      <c r="B13" s="145">
        <v>135</v>
      </c>
      <c r="C13" s="172">
        <v>86.94</v>
      </c>
      <c r="D13" s="173">
        <v>1.5508999999999999</v>
      </c>
      <c r="E13" s="148">
        <v>0.22000000000000003</v>
      </c>
      <c r="F13" s="168">
        <v>0.21733333333333335</v>
      </c>
      <c r="G13" s="150">
        <v>164.34</v>
      </c>
      <c r="H13" s="169">
        <v>29.340000000000003</v>
      </c>
      <c r="I13" s="145" t="s">
        <v>955</v>
      </c>
      <c r="J13" s="152" t="s">
        <v>1954</v>
      </c>
      <c r="K13" s="170">
        <v>44015</v>
      </c>
      <c r="L13" s="170">
        <v>44201</v>
      </c>
      <c r="M13" s="171">
        <v>25245</v>
      </c>
      <c r="N13" s="156">
        <v>0.42420677361853831</v>
      </c>
      <c r="O13" s="157">
        <v>134.83524599999998</v>
      </c>
      <c r="P13" s="157">
        <v>0.16475400000001628</v>
      </c>
      <c r="Q13" s="158">
        <v>0.9</v>
      </c>
      <c r="R13" s="159">
        <v>26617.260000000002</v>
      </c>
      <c r="S13" s="160">
        <v>41280.708534000005</v>
      </c>
      <c r="T13" s="160">
        <v>2285.89</v>
      </c>
      <c r="U13" s="160">
        <v>3527.46</v>
      </c>
      <c r="V13" s="162">
        <v>18049.03</v>
      </c>
      <c r="W13" s="162">
        <v>59329.738534000004</v>
      </c>
      <c r="X13" s="163">
        <v>50925</v>
      </c>
      <c r="Y13" s="159">
        <v>8404.7385340000037</v>
      </c>
      <c r="Z13" s="219">
        <v>0.16504150287677954</v>
      </c>
      <c r="AA13" s="219">
        <v>0.12248120962082654</v>
      </c>
      <c r="AB13" s="219">
        <v>4.2560293255953008E-2</v>
      </c>
      <c r="AC13" s="164" t="s">
        <v>952</v>
      </c>
    </row>
    <row r="14" spans="1:1024">
      <c r="A14" s="144" t="s">
        <v>1430</v>
      </c>
      <c r="B14" s="145">
        <v>135</v>
      </c>
      <c r="C14" s="172">
        <v>82.48</v>
      </c>
      <c r="D14" s="173">
        <v>1.6394</v>
      </c>
      <c r="E14" s="148">
        <v>0.22000000000000003</v>
      </c>
      <c r="F14" s="168">
        <v>0.21955555555555545</v>
      </c>
      <c r="G14" s="150">
        <v>164.64</v>
      </c>
      <c r="H14" s="169">
        <v>29.639999999999986</v>
      </c>
      <c r="I14" s="145" t="s">
        <v>2067</v>
      </c>
      <c r="J14" s="152" t="s">
        <v>2111</v>
      </c>
      <c r="K14" s="170">
        <v>44018</v>
      </c>
      <c r="L14" s="170">
        <v>44236</v>
      </c>
      <c r="M14" s="171">
        <v>29565</v>
      </c>
      <c r="N14" s="156">
        <v>0.36592592592592577</v>
      </c>
      <c r="O14" s="157">
        <v>135.21771200000001</v>
      </c>
      <c r="P14" s="157">
        <v>-0.2177120000000059</v>
      </c>
      <c r="Q14" s="158">
        <v>0.9</v>
      </c>
      <c r="R14" s="159">
        <v>19184.190000000002</v>
      </c>
      <c r="S14" s="160">
        <v>31450.561086000002</v>
      </c>
      <c r="T14" s="160">
        <v>7515.55</v>
      </c>
      <c r="U14" s="160">
        <v>12225.73</v>
      </c>
      <c r="V14" s="162">
        <v>30274.76</v>
      </c>
      <c r="W14" s="162">
        <v>61725.321085999996</v>
      </c>
      <c r="X14" s="163">
        <v>51060</v>
      </c>
      <c r="Y14" s="159">
        <v>10665.321085999996</v>
      </c>
      <c r="Z14" s="219">
        <v>0.20887820379945166</v>
      </c>
      <c r="AA14" s="219">
        <v>0.19233224528710813</v>
      </c>
      <c r="AB14" s="219">
        <v>1.6545958512343528E-2</v>
      </c>
      <c r="AC14" s="164">
        <v>4.4444444444458053E-4</v>
      </c>
    </row>
    <row r="15" spans="1:1024">
      <c r="A15" s="144" t="s">
        <v>1432</v>
      </c>
      <c r="B15" s="145">
        <v>120</v>
      </c>
      <c r="C15" s="172">
        <v>72.89</v>
      </c>
      <c r="D15" s="173">
        <v>1.6443000000000001</v>
      </c>
      <c r="E15" s="148">
        <v>0.21000000000000002</v>
      </c>
      <c r="F15" s="168">
        <v>0.21258333333333326</v>
      </c>
      <c r="G15" s="150">
        <v>145.51</v>
      </c>
      <c r="H15" s="169">
        <v>25.509999999999991</v>
      </c>
      <c r="I15" s="145" t="s">
        <v>2067</v>
      </c>
      <c r="J15" s="152" t="s">
        <v>2112</v>
      </c>
      <c r="K15" s="170">
        <v>44019</v>
      </c>
      <c r="L15" s="170">
        <v>44236</v>
      </c>
      <c r="M15" s="171">
        <v>26160</v>
      </c>
      <c r="N15" s="156">
        <v>0.35593081039755337</v>
      </c>
      <c r="O15" s="157">
        <v>119.85302700000001</v>
      </c>
      <c r="P15" s="157">
        <v>0.14697299999998847</v>
      </c>
      <c r="Q15" s="158">
        <v>0.8</v>
      </c>
      <c r="R15" s="159">
        <v>17764.320000000003</v>
      </c>
      <c r="S15" s="160">
        <v>29209.871376000006</v>
      </c>
      <c r="T15" s="160">
        <v>1492.76</v>
      </c>
      <c r="U15" s="160">
        <v>2442.2800000000002</v>
      </c>
      <c r="V15" s="162">
        <v>32717.039999999997</v>
      </c>
      <c r="W15" s="162">
        <v>61926.911376000004</v>
      </c>
      <c r="X15" s="163">
        <v>51180</v>
      </c>
      <c r="Y15" s="159">
        <v>10746.911376000004</v>
      </c>
      <c r="Z15" s="219">
        <v>0.20998263728018762</v>
      </c>
      <c r="AA15" s="219">
        <v>0.19420216390977507</v>
      </c>
      <c r="AB15" s="219">
        <v>1.5780473370412551E-2</v>
      </c>
      <c r="AC15" s="164" t="s">
        <v>1852</v>
      </c>
    </row>
    <row r="16" spans="1:1024">
      <c r="A16" s="144" t="s">
        <v>1434</v>
      </c>
      <c r="B16" s="145">
        <v>120</v>
      </c>
      <c r="C16" s="172">
        <v>71.790000000000006</v>
      </c>
      <c r="D16" s="173">
        <v>1.6696</v>
      </c>
      <c r="E16" s="148">
        <v>0.21000000000000002</v>
      </c>
      <c r="F16" s="168">
        <v>0.21066666666666667</v>
      </c>
      <c r="G16" s="150">
        <v>145.28</v>
      </c>
      <c r="H16" s="169">
        <v>25.28</v>
      </c>
      <c r="I16" s="145" t="s">
        <v>955</v>
      </c>
      <c r="J16" s="152" t="s">
        <v>2088</v>
      </c>
      <c r="K16" s="170">
        <v>44020</v>
      </c>
      <c r="L16" s="170">
        <v>44245</v>
      </c>
      <c r="M16" s="171">
        <v>27120</v>
      </c>
      <c r="N16" s="156">
        <v>0.34023598820058998</v>
      </c>
      <c r="O16" s="157">
        <v>119.860584</v>
      </c>
      <c r="P16" s="157">
        <v>0.1394159999999971</v>
      </c>
      <c r="Q16" s="158">
        <v>0.8</v>
      </c>
      <c r="R16" s="159">
        <v>13177.490000000005</v>
      </c>
      <c r="S16" s="160">
        <v>22001.137304000007</v>
      </c>
      <c r="T16" s="160">
        <v>4658.62</v>
      </c>
      <c r="U16" s="160">
        <v>7739.14</v>
      </c>
      <c r="V16" s="162">
        <v>40456.18</v>
      </c>
      <c r="W16" s="162">
        <v>62457.317304000011</v>
      </c>
      <c r="X16" s="163">
        <v>51300</v>
      </c>
      <c r="Y16" s="159">
        <v>11157.317304000011</v>
      </c>
      <c r="Z16" s="219">
        <v>0.21749156538011727</v>
      </c>
      <c r="AA16" s="219">
        <v>0.21075575094071786</v>
      </c>
      <c r="AB16" s="219">
        <v>6.7358144393994124E-3</v>
      </c>
      <c r="AC16" s="164" t="s">
        <v>1852</v>
      </c>
    </row>
    <row r="17" spans="1:29">
      <c r="A17" s="31" t="s">
        <v>1436</v>
      </c>
      <c r="B17" s="2">
        <v>120</v>
      </c>
      <c r="C17" s="175">
        <v>70.84</v>
      </c>
      <c r="D17" s="176">
        <v>1.6920999999999999</v>
      </c>
      <c r="E17" s="32">
        <f>10%*Q17+13%</f>
        <v>0.21000000000000002</v>
      </c>
      <c r="F17" s="13">
        <f>IF(G17="",($F$1*C17-B17)/B17,H17/B17)</f>
        <v>4.028540000000002E-2</v>
      </c>
      <c r="H17" s="5">
        <f>IF(G17="",$F$1*C17-B17,G17-B17)</f>
        <v>4.8342480000000023</v>
      </c>
      <c r="I17" s="2" t="s">
        <v>65</v>
      </c>
      <c r="J17" s="33" t="s">
        <v>1437</v>
      </c>
      <c r="K17" s="34">
        <f>DATE(MID(J17,1,4),MID(J17,5,2),MID(J17,7,2))</f>
        <v>44021</v>
      </c>
      <c r="L17" s="34" t="str">
        <f ca="1">IF(LEN(J17) &gt; 15,DATE(MID(J17,12,4),MID(J17,16,2),MID(J17,18,2)),TEXT(TODAY(),"yyyy-mm-dd"))</f>
        <v>2021-08-25</v>
      </c>
      <c r="M17" s="18">
        <f ca="1">(L17-K17+1)*B17</f>
        <v>49560</v>
      </c>
      <c r="N17" s="19">
        <f ca="1">H17/M17*365</f>
        <v>3.5603319612590813E-2</v>
      </c>
      <c r="O17" s="35">
        <f>D17*C17</f>
        <v>119.868364</v>
      </c>
      <c r="P17" s="35">
        <f>B17-O17</f>
        <v>0.13163600000000031</v>
      </c>
      <c r="Q17" s="36">
        <f>B17/150</f>
        <v>0.8</v>
      </c>
      <c r="R17" s="37">
        <f>R16+C17-T17</f>
        <v>11096.300000000005</v>
      </c>
      <c r="S17" s="38">
        <f>R17*D17</f>
        <v>18776.049230000008</v>
      </c>
      <c r="T17" s="38">
        <v>2152.0300000000002</v>
      </c>
      <c r="U17" s="38">
        <v>3623.24</v>
      </c>
      <c r="V17" s="39">
        <f>V16+U17</f>
        <v>44079.42</v>
      </c>
      <c r="W17" s="39">
        <f>V17+S17</f>
        <v>62855.469230000002</v>
      </c>
      <c r="X17" s="1">
        <f>X16+B17</f>
        <v>51420</v>
      </c>
      <c r="Y17" s="37">
        <f>W17-X17</f>
        <v>11435.469230000002</v>
      </c>
      <c r="Z17" s="183">
        <f>W17/X17-1</f>
        <v>0.22239341170750682</v>
      </c>
      <c r="AA17" s="183">
        <f>SUM($C$2:C17)*D17/SUM($B$2:B17)-1</f>
        <v>0.12669858581560289</v>
      </c>
      <c r="AB17" s="183">
        <f>Z17-AA17</f>
        <v>9.5694825891903923E-2</v>
      </c>
      <c r="AC17" s="40">
        <f>IF(E17-F17&lt;0,"达成",E17-F17)</f>
        <v>0.16971459999999999</v>
      </c>
    </row>
    <row r="18" spans="1:29">
      <c r="A18" s="144" t="s">
        <v>1438</v>
      </c>
      <c r="B18" s="145">
        <v>120</v>
      </c>
      <c r="C18" s="172">
        <v>71.930000000000007</v>
      </c>
      <c r="D18" s="173">
        <v>1.6662999999999999</v>
      </c>
      <c r="E18" s="148">
        <v>0.21000000000000002</v>
      </c>
      <c r="F18" s="168">
        <v>0.21300000000000002</v>
      </c>
      <c r="G18" s="150">
        <v>145.56</v>
      </c>
      <c r="H18" s="169">
        <v>25.560000000000002</v>
      </c>
      <c r="I18" s="145" t="s">
        <v>955</v>
      </c>
      <c r="J18" s="152" t="s">
        <v>2089</v>
      </c>
      <c r="K18" s="170">
        <v>44022</v>
      </c>
      <c r="L18" s="170">
        <v>44245</v>
      </c>
      <c r="M18" s="171">
        <v>26880</v>
      </c>
      <c r="N18" s="156">
        <v>0.34707589285714285</v>
      </c>
      <c r="O18" s="157">
        <v>119.856959</v>
      </c>
      <c r="P18" s="157">
        <v>0.14304099999999664</v>
      </c>
      <c r="Q18" s="158">
        <v>0.8</v>
      </c>
      <c r="R18" s="159">
        <v>11168.230000000005</v>
      </c>
      <c r="S18" s="160">
        <v>18609.621649000008</v>
      </c>
      <c r="T18" s="160"/>
      <c r="U18" s="160"/>
      <c r="V18" s="162">
        <v>44079.42</v>
      </c>
      <c r="W18" s="162">
        <v>62689.041649000006</v>
      </c>
      <c r="X18" s="163">
        <v>51540</v>
      </c>
      <c r="Y18" s="159">
        <v>11149.041649000006</v>
      </c>
      <c r="Z18" s="219">
        <v>0.21631823145130014</v>
      </c>
      <c r="AA18" s="219">
        <v>0.20472501270506172</v>
      </c>
      <c r="AB18" s="219">
        <v>1.1593218746238421E-2</v>
      </c>
      <c r="AC18" s="164" t="s">
        <v>1852</v>
      </c>
    </row>
    <row r="19" spans="1:29">
      <c r="A19" s="31" t="s">
        <v>1496</v>
      </c>
      <c r="B19" s="2">
        <v>120</v>
      </c>
      <c r="C19" s="175">
        <v>70.48</v>
      </c>
      <c r="D19" s="176">
        <v>1.7005999999999999</v>
      </c>
      <c r="E19" s="32">
        <f>10%*Q19+13%</f>
        <v>0.21000000000000002</v>
      </c>
      <c r="F19" s="13">
        <f>IF(G19="",($F$1*C19-B19)/B19,H19/B19)</f>
        <v>3.4998800000000094E-2</v>
      </c>
      <c r="H19" s="5">
        <f>IF(G19="",$F$1*C19-B19,G19-B19)</f>
        <v>4.1998560000000111</v>
      </c>
      <c r="I19" s="2" t="s">
        <v>65</v>
      </c>
      <c r="J19" s="33" t="s">
        <v>1497</v>
      </c>
      <c r="K19" s="34">
        <f>DATE(MID(J19,1,4),MID(J19,5,2),MID(J19,7,2))</f>
        <v>44025</v>
      </c>
      <c r="L19" s="34" t="str">
        <f ca="1">IF(LEN(J19) &gt; 15,DATE(MID(J19,12,4),MID(J19,16,2),MID(J19,18,2)),TEXT(TODAY(),"yyyy-mm-dd"))</f>
        <v>2021-08-25</v>
      </c>
      <c r="M19" s="18">
        <f ca="1">(L19-K19+1)*B19</f>
        <v>49080</v>
      </c>
      <c r="N19" s="19">
        <f ca="1">H19/M19*365</f>
        <v>3.1233647921760473E-2</v>
      </c>
      <c r="O19" s="35">
        <f>D19*C19</f>
        <v>119.858288</v>
      </c>
      <c r="P19" s="35">
        <f>B19-O19</f>
        <v>0.14171199999999828</v>
      </c>
      <c r="Q19" s="36">
        <f>B19/150</f>
        <v>0.8</v>
      </c>
      <c r="R19" s="37">
        <f>R18+C19-T19</f>
        <v>9599.9900000000052</v>
      </c>
      <c r="S19" s="38">
        <f>R19*D19</f>
        <v>16325.742994000007</v>
      </c>
      <c r="T19" s="38">
        <v>1638.72</v>
      </c>
      <c r="U19" s="38">
        <v>2772.88</v>
      </c>
      <c r="V19" s="39">
        <f>V18+U19</f>
        <v>46852.299999999996</v>
      </c>
      <c r="W19" s="39">
        <f>V19+S19</f>
        <v>63178.042994000003</v>
      </c>
      <c r="X19" s="1">
        <f>X18+B19</f>
        <v>51660</v>
      </c>
      <c r="Y19" s="37">
        <f>W19-X19</f>
        <v>11518.042994000003</v>
      </c>
      <c r="Z19" s="183">
        <f>W19/X19-1</f>
        <v>0.22295863325590415</v>
      </c>
      <c r="AA19" s="183">
        <f>SUM($C$2:C19)*D19/SUM($B$2:B19)-1</f>
        <v>0.1197963566878979</v>
      </c>
      <c r="AB19" s="183">
        <f>Z19-AA19</f>
        <v>0.10316227656800625</v>
      </c>
      <c r="AC19" s="40">
        <f>IF(E19-F19&lt;0,"达成",E19-F19)</f>
        <v>0.17500119999999991</v>
      </c>
    </row>
    <row r="20" spans="1:29">
      <c r="A20" s="31" t="s">
        <v>1498</v>
      </c>
      <c r="B20" s="2">
        <v>120</v>
      </c>
      <c r="C20" s="175">
        <v>71.099999999999994</v>
      </c>
      <c r="D20" s="176">
        <v>1.6859</v>
      </c>
      <c r="E20" s="32">
        <f>10%*Q20+13%</f>
        <v>0.21000000000000002</v>
      </c>
      <c r="F20" s="13">
        <f>IF(G20="",($F$1*C20-B20)/B20,H20/B20)</f>
        <v>4.4103499999999941E-2</v>
      </c>
      <c r="H20" s="5">
        <f>IF(G20="",$F$1*C20-B20,G20-B20)</f>
        <v>5.2924199999999928</v>
      </c>
      <c r="I20" s="2" t="s">
        <v>65</v>
      </c>
      <c r="J20" s="33" t="s">
        <v>1499</v>
      </c>
      <c r="K20" s="34">
        <f>DATE(MID(J20,1,4),MID(J20,5,2),MID(J20,7,2))</f>
        <v>44026</v>
      </c>
      <c r="L20" s="34" t="str">
        <f ca="1">IF(LEN(J20) &gt; 15,DATE(MID(J20,12,4),MID(J20,16,2),MID(J20,18,2)),TEXT(TODAY(),"yyyy-mm-dd"))</f>
        <v>2021-08-25</v>
      </c>
      <c r="M20" s="18">
        <f ca="1">(L20-K20+1)*B20</f>
        <v>48960</v>
      </c>
      <c r="N20" s="19">
        <f ca="1">H20/M20*365</f>
        <v>3.9455337009803873E-2</v>
      </c>
      <c r="O20" s="35">
        <f>D20*C20</f>
        <v>119.86748999999999</v>
      </c>
      <c r="P20" s="35">
        <f>B20-O20</f>
        <v>0.13251000000001056</v>
      </c>
      <c r="Q20" s="36">
        <f>B20/150</f>
        <v>0.8</v>
      </c>
      <c r="R20" s="37">
        <f>R19+C20-T20</f>
        <v>9671.0900000000056</v>
      </c>
      <c r="S20" s="38">
        <f>R20*D20</f>
        <v>16304.49063100001</v>
      </c>
      <c r="T20" s="38"/>
      <c r="U20" s="38"/>
      <c r="V20" s="39">
        <f>V19+U20</f>
        <v>46852.299999999996</v>
      </c>
      <c r="W20" s="39">
        <f>V20+S20</f>
        <v>63156.790631000003</v>
      </c>
      <c r="X20" s="1">
        <f>X19+B20</f>
        <v>51780</v>
      </c>
      <c r="Y20" s="37">
        <f>W20-X20</f>
        <v>11376.790631000003</v>
      </c>
      <c r="Z20" s="183">
        <f>W20/X20-1</f>
        <v>0.21971399441869455</v>
      </c>
      <c r="AA20" s="183">
        <f>SUM($C$2:C20)*D20/SUM($B$2:B20)-1</f>
        <v>0.10472429090909086</v>
      </c>
      <c r="AB20" s="183">
        <f>Z20-AA20</f>
        <v>0.11498970350960369</v>
      </c>
      <c r="AC20" s="40">
        <f>IF(E20-F20&lt;0,"达成",E20-F20)</f>
        <v>0.16589650000000009</v>
      </c>
    </row>
    <row r="21" spans="1:29">
      <c r="A21" s="144" t="s">
        <v>1500</v>
      </c>
      <c r="B21" s="145">
        <v>120</v>
      </c>
      <c r="C21" s="172">
        <v>71.790000000000006</v>
      </c>
      <c r="D21" s="173">
        <v>1.6695</v>
      </c>
      <c r="E21" s="148">
        <v>0.21000000000000002</v>
      </c>
      <c r="F21" s="168">
        <v>0.21066666666666667</v>
      </c>
      <c r="G21" s="150">
        <v>145.28</v>
      </c>
      <c r="H21" s="169">
        <v>25.28</v>
      </c>
      <c r="I21" s="145" t="s">
        <v>955</v>
      </c>
      <c r="J21" s="152" t="s">
        <v>2090</v>
      </c>
      <c r="K21" s="170">
        <v>44027</v>
      </c>
      <c r="L21" s="170">
        <v>44245</v>
      </c>
      <c r="M21" s="171">
        <v>26280</v>
      </c>
      <c r="N21" s="156">
        <v>0.35111111111111115</v>
      </c>
      <c r="O21" s="157">
        <v>119.85340500000001</v>
      </c>
      <c r="P21" s="157">
        <v>0.1465949999999907</v>
      </c>
      <c r="Q21" s="158">
        <v>0.8</v>
      </c>
      <c r="R21" s="159">
        <v>9742.8800000000065</v>
      </c>
      <c r="S21" s="160">
        <v>16265.73816000001</v>
      </c>
      <c r="T21" s="160"/>
      <c r="U21" s="160"/>
      <c r="V21" s="162">
        <v>46852.299999999996</v>
      </c>
      <c r="W21" s="162">
        <v>63118.038160000004</v>
      </c>
      <c r="X21" s="163">
        <v>51900</v>
      </c>
      <c r="Y21" s="159">
        <v>11218.038160000004</v>
      </c>
      <c r="Z21" s="219">
        <v>0.21614717071290945</v>
      </c>
      <c r="AA21" s="219">
        <v>0.20170575893769227</v>
      </c>
      <c r="AB21" s="219">
        <v>1.4441411775217183E-2</v>
      </c>
      <c r="AC21" s="164" t="s">
        <v>1852</v>
      </c>
    </row>
    <row r="22" spans="1:29">
      <c r="A22" s="144" t="s">
        <v>1502</v>
      </c>
      <c r="B22" s="145">
        <v>120</v>
      </c>
      <c r="C22" s="172">
        <v>75.19</v>
      </c>
      <c r="D22" s="173">
        <v>1.5940000000000001</v>
      </c>
      <c r="E22" s="148">
        <v>0.21000000000000002</v>
      </c>
      <c r="F22" s="168">
        <v>0.21441666666666659</v>
      </c>
      <c r="G22" s="150">
        <v>145.72999999999999</v>
      </c>
      <c r="H22" s="169">
        <v>25.72999999999999</v>
      </c>
      <c r="I22" s="145" t="s">
        <v>955</v>
      </c>
      <c r="J22" s="152" t="s">
        <v>1955</v>
      </c>
      <c r="K22" s="170">
        <v>44028</v>
      </c>
      <c r="L22" s="170">
        <v>44203</v>
      </c>
      <c r="M22" s="171">
        <v>21120</v>
      </c>
      <c r="N22" s="156">
        <v>0.44467092803030284</v>
      </c>
      <c r="O22" s="157">
        <v>119.85286000000001</v>
      </c>
      <c r="P22" s="157">
        <v>0.14713999999999317</v>
      </c>
      <c r="Q22" s="158">
        <v>0.8</v>
      </c>
      <c r="R22" s="159">
        <v>9818.070000000007</v>
      </c>
      <c r="S22" s="160">
        <v>15650.003580000011</v>
      </c>
      <c r="T22" s="160"/>
      <c r="U22" s="160"/>
      <c r="V22" s="162">
        <v>46852.299999999996</v>
      </c>
      <c r="W22" s="162">
        <v>62502.303580000007</v>
      </c>
      <c r="X22" s="163">
        <v>52020</v>
      </c>
      <c r="Y22" s="159">
        <v>10482.303580000007</v>
      </c>
      <c r="Z22" s="219">
        <v>0.20150525913110351</v>
      </c>
      <c r="AA22" s="219">
        <v>0.14229021582733847</v>
      </c>
      <c r="AB22" s="219">
        <v>5.9215043303765036E-2</v>
      </c>
      <c r="AC22" s="164" t="s">
        <v>952</v>
      </c>
    </row>
    <row r="23" spans="1:29">
      <c r="A23" s="144" t="s">
        <v>1504</v>
      </c>
      <c r="B23" s="145">
        <v>135</v>
      </c>
      <c r="C23" s="172">
        <v>84.02</v>
      </c>
      <c r="D23" s="173">
        <v>1.6049</v>
      </c>
      <c r="E23" s="148">
        <v>0.22000000000000003</v>
      </c>
      <c r="F23" s="168">
        <v>0.22311111111111115</v>
      </c>
      <c r="G23" s="150">
        <v>165.12</v>
      </c>
      <c r="H23" s="169">
        <v>30.120000000000005</v>
      </c>
      <c r="I23" s="145" t="s">
        <v>955</v>
      </c>
      <c r="J23" s="152" t="s">
        <v>1957</v>
      </c>
      <c r="K23" s="170">
        <v>44029</v>
      </c>
      <c r="L23" s="170">
        <v>44208</v>
      </c>
      <c r="M23" s="171">
        <v>24300</v>
      </c>
      <c r="N23" s="156">
        <v>0.45241975308641985</v>
      </c>
      <c r="O23" s="157">
        <v>134.84369799999999</v>
      </c>
      <c r="P23" s="157">
        <v>0.15630200000001082</v>
      </c>
      <c r="Q23" s="158">
        <v>0.9</v>
      </c>
      <c r="R23" s="159">
        <v>9902.0900000000074</v>
      </c>
      <c r="S23" s="160">
        <v>15891.864241000012</v>
      </c>
      <c r="T23" s="160"/>
      <c r="U23" s="160"/>
      <c r="V23" s="162">
        <v>46852.299999999996</v>
      </c>
      <c r="W23" s="162">
        <v>62744.164241000006</v>
      </c>
      <c r="X23" s="163">
        <v>52155</v>
      </c>
      <c r="Y23" s="159">
        <v>10589.164241000006</v>
      </c>
      <c r="Z23" s="219">
        <v>0.20303258059629958</v>
      </c>
      <c r="AA23" s="219">
        <v>0.14902093719576759</v>
      </c>
      <c r="AB23" s="219">
        <v>5.4011643400531995E-2</v>
      </c>
      <c r="AC23" s="164" t="s">
        <v>952</v>
      </c>
    </row>
    <row r="24" spans="1:29">
      <c r="A24" s="144" t="s">
        <v>1511</v>
      </c>
      <c r="B24" s="145">
        <v>120</v>
      </c>
      <c r="C24" s="172">
        <v>72.62</v>
      </c>
      <c r="D24" s="173">
        <v>1.6505000000000001</v>
      </c>
      <c r="E24" s="148">
        <v>0.21000000000000002</v>
      </c>
      <c r="F24" s="168">
        <v>0.20808333333333331</v>
      </c>
      <c r="G24" s="150">
        <v>144.97</v>
      </c>
      <c r="H24" s="169">
        <v>24.97</v>
      </c>
      <c r="I24" s="145" t="s">
        <v>2067</v>
      </c>
      <c r="J24" s="152" t="s">
        <v>2113</v>
      </c>
      <c r="K24" s="170">
        <v>44032</v>
      </c>
      <c r="L24" s="170">
        <v>44236</v>
      </c>
      <c r="M24" s="171">
        <v>24600</v>
      </c>
      <c r="N24" s="156">
        <v>0.37048983739837399</v>
      </c>
      <c r="O24" s="157">
        <v>119.85931000000001</v>
      </c>
      <c r="P24" s="157">
        <v>0.14068999999999221</v>
      </c>
      <c r="Q24" s="158">
        <v>0.8</v>
      </c>
      <c r="R24" s="159">
        <v>9974.7100000000082</v>
      </c>
      <c r="S24" s="160">
        <v>16463.258855000015</v>
      </c>
      <c r="T24" s="160"/>
      <c r="U24" s="160"/>
      <c r="V24" s="162">
        <v>46852.299999999996</v>
      </c>
      <c r="W24" s="162">
        <v>63315.55885500001</v>
      </c>
      <c r="X24" s="163">
        <v>52275</v>
      </c>
      <c r="Y24" s="159">
        <v>11040.55885500001</v>
      </c>
      <c r="Z24" s="219">
        <v>0.21120150846484953</v>
      </c>
      <c r="AA24" s="219">
        <v>0.1838545514608243</v>
      </c>
      <c r="AB24" s="219">
        <v>2.734695700402523E-2</v>
      </c>
      <c r="AC24" s="164">
        <v>1.9166666666667054E-3</v>
      </c>
    </row>
    <row r="25" spans="1:29">
      <c r="A25" s="144" t="s">
        <v>1513</v>
      </c>
      <c r="B25" s="145">
        <v>120</v>
      </c>
      <c r="C25" s="172">
        <v>72.45</v>
      </c>
      <c r="D25" s="173">
        <v>1.6544000000000001</v>
      </c>
      <c r="E25" s="148">
        <v>0.21000000000000002</v>
      </c>
      <c r="F25" s="168">
        <v>0.20524999999999996</v>
      </c>
      <c r="G25" s="150">
        <v>144.63</v>
      </c>
      <c r="H25" s="169">
        <v>24.629999999999995</v>
      </c>
      <c r="I25" s="145" t="s">
        <v>2067</v>
      </c>
      <c r="J25" s="152" t="s">
        <v>2114</v>
      </c>
      <c r="K25" s="170">
        <v>44033</v>
      </c>
      <c r="L25" s="170">
        <v>44236</v>
      </c>
      <c r="M25" s="171">
        <v>24480</v>
      </c>
      <c r="N25" s="156">
        <v>0.36723651960784309</v>
      </c>
      <c r="O25" s="157">
        <v>119.86128000000001</v>
      </c>
      <c r="P25" s="157">
        <v>0.13871999999999218</v>
      </c>
      <c r="Q25" s="158">
        <v>0.8</v>
      </c>
      <c r="R25" s="159">
        <v>10047.160000000009</v>
      </c>
      <c r="S25" s="160">
        <v>16622.021504000015</v>
      </c>
      <c r="T25" s="160"/>
      <c r="U25" s="160"/>
      <c r="V25" s="162">
        <v>46852.299999999996</v>
      </c>
      <c r="W25" s="162">
        <v>63474.321504000007</v>
      </c>
      <c r="X25" s="163">
        <v>52395</v>
      </c>
      <c r="Y25" s="159">
        <v>11079.321504000007</v>
      </c>
      <c r="Z25" s="219">
        <v>0.2114576105353565</v>
      </c>
      <c r="AA25" s="219">
        <v>0.18516725797101574</v>
      </c>
      <c r="AB25" s="219">
        <v>2.6290352564340758E-2</v>
      </c>
      <c r="AC25" s="164">
        <v>4.7500000000000597E-3</v>
      </c>
    </row>
    <row r="26" spans="1:29">
      <c r="A26" s="144" t="s">
        <v>1515</v>
      </c>
      <c r="B26" s="145">
        <v>120</v>
      </c>
      <c r="C26" s="172">
        <v>72.040000000000006</v>
      </c>
      <c r="D26" s="173">
        <v>1.6638999999999999</v>
      </c>
      <c r="E26" s="148">
        <v>0.21000000000000002</v>
      </c>
      <c r="F26" s="168">
        <v>0.21483333333333335</v>
      </c>
      <c r="G26" s="150">
        <v>145.78</v>
      </c>
      <c r="H26" s="169">
        <v>25.78</v>
      </c>
      <c r="I26" s="145" t="s">
        <v>955</v>
      </c>
      <c r="J26" s="152" t="s">
        <v>2091</v>
      </c>
      <c r="K26" s="170">
        <v>44034</v>
      </c>
      <c r="L26" s="170">
        <v>44245</v>
      </c>
      <c r="M26" s="171">
        <v>25440</v>
      </c>
      <c r="N26" s="156">
        <v>0.36987814465408808</v>
      </c>
      <c r="O26" s="157">
        <v>119.867356</v>
      </c>
      <c r="P26" s="157">
        <v>0.1326439999999991</v>
      </c>
      <c r="Q26" s="158">
        <v>0.8</v>
      </c>
      <c r="R26" s="159">
        <v>10119.20000000001</v>
      </c>
      <c r="S26" s="160">
        <v>16837.336880000017</v>
      </c>
      <c r="T26" s="160"/>
      <c r="U26" s="160"/>
      <c r="V26" s="162">
        <v>46852.299999999996</v>
      </c>
      <c r="W26" s="162">
        <v>63689.636880000013</v>
      </c>
      <c r="X26" s="163">
        <v>52515</v>
      </c>
      <c r="Y26" s="159">
        <v>11174.636880000013</v>
      </c>
      <c r="Z26" s="219">
        <v>0.21278942930591294</v>
      </c>
      <c r="AA26" s="219">
        <v>0.19045846156862867</v>
      </c>
      <c r="AB26" s="219">
        <v>2.2330967737284269E-2</v>
      </c>
      <c r="AC26" s="164" t="s">
        <v>1852</v>
      </c>
    </row>
    <row r="27" spans="1:29">
      <c r="A27" s="144" t="s">
        <v>1517</v>
      </c>
      <c r="B27" s="145">
        <v>120</v>
      </c>
      <c r="C27" s="172">
        <v>72.03</v>
      </c>
      <c r="D27" s="173">
        <v>1.6640999999999999</v>
      </c>
      <c r="E27" s="148">
        <v>0.21000000000000002</v>
      </c>
      <c r="F27" s="168">
        <v>0.21466666666666659</v>
      </c>
      <c r="G27" s="150">
        <v>145.76</v>
      </c>
      <c r="H27" s="169">
        <v>25.759999999999991</v>
      </c>
      <c r="I27" s="145" t="s">
        <v>955</v>
      </c>
      <c r="J27" s="152" t="s">
        <v>2092</v>
      </c>
      <c r="K27" s="170">
        <v>44035</v>
      </c>
      <c r="L27" s="170">
        <v>44245</v>
      </c>
      <c r="M27" s="171">
        <v>25320</v>
      </c>
      <c r="N27" s="156">
        <v>0.37134281200631897</v>
      </c>
      <c r="O27" s="157">
        <v>119.865123</v>
      </c>
      <c r="P27" s="157">
        <v>0.13487700000000302</v>
      </c>
      <c r="Q27" s="158">
        <v>0.8</v>
      </c>
      <c r="R27" s="159">
        <v>10191.23000000001</v>
      </c>
      <c r="S27" s="160">
        <v>16959.225843000018</v>
      </c>
      <c r="T27" s="160"/>
      <c r="U27" s="160"/>
      <c r="V27" s="162">
        <v>46852.299999999996</v>
      </c>
      <c r="W27" s="162">
        <v>63811.52584300001</v>
      </c>
      <c r="X27" s="163">
        <v>52635</v>
      </c>
      <c r="Y27" s="159">
        <v>11176.52584300001</v>
      </c>
      <c r="Z27" s="219">
        <v>0.21234018890472139</v>
      </c>
      <c r="AA27" s="219">
        <v>0.18910952665369751</v>
      </c>
      <c r="AB27" s="219">
        <v>2.3230662251023881E-2</v>
      </c>
      <c r="AC27" s="164" t="s">
        <v>1852</v>
      </c>
    </row>
    <row r="28" spans="1:29">
      <c r="A28" s="144" t="s">
        <v>1519</v>
      </c>
      <c r="B28" s="145">
        <v>120</v>
      </c>
      <c r="C28" s="172">
        <v>75.150000000000006</v>
      </c>
      <c r="D28" s="173">
        <v>1.595</v>
      </c>
      <c r="E28" s="148">
        <v>0.21000000000000002</v>
      </c>
      <c r="F28" s="168">
        <v>0.21383333333333329</v>
      </c>
      <c r="G28" s="150">
        <v>145.66</v>
      </c>
      <c r="H28" s="169">
        <v>25.659999999999997</v>
      </c>
      <c r="I28" s="145" t="s">
        <v>955</v>
      </c>
      <c r="J28" s="152" t="s">
        <v>1956</v>
      </c>
      <c r="K28" s="170">
        <v>44036</v>
      </c>
      <c r="L28" s="170">
        <v>44203</v>
      </c>
      <c r="M28" s="171">
        <v>20160</v>
      </c>
      <c r="N28" s="156">
        <v>0.46457837301587301</v>
      </c>
      <c r="O28" s="157">
        <v>119.86425000000001</v>
      </c>
      <c r="P28" s="157">
        <v>0.13574999999998738</v>
      </c>
      <c r="Q28" s="158">
        <v>0.8</v>
      </c>
      <c r="R28" s="159">
        <v>10266.38000000001</v>
      </c>
      <c r="S28" s="160">
        <v>16374.876100000016</v>
      </c>
      <c r="T28" s="160"/>
      <c r="U28" s="160"/>
      <c r="V28" s="162">
        <v>46852.299999999996</v>
      </c>
      <c r="W28" s="162">
        <v>63227.176100000012</v>
      </c>
      <c r="X28" s="163">
        <v>52755</v>
      </c>
      <c r="Y28" s="159">
        <v>10472.176100000012</v>
      </c>
      <c r="Z28" s="219">
        <v>0.19850584968249474</v>
      </c>
      <c r="AA28" s="219">
        <v>0.13659372820512883</v>
      </c>
      <c r="AB28" s="219">
        <v>6.1912121477365911E-2</v>
      </c>
      <c r="AC28" s="164" t="s">
        <v>952</v>
      </c>
    </row>
    <row r="29" spans="1:29">
      <c r="A29" s="144" t="s">
        <v>1527</v>
      </c>
      <c r="B29" s="145">
        <v>135</v>
      </c>
      <c r="C29" s="172">
        <v>84.15</v>
      </c>
      <c r="D29" s="173">
        <v>1.6023000000000001</v>
      </c>
      <c r="E29" s="148">
        <v>0.22000000000000003</v>
      </c>
      <c r="F29" s="168">
        <v>0.224962962962963</v>
      </c>
      <c r="G29" s="150">
        <v>165.37</v>
      </c>
      <c r="H29" s="169">
        <v>30.370000000000005</v>
      </c>
      <c r="I29" s="145" t="s">
        <v>955</v>
      </c>
      <c r="J29" s="152" t="s">
        <v>1958</v>
      </c>
      <c r="K29" s="170">
        <v>44039</v>
      </c>
      <c r="L29" s="170">
        <v>44208</v>
      </c>
      <c r="M29" s="171">
        <v>22950</v>
      </c>
      <c r="N29" s="156">
        <v>0.48300871459694994</v>
      </c>
      <c r="O29" s="157">
        <v>134.83354500000002</v>
      </c>
      <c r="P29" s="157">
        <v>0.16645499999998492</v>
      </c>
      <c r="Q29" s="158">
        <v>0.9</v>
      </c>
      <c r="R29" s="159">
        <v>10350.53000000001</v>
      </c>
      <c r="S29" s="160">
        <v>16584.654219000015</v>
      </c>
      <c r="T29" s="160"/>
      <c r="U29" s="160"/>
      <c r="V29" s="162">
        <v>46852.299999999996</v>
      </c>
      <c r="W29" s="162">
        <v>63436.954219000007</v>
      </c>
      <c r="X29" s="163">
        <v>52890</v>
      </c>
      <c r="Y29" s="159">
        <v>10546.954219000007</v>
      </c>
      <c r="Z29" s="219">
        <v>0.1994130122707507</v>
      </c>
      <c r="AA29" s="219">
        <v>0.1408123026737973</v>
      </c>
      <c r="AB29" s="219">
        <v>5.8600709596953404E-2</v>
      </c>
      <c r="AC29" s="164" t="s">
        <v>952</v>
      </c>
    </row>
    <row r="30" spans="1:29">
      <c r="A30" s="144" t="s">
        <v>1529</v>
      </c>
      <c r="B30" s="145">
        <v>135</v>
      </c>
      <c r="C30" s="172">
        <v>83.47</v>
      </c>
      <c r="D30" s="173">
        <v>1.6153999999999999</v>
      </c>
      <c r="E30" s="148">
        <v>0.22000000000000003</v>
      </c>
      <c r="F30" s="168">
        <v>0.21503703703703705</v>
      </c>
      <c r="G30" s="150">
        <v>164.03</v>
      </c>
      <c r="H30" s="169">
        <v>29.03</v>
      </c>
      <c r="I30" s="145" t="s">
        <v>955</v>
      </c>
      <c r="J30" s="152" t="s">
        <v>1959</v>
      </c>
      <c r="K30" s="170">
        <v>44040</v>
      </c>
      <c r="L30" s="170">
        <v>44208</v>
      </c>
      <c r="M30" s="171">
        <v>22815</v>
      </c>
      <c r="N30" s="156">
        <v>0.46442910365987289</v>
      </c>
      <c r="O30" s="157">
        <v>134.83743799999999</v>
      </c>
      <c r="P30" s="157">
        <v>0.16256200000000831</v>
      </c>
      <c r="Q30" s="158">
        <v>0.9</v>
      </c>
      <c r="R30" s="159">
        <v>10434.000000000009</v>
      </c>
      <c r="S30" s="160">
        <v>16855.083600000013</v>
      </c>
      <c r="T30" s="160"/>
      <c r="U30" s="160"/>
      <c r="V30" s="162">
        <v>46852.299999999996</v>
      </c>
      <c r="W30" s="162">
        <v>63707.383600000008</v>
      </c>
      <c r="X30" s="163">
        <v>53025</v>
      </c>
      <c r="Y30" s="159">
        <v>10682.383600000008</v>
      </c>
      <c r="Z30" s="219">
        <v>0.20145937953795401</v>
      </c>
      <c r="AA30" s="219">
        <v>0.1491058427921097</v>
      </c>
      <c r="AB30" s="219">
        <v>5.2353536745844309E-2</v>
      </c>
      <c r="AC30" s="164" t="s">
        <v>952</v>
      </c>
    </row>
    <row r="31" spans="1:29">
      <c r="A31" s="144" t="s">
        <v>1531</v>
      </c>
      <c r="B31" s="145">
        <v>120</v>
      </c>
      <c r="C31" s="172">
        <v>72.510000000000005</v>
      </c>
      <c r="D31" s="173">
        <v>1.6529</v>
      </c>
      <c r="E31" s="148">
        <v>0.21000000000000002</v>
      </c>
      <c r="F31" s="168">
        <v>0.20624999999999999</v>
      </c>
      <c r="G31" s="150">
        <v>144.75</v>
      </c>
      <c r="H31" s="169">
        <v>24.75</v>
      </c>
      <c r="I31" s="145" t="s">
        <v>2067</v>
      </c>
      <c r="J31" s="152" t="s">
        <v>2115</v>
      </c>
      <c r="K31" s="170">
        <v>44041</v>
      </c>
      <c r="L31" s="170">
        <v>44236</v>
      </c>
      <c r="M31" s="171">
        <v>23520</v>
      </c>
      <c r="N31" s="156">
        <v>0.38408801020408162</v>
      </c>
      <c r="O31" s="157">
        <v>119.85177900000001</v>
      </c>
      <c r="P31" s="157">
        <v>0.14822099999999239</v>
      </c>
      <c r="Q31" s="158">
        <v>0.8</v>
      </c>
      <c r="R31" s="159">
        <v>10506.510000000009</v>
      </c>
      <c r="S31" s="160">
        <v>17366.210379000015</v>
      </c>
      <c r="T31" s="160"/>
      <c r="U31" s="160"/>
      <c r="V31" s="162">
        <v>46852.299999999996</v>
      </c>
      <c r="W31" s="162">
        <v>64218.510379000014</v>
      </c>
      <c r="X31" s="163">
        <v>53145</v>
      </c>
      <c r="Y31" s="159">
        <v>11073.510379000014</v>
      </c>
      <c r="Z31" s="219">
        <v>0.20836410535327898</v>
      </c>
      <c r="AA31" s="219">
        <v>0.17600670313873312</v>
      </c>
      <c r="AB31" s="219">
        <v>3.2357402214545861E-2</v>
      </c>
      <c r="AC31" s="164">
        <v>3.7500000000000311E-3</v>
      </c>
    </row>
    <row r="32" spans="1:29">
      <c r="A32" s="144" t="s">
        <v>1533</v>
      </c>
      <c r="B32" s="145">
        <v>120</v>
      </c>
      <c r="C32" s="172">
        <v>72.849999999999994</v>
      </c>
      <c r="D32" s="173">
        <v>1.6454</v>
      </c>
      <c r="E32" s="148">
        <v>0.21000000000000002</v>
      </c>
      <c r="F32" s="168">
        <v>0.21191666666666673</v>
      </c>
      <c r="G32" s="150">
        <v>145.43</v>
      </c>
      <c r="H32" s="169">
        <v>25.430000000000007</v>
      </c>
      <c r="I32" s="145" t="s">
        <v>2067</v>
      </c>
      <c r="J32" s="152" t="s">
        <v>2116</v>
      </c>
      <c r="K32" s="170">
        <v>44042</v>
      </c>
      <c r="L32" s="170">
        <v>44236</v>
      </c>
      <c r="M32" s="171">
        <v>23400</v>
      </c>
      <c r="N32" s="156">
        <v>0.39666452991453</v>
      </c>
      <c r="O32" s="157">
        <v>119.86738999999999</v>
      </c>
      <c r="P32" s="157">
        <v>0.13261000000001388</v>
      </c>
      <c r="Q32" s="158">
        <v>0.8</v>
      </c>
      <c r="R32" s="159">
        <v>10579.36000000001</v>
      </c>
      <c r="S32" s="160">
        <v>17407.278944000016</v>
      </c>
      <c r="T32" s="160"/>
      <c r="U32" s="160"/>
      <c r="V32" s="162">
        <v>46852.299999999996</v>
      </c>
      <c r="W32" s="162">
        <v>64259.578944000008</v>
      </c>
      <c r="X32" s="163">
        <v>53265</v>
      </c>
      <c r="Y32" s="159">
        <v>10994.578944000008</v>
      </c>
      <c r="Z32" s="219">
        <v>0.20641282162771057</v>
      </c>
      <c r="AA32" s="219">
        <v>0.16938629258567084</v>
      </c>
      <c r="AB32" s="219">
        <v>3.7026529042039735E-2</v>
      </c>
      <c r="AC32" s="164" t="s">
        <v>1852</v>
      </c>
    </row>
    <row r="33" spans="1:29">
      <c r="A33" s="144" t="s">
        <v>1535</v>
      </c>
      <c r="B33" s="145">
        <v>120</v>
      </c>
      <c r="C33" s="172">
        <v>72.260000000000005</v>
      </c>
      <c r="D33" s="173">
        <v>1.6587000000000001</v>
      </c>
      <c r="E33" s="148">
        <v>0.21000000000000002</v>
      </c>
      <c r="F33" s="168">
        <v>0.21858333333333324</v>
      </c>
      <c r="G33" s="150">
        <v>146.22999999999999</v>
      </c>
      <c r="H33" s="169">
        <v>26.22999999999999</v>
      </c>
      <c r="I33" s="145" t="s">
        <v>955</v>
      </c>
      <c r="J33" s="152" t="s">
        <v>2093</v>
      </c>
      <c r="K33" s="170">
        <v>44043</v>
      </c>
      <c r="L33" s="170">
        <v>44245</v>
      </c>
      <c r="M33" s="171">
        <v>24360</v>
      </c>
      <c r="N33" s="156">
        <v>0.39301929392446622</v>
      </c>
      <c r="O33" s="157">
        <v>119.85766200000002</v>
      </c>
      <c r="P33" s="157">
        <v>0.14233799999998098</v>
      </c>
      <c r="Q33" s="158">
        <v>0.8</v>
      </c>
      <c r="R33" s="159">
        <v>10651.62000000001</v>
      </c>
      <c r="S33" s="160">
        <v>17667.842094000018</v>
      </c>
      <c r="T33" s="160"/>
      <c r="U33" s="160"/>
      <c r="V33" s="162">
        <v>46852.299999999996</v>
      </c>
      <c r="W33" s="162">
        <v>64520.14209400001</v>
      </c>
      <c r="X33" s="163">
        <v>53385</v>
      </c>
      <c r="Y33" s="159">
        <v>11135.14209400001</v>
      </c>
      <c r="Z33" s="219">
        <v>0.20858185059473655</v>
      </c>
      <c r="AA33" s="219">
        <v>0.17750261595547423</v>
      </c>
      <c r="AB33" s="219">
        <v>3.1079234639262321E-2</v>
      </c>
      <c r="AC33" s="164" t="s">
        <v>1852</v>
      </c>
    </row>
    <row r="34" spans="1:29">
      <c r="A34" s="31" t="s">
        <v>1545</v>
      </c>
      <c r="B34" s="2">
        <v>120</v>
      </c>
      <c r="C34" s="175">
        <v>71.180000000000007</v>
      </c>
      <c r="D34" s="176">
        <v>1.6839999999999999</v>
      </c>
      <c r="E34" s="32">
        <f>10%*Q34+13%</f>
        <v>0.21000000000000002</v>
      </c>
      <c r="F34" s="13">
        <f>IF(G34="",($F$1*C34-B34)/B34,H34/B34)</f>
        <v>4.5278300000000132E-2</v>
      </c>
      <c r="H34" s="5">
        <f>IF(G34="",$F$1*C34-B34,G34-B34)</f>
        <v>5.4333960000000161</v>
      </c>
      <c r="I34" s="2" t="s">
        <v>65</v>
      </c>
      <c r="J34" s="33" t="s">
        <v>1546</v>
      </c>
      <c r="K34" s="34">
        <f>DATE(MID(J34,1,4),MID(J34,5,2),MID(J34,7,2))</f>
        <v>44046</v>
      </c>
      <c r="L34" s="34" t="str">
        <f ca="1">IF(LEN(J34) &gt; 15,DATE(MID(J34,12,4),MID(J34,16,2),MID(J34,18,2)),TEXT(TODAY(),"yyyy-mm-dd"))</f>
        <v>2021-08-25</v>
      </c>
      <c r="M34" s="18">
        <f ca="1">(L34-K34+1)*B34</f>
        <v>46560</v>
      </c>
      <c r="N34" s="19">
        <f ca="1">H34/M34*365</f>
        <v>4.2594277061855798E-2</v>
      </c>
      <c r="O34" s="35">
        <f>D34*C34</f>
        <v>119.86712000000001</v>
      </c>
      <c r="P34" s="35">
        <f>B34-O34</f>
        <v>0.1328799999999859</v>
      </c>
      <c r="Q34" s="36">
        <f>B34/150</f>
        <v>0.8</v>
      </c>
      <c r="R34" s="37">
        <f>R33+C34-T34</f>
        <v>10722.80000000001</v>
      </c>
      <c r="S34" s="38">
        <f>R34*D34</f>
        <v>18057.195200000016</v>
      </c>
      <c r="T34" s="38"/>
      <c r="U34" s="38"/>
      <c r="V34" s="39">
        <f>V33+U34</f>
        <v>46852.299999999996</v>
      </c>
      <c r="W34" s="39">
        <f>V34+S34</f>
        <v>64909.495200000012</v>
      </c>
      <c r="X34" s="1">
        <f>X33+B34</f>
        <v>53505</v>
      </c>
      <c r="Y34" s="37">
        <f>W34-X34</f>
        <v>11404.495200000012</v>
      </c>
      <c r="Z34" s="183">
        <f>W34/X34-1</f>
        <v>0.21314821418559027</v>
      </c>
      <c r="AA34" s="183">
        <f>SUM($C$2:C34)*D34/SUM($B$2:B34)-1</f>
        <v>7.1950200000000297E-2</v>
      </c>
      <c r="AB34" s="183">
        <f>Z34-AA34</f>
        <v>0.14119801418558997</v>
      </c>
      <c r="AC34" s="40">
        <f>IF(E34-F34&lt;0,"达成",E34-F34)</f>
        <v>0.16472169999999989</v>
      </c>
    </row>
    <row r="35" spans="1:29">
      <c r="A35" s="31" t="s">
        <v>1547</v>
      </c>
      <c r="B35" s="2">
        <v>120</v>
      </c>
      <c r="C35" s="175">
        <v>71.11</v>
      </c>
      <c r="D35" s="176">
        <v>1.6855</v>
      </c>
      <c r="E35" s="32">
        <f>10%*Q35+13%</f>
        <v>0.21000000000000002</v>
      </c>
      <c r="F35" s="13">
        <f>IF(G35="",($F$1*C35-B35)/B35,H35/B35)</f>
        <v>4.4250349999999966E-2</v>
      </c>
      <c r="H35" s="5">
        <f>IF(G35="",$F$1*C35-B35,G35-B35)</f>
        <v>5.3100419999999957</v>
      </c>
      <c r="I35" s="2" t="s">
        <v>65</v>
      </c>
      <c r="J35" s="33" t="s">
        <v>1548</v>
      </c>
      <c r="K35" s="34">
        <f>DATE(MID(J35,1,4),MID(J35,5,2),MID(J35,7,2))</f>
        <v>44047</v>
      </c>
      <c r="L35" s="34" t="str">
        <f ca="1">IF(LEN(J35) &gt; 15,DATE(MID(J35,12,4),MID(J35,16,2),MID(J35,18,2)),TEXT(TODAY(),"yyyy-mm-dd"))</f>
        <v>2021-08-25</v>
      </c>
      <c r="M35" s="18">
        <f ca="1">(L35-K35+1)*B35</f>
        <v>46440</v>
      </c>
      <c r="N35" s="19">
        <f ca="1">H35/M35*365</f>
        <v>4.1734826227390151E-2</v>
      </c>
      <c r="O35" s="35">
        <f>D35*C35</f>
        <v>119.85590499999999</v>
      </c>
      <c r="P35" s="35">
        <f>B35-O35</f>
        <v>0.14409500000000719</v>
      </c>
      <c r="Q35" s="36">
        <f>B35/150</f>
        <v>0.8</v>
      </c>
      <c r="R35" s="37">
        <f>R34+C35-T35</f>
        <v>10793.910000000011</v>
      </c>
      <c r="S35" s="38">
        <f>R35*D35</f>
        <v>18193.135305000018</v>
      </c>
      <c r="T35" s="38"/>
      <c r="U35" s="38"/>
      <c r="V35" s="39">
        <f>V34+U35</f>
        <v>46852.299999999996</v>
      </c>
      <c r="W35" s="39">
        <f>V35+S35</f>
        <v>65045.435305000014</v>
      </c>
      <c r="X35" s="1">
        <f>X34+B35</f>
        <v>53625</v>
      </c>
      <c r="Y35" s="37">
        <f>W35-X35</f>
        <v>11420.435305000014</v>
      </c>
      <c r="Z35" s="183">
        <f>W35/X35-1</f>
        <v>0.21296849053613087</v>
      </c>
      <c r="AA35" s="183">
        <f>SUM($C$2:C35)*D35/SUM($B$2:B35)-1</f>
        <v>7.0846530092592896E-2</v>
      </c>
      <c r="AB35" s="183">
        <f>Z35-AA35</f>
        <v>0.14212196044353798</v>
      </c>
      <c r="AC35" s="40">
        <f>IF(E35-F35&lt;0,"达成",E35-F35)</f>
        <v>0.16574965000000005</v>
      </c>
    </row>
    <row r="36" spans="1:29">
      <c r="A36" s="31" t="s">
        <v>1549</v>
      </c>
      <c r="B36" s="2">
        <v>120</v>
      </c>
      <c r="C36" s="175">
        <v>71.099999999999994</v>
      </c>
      <c r="D36" s="176">
        <v>1.6858</v>
      </c>
      <c r="E36" s="32">
        <f>10%*Q36+13%</f>
        <v>0.21000000000000002</v>
      </c>
      <c r="F36" s="13">
        <f>IF(G36="",($F$1*C36-B36)/B36,H36/B36)</f>
        <v>4.4103499999999941E-2</v>
      </c>
      <c r="H36" s="5">
        <f>IF(G36="",$F$1*C36-B36,G36-B36)</f>
        <v>5.2924199999999928</v>
      </c>
      <c r="I36" s="2" t="s">
        <v>65</v>
      </c>
      <c r="J36" s="33" t="s">
        <v>1550</v>
      </c>
      <c r="K36" s="34">
        <f>DATE(MID(J36,1,4),MID(J36,5,2),MID(J36,7,2))</f>
        <v>44048</v>
      </c>
      <c r="L36" s="34" t="str">
        <f ca="1">IF(LEN(J36) &gt; 15,DATE(MID(J36,12,4),MID(J36,16,2),MID(J36,18,2)),TEXT(TODAY(),"yyyy-mm-dd"))</f>
        <v>2021-08-25</v>
      </c>
      <c r="M36" s="18">
        <f ca="1">(L36-K36+1)*B36</f>
        <v>46320</v>
      </c>
      <c r="N36" s="19">
        <f ca="1">H36/M36*365</f>
        <v>4.1704086787564709E-2</v>
      </c>
      <c r="O36" s="35">
        <f>D36*C36</f>
        <v>119.86037999999999</v>
      </c>
      <c r="P36" s="35">
        <f>B36-O36</f>
        <v>0.13962000000000785</v>
      </c>
      <c r="Q36" s="36">
        <f>B36/150</f>
        <v>0.8</v>
      </c>
      <c r="R36" s="37">
        <f>R35+C36-T36</f>
        <v>10865.010000000011</v>
      </c>
      <c r="S36" s="38">
        <f>R36*D36</f>
        <v>18316.233858000018</v>
      </c>
      <c r="T36" s="38"/>
      <c r="U36" s="38"/>
      <c r="V36" s="39">
        <f>V35+U36</f>
        <v>46852.299999999996</v>
      </c>
      <c r="W36" s="39">
        <f>V36+S36</f>
        <v>65168.53385800001</v>
      </c>
      <c r="X36" s="1">
        <f>X35+B36</f>
        <v>53745</v>
      </c>
      <c r="Y36" s="37">
        <f>W36-X36</f>
        <v>11423.53385800001</v>
      </c>
      <c r="Z36" s="183">
        <f>W36/X36-1</f>
        <v>0.21255063462647716</v>
      </c>
      <c r="AA36" s="183">
        <f>SUM($C$2:C36)*D36/SUM($B$2:B36)-1</f>
        <v>6.9085760360360737E-2</v>
      </c>
      <c r="AB36" s="183">
        <f>Z36-AA36</f>
        <v>0.14346487426611643</v>
      </c>
      <c r="AC36" s="40">
        <f>IF(E36-F36&lt;0,"达成",E36-F36)</f>
        <v>0.16589650000000009</v>
      </c>
    </row>
    <row r="37" spans="1:29">
      <c r="A37" s="144" t="s">
        <v>1551</v>
      </c>
      <c r="B37" s="145">
        <v>120</v>
      </c>
      <c r="C37" s="172">
        <v>71.319999999999993</v>
      </c>
      <c r="D37" s="173">
        <v>1.6807000000000001</v>
      </c>
      <c r="E37" s="148">
        <v>0.21000000000000002</v>
      </c>
      <c r="F37" s="168">
        <v>0.20483333333333345</v>
      </c>
      <c r="G37" s="150">
        <v>144.58000000000001</v>
      </c>
      <c r="H37" s="169">
        <v>24.580000000000013</v>
      </c>
      <c r="I37" s="145" t="s">
        <v>955</v>
      </c>
      <c r="J37" s="152" t="s">
        <v>2127</v>
      </c>
      <c r="K37" s="170">
        <v>44049</v>
      </c>
      <c r="L37" s="170">
        <v>44246</v>
      </c>
      <c r="M37" s="171">
        <v>23760</v>
      </c>
      <c r="N37" s="156">
        <v>0.37759680134680157</v>
      </c>
      <c r="O37" s="157">
        <v>119.86752399999999</v>
      </c>
      <c r="P37" s="157">
        <v>0.13247600000001114</v>
      </c>
      <c r="Q37" s="158">
        <v>0.8</v>
      </c>
      <c r="R37" s="159">
        <v>10936.330000000011</v>
      </c>
      <c r="S37" s="160">
        <v>18380.689831000018</v>
      </c>
      <c r="T37" s="160"/>
      <c r="U37" s="160"/>
      <c r="V37" s="162">
        <v>46852.299999999996</v>
      </c>
      <c r="W37" s="162">
        <v>65232.989831000014</v>
      </c>
      <c r="X37" s="163">
        <v>53865</v>
      </c>
      <c r="Y37" s="159">
        <v>11367.989831000014</v>
      </c>
      <c r="Z37" s="219">
        <v>0.21104594506636998</v>
      </c>
      <c r="AA37" s="219">
        <v>0.18746350732732853</v>
      </c>
      <c r="AB37" s="219">
        <v>2.3582437739041451E-2</v>
      </c>
      <c r="AC37" s="164">
        <v>5.1666666666665695E-3</v>
      </c>
    </row>
    <row r="38" spans="1:29">
      <c r="A38" s="144" t="s">
        <v>1553</v>
      </c>
      <c r="B38" s="145">
        <v>120</v>
      </c>
      <c r="C38" s="172">
        <v>72.08</v>
      </c>
      <c r="D38" s="173">
        <v>1.6628000000000001</v>
      </c>
      <c r="E38" s="148">
        <v>0.21000000000000002</v>
      </c>
      <c r="F38" s="168">
        <v>0.21550000000000011</v>
      </c>
      <c r="G38" s="150">
        <v>145.86000000000001</v>
      </c>
      <c r="H38" s="169">
        <v>25.860000000000014</v>
      </c>
      <c r="I38" s="145" t="s">
        <v>955</v>
      </c>
      <c r="J38" s="152" t="s">
        <v>2094</v>
      </c>
      <c r="K38" s="170">
        <v>44050</v>
      </c>
      <c r="L38" s="170">
        <v>44245</v>
      </c>
      <c r="M38" s="171">
        <v>23520</v>
      </c>
      <c r="N38" s="156">
        <v>0.40131377551020425</v>
      </c>
      <c r="O38" s="157">
        <v>119.854624</v>
      </c>
      <c r="P38" s="157">
        <v>0.14537599999999884</v>
      </c>
      <c r="Q38" s="158">
        <v>0.8</v>
      </c>
      <c r="R38" s="159">
        <v>11008.410000000011</v>
      </c>
      <c r="S38" s="160">
        <v>18304.784148000017</v>
      </c>
      <c r="T38" s="160"/>
      <c r="U38" s="160"/>
      <c r="V38" s="162">
        <v>46852.299999999996</v>
      </c>
      <c r="W38" s="162">
        <v>65157.084148000009</v>
      </c>
      <c r="X38" s="163">
        <v>53985</v>
      </c>
      <c r="Y38" s="159">
        <v>11172.084148000009</v>
      </c>
      <c r="Z38" s="219">
        <v>0.2069479327220527</v>
      </c>
      <c r="AA38" s="219">
        <v>0.17355704305307218</v>
      </c>
      <c r="AB38" s="219">
        <v>3.3390889668980517E-2</v>
      </c>
      <c r="AC38" s="164" t="s">
        <v>1852</v>
      </c>
    </row>
    <row r="39" spans="1:29">
      <c r="A39" s="144" t="s">
        <v>1560</v>
      </c>
      <c r="B39" s="145">
        <v>120</v>
      </c>
      <c r="C39" s="172">
        <v>71.819999999999993</v>
      </c>
      <c r="D39" s="173">
        <v>1.6688000000000001</v>
      </c>
      <c r="E39" s="148">
        <v>0.21000000000000002</v>
      </c>
      <c r="F39" s="168">
        <v>0.2111666666666667</v>
      </c>
      <c r="G39" s="150">
        <v>145.34</v>
      </c>
      <c r="H39" s="169">
        <v>25.340000000000003</v>
      </c>
      <c r="I39" s="145" t="s">
        <v>955</v>
      </c>
      <c r="J39" s="152" t="s">
        <v>2095</v>
      </c>
      <c r="K39" s="170">
        <v>44053</v>
      </c>
      <c r="L39" s="170">
        <v>44245</v>
      </c>
      <c r="M39" s="171">
        <v>23160</v>
      </c>
      <c r="N39" s="156">
        <v>0.39935664939550958</v>
      </c>
      <c r="O39" s="157">
        <v>119.85321599999999</v>
      </c>
      <c r="P39" s="157">
        <v>0.14678400000001091</v>
      </c>
      <c r="Q39" s="158">
        <v>0.8</v>
      </c>
      <c r="R39" s="159">
        <v>11080.23000000001</v>
      </c>
      <c r="S39" s="160">
        <v>18490.687824000019</v>
      </c>
      <c r="T39" s="160"/>
      <c r="U39" s="160"/>
      <c r="V39" s="162">
        <v>46852.299999999996</v>
      </c>
      <c r="W39" s="162">
        <v>65342.987824000011</v>
      </c>
      <c r="X39" s="163">
        <v>54105</v>
      </c>
      <c r="Y39" s="159">
        <v>11237.987824000011</v>
      </c>
      <c r="Z39" s="219">
        <v>0.20770701088624</v>
      </c>
      <c r="AA39" s="219">
        <v>0.17651980864416927</v>
      </c>
      <c r="AB39" s="219">
        <v>3.1187202242070722E-2</v>
      </c>
      <c r="AC39" s="164" t="s">
        <v>1852</v>
      </c>
    </row>
    <row r="40" spans="1:29">
      <c r="A40" s="144" t="s">
        <v>1562</v>
      </c>
      <c r="B40" s="145">
        <v>120</v>
      </c>
      <c r="C40" s="172">
        <v>72.44</v>
      </c>
      <c r="D40" s="173">
        <v>1.6546000000000001</v>
      </c>
      <c r="E40" s="148">
        <v>0.21000000000000002</v>
      </c>
      <c r="F40" s="168">
        <v>0.20499999999999996</v>
      </c>
      <c r="G40" s="150">
        <v>144.6</v>
      </c>
      <c r="H40" s="169">
        <v>24.599999999999994</v>
      </c>
      <c r="I40" s="145" t="s">
        <v>2067</v>
      </c>
      <c r="J40" s="152" t="s">
        <v>2117</v>
      </c>
      <c r="K40" s="170">
        <v>44054</v>
      </c>
      <c r="L40" s="170">
        <v>44236</v>
      </c>
      <c r="M40" s="171">
        <v>21960</v>
      </c>
      <c r="N40" s="156">
        <v>0.40887978142076492</v>
      </c>
      <c r="O40" s="157">
        <v>119.859224</v>
      </c>
      <c r="P40" s="157">
        <v>0.14077600000000245</v>
      </c>
      <c r="Q40" s="158">
        <v>0.8</v>
      </c>
      <c r="R40" s="159">
        <v>11152.670000000011</v>
      </c>
      <c r="S40" s="160">
        <v>18453.20778200002</v>
      </c>
      <c r="T40" s="160"/>
      <c r="U40" s="160"/>
      <c r="V40" s="162">
        <v>46852.299999999996</v>
      </c>
      <c r="W40" s="162">
        <v>65305.507782000015</v>
      </c>
      <c r="X40" s="163">
        <v>54225</v>
      </c>
      <c r="Y40" s="159">
        <v>11080.507782000015</v>
      </c>
      <c r="Z40" s="219">
        <v>0.2043431587275244</v>
      </c>
      <c r="AA40" s="219">
        <v>0.16532573368606829</v>
      </c>
      <c r="AB40" s="219">
        <v>3.9017425041456111E-2</v>
      </c>
      <c r="AC40" s="164">
        <v>5.00000000000006E-3</v>
      </c>
    </row>
    <row r="41" spans="1:29">
      <c r="A41" s="144" t="s">
        <v>1564</v>
      </c>
      <c r="B41" s="145">
        <v>120</v>
      </c>
      <c r="C41" s="172">
        <v>72.94</v>
      </c>
      <c r="D41" s="173">
        <v>1.6433</v>
      </c>
      <c r="E41" s="148">
        <v>0.21000000000000002</v>
      </c>
      <c r="F41" s="168">
        <v>0.21333333333333329</v>
      </c>
      <c r="G41" s="150">
        <v>145.6</v>
      </c>
      <c r="H41" s="169">
        <v>25.599999999999994</v>
      </c>
      <c r="I41" s="145" t="s">
        <v>2067</v>
      </c>
      <c r="J41" s="152" t="s">
        <v>2118</v>
      </c>
      <c r="K41" s="170">
        <v>44055</v>
      </c>
      <c r="L41" s="170">
        <v>44236</v>
      </c>
      <c r="M41" s="171">
        <v>21840</v>
      </c>
      <c r="N41" s="156">
        <v>0.42783882783882776</v>
      </c>
      <c r="O41" s="157">
        <v>119.862302</v>
      </c>
      <c r="P41" s="157">
        <v>0.13769800000000032</v>
      </c>
      <c r="Q41" s="158">
        <v>0.8</v>
      </c>
      <c r="R41" s="159">
        <v>11225.610000000011</v>
      </c>
      <c r="S41" s="160">
        <v>18447.04491300002</v>
      </c>
      <c r="T41" s="160"/>
      <c r="U41" s="160"/>
      <c r="V41" s="162">
        <v>46852.299999999996</v>
      </c>
      <c r="W41" s="162">
        <v>65299.344913000015</v>
      </c>
      <c r="X41" s="163">
        <v>54345</v>
      </c>
      <c r="Y41" s="159">
        <v>10954.344913000015</v>
      </c>
      <c r="Z41" s="219">
        <v>0.20157042806145942</v>
      </c>
      <c r="AA41" s="219">
        <v>0.15625676981903203</v>
      </c>
      <c r="AB41" s="219">
        <v>4.531365824242739E-2</v>
      </c>
      <c r="AC41" s="164" t="s">
        <v>1852</v>
      </c>
    </row>
    <row r="42" spans="1:29">
      <c r="A42" s="144" t="s">
        <v>1566</v>
      </c>
      <c r="B42" s="145">
        <v>120</v>
      </c>
      <c r="C42" s="172">
        <v>73.069999999999993</v>
      </c>
      <c r="D42" s="173">
        <v>1.6404000000000001</v>
      </c>
      <c r="E42" s="148">
        <v>0.21000000000000002</v>
      </c>
      <c r="F42" s="168">
        <v>0.21541666666666662</v>
      </c>
      <c r="G42" s="150">
        <v>145.85</v>
      </c>
      <c r="H42" s="169">
        <v>25.849999999999994</v>
      </c>
      <c r="I42" s="145" t="s">
        <v>2067</v>
      </c>
      <c r="J42" s="152" t="s">
        <v>2119</v>
      </c>
      <c r="K42" s="170">
        <v>44056</v>
      </c>
      <c r="L42" s="170">
        <v>44236</v>
      </c>
      <c r="M42" s="171">
        <v>21720</v>
      </c>
      <c r="N42" s="156">
        <v>0.43440377532228353</v>
      </c>
      <c r="O42" s="157">
        <v>119.86402799999999</v>
      </c>
      <c r="P42" s="157">
        <v>0.13597200000000953</v>
      </c>
      <c r="Q42" s="158">
        <v>0.8</v>
      </c>
      <c r="R42" s="159">
        <v>11298.680000000011</v>
      </c>
      <c r="S42" s="160">
        <v>18534.354672000019</v>
      </c>
      <c r="T42" s="160"/>
      <c r="U42" s="160"/>
      <c r="V42" s="162">
        <v>46852.299999999996</v>
      </c>
      <c r="W42" s="162">
        <v>65386.654672000019</v>
      </c>
      <c r="X42" s="163">
        <v>54465</v>
      </c>
      <c r="Y42" s="159">
        <v>10921.654672000019</v>
      </c>
      <c r="Z42" s="219">
        <v>0.20052611166804413</v>
      </c>
      <c r="AA42" s="219">
        <v>0.15313558400000127</v>
      </c>
      <c r="AB42" s="219">
        <v>4.7390527668042859E-2</v>
      </c>
      <c r="AC42" s="164" t="s">
        <v>1852</v>
      </c>
    </row>
    <row r="43" spans="1:29">
      <c r="A43" s="144" t="s">
        <v>1568</v>
      </c>
      <c r="B43" s="145">
        <v>120</v>
      </c>
      <c r="C43" s="172">
        <v>72.02</v>
      </c>
      <c r="D43" s="173">
        <v>1.6642999999999999</v>
      </c>
      <c r="E43" s="148">
        <v>0.21000000000000002</v>
      </c>
      <c r="F43" s="168">
        <v>0.21450000000000008</v>
      </c>
      <c r="G43" s="150">
        <v>145.74</v>
      </c>
      <c r="H43" s="169">
        <v>25.740000000000009</v>
      </c>
      <c r="I43" s="145" t="s">
        <v>955</v>
      </c>
      <c r="J43" s="152" t="s">
        <v>2096</v>
      </c>
      <c r="K43" s="170">
        <v>44057</v>
      </c>
      <c r="L43" s="170">
        <v>44245</v>
      </c>
      <c r="M43" s="171">
        <v>22680</v>
      </c>
      <c r="N43" s="156">
        <v>0.41424603174603192</v>
      </c>
      <c r="O43" s="157">
        <v>119.86288599999999</v>
      </c>
      <c r="P43" s="157">
        <v>0.13711400000001106</v>
      </c>
      <c r="Q43" s="158">
        <v>0.8</v>
      </c>
      <c r="R43" s="159">
        <v>11370.700000000012</v>
      </c>
      <c r="S43" s="160">
        <v>18924.256010000019</v>
      </c>
      <c r="T43" s="160"/>
      <c r="U43" s="160"/>
      <c r="V43" s="162">
        <v>46852.299999999996</v>
      </c>
      <c r="W43" s="162">
        <v>65776.556010000015</v>
      </c>
      <c r="X43" s="163">
        <v>54585</v>
      </c>
      <c r="Y43" s="159">
        <v>11191.556010000015</v>
      </c>
      <c r="Z43" s="219">
        <v>0.20502988018686485</v>
      </c>
      <c r="AA43" s="219">
        <v>0.16875443546344382</v>
      </c>
      <c r="AB43" s="219">
        <v>3.6275444723421035E-2</v>
      </c>
      <c r="AC43" s="164" t="s">
        <v>1852</v>
      </c>
    </row>
    <row r="44" spans="1:29">
      <c r="A44" s="31" t="s">
        <v>1582</v>
      </c>
      <c r="B44" s="2">
        <v>120</v>
      </c>
      <c r="C44" s="175">
        <v>70.44</v>
      </c>
      <c r="D44" s="176">
        <v>1.7015</v>
      </c>
      <c r="E44" s="32">
        <f>10%*Q44+13%</f>
        <v>0.21000000000000002</v>
      </c>
      <c r="F44" s="13">
        <f>IF(G44="",($F$1*C44-B44)/B44,H44/B44)</f>
        <v>3.4411399999999995E-2</v>
      </c>
      <c r="H44" s="5">
        <f>IF(G44="",$F$1*C44-B44,G44-B44)</f>
        <v>4.1293679999999995</v>
      </c>
      <c r="I44" s="2" t="s">
        <v>65</v>
      </c>
      <c r="J44" s="33" t="s">
        <v>1583</v>
      </c>
      <c r="K44" s="34">
        <f>DATE(MID(J44,1,4),MID(J44,5,2),MID(J44,7,2))</f>
        <v>44060</v>
      </c>
      <c r="L44" s="34" t="str">
        <f ca="1">IF(LEN(J44) &gt; 15,DATE(MID(J44,12,4),MID(J44,16,2),MID(J44,18,2)),TEXT(TODAY(),"yyyy-mm-dd"))</f>
        <v>2021-08-25</v>
      </c>
      <c r="M44" s="18">
        <f ca="1">(L44-K44+1)*B44</f>
        <v>44880</v>
      </c>
      <c r="N44" s="19">
        <f ca="1">H44/M44*365</f>
        <v>3.3583318181818179E-2</v>
      </c>
      <c r="O44" s="35">
        <f>D44*C44</f>
        <v>119.85365999999999</v>
      </c>
      <c r="P44" s="35">
        <f>B44-O44</f>
        <v>0.14634000000000924</v>
      </c>
      <c r="Q44" s="36">
        <f>B44/150</f>
        <v>0.8</v>
      </c>
      <c r="R44" s="37">
        <f>R43+C44-T44</f>
        <v>11344.420000000013</v>
      </c>
      <c r="S44" s="38">
        <f>R44*D44</f>
        <v>19302.530630000023</v>
      </c>
      <c r="T44" s="38">
        <v>96.72</v>
      </c>
      <c r="U44" s="38">
        <v>163.75</v>
      </c>
      <c r="V44" s="39">
        <f>V43+U44</f>
        <v>47016.049999999996</v>
      </c>
      <c r="W44" s="39">
        <f>V44+S44</f>
        <v>66318.580630000011</v>
      </c>
      <c r="X44" s="1">
        <f>X43+B44</f>
        <v>54705</v>
      </c>
      <c r="Y44" s="37">
        <f>W44-X44</f>
        <v>11613.580630000011</v>
      </c>
      <c r="Z44" s="183">
        <f>W44/X44-1</f>
        <v>0.21229468293574638</v>
      </c>
      <c r="AA44" s="183">
        <f>SUM($C$2:C44)*D44/SUM($B$2:B44)-1</f>
        <v>6.8746810185185581E-2</v>
      </c>
      <c r="AB44" s="183">
        <f>Z44-AA44</f>
        <v>0.1435478727505608</v>
      </c>
      <c r="AC44" s="40">
        <f>IF(E44-F44&lt;0,"达成",E44-F44)</f>
        <v>0.17558860000000004</v>
      </c>
    </row>
    <row r="45" spans="1:29">
      <c r="A45" s="31" t="s">
        <v>1584</v>
      </c>
      <c r="B45" s="2">
        <v>120</v>
      </c>
      <c r="C45" s="175">
        <v>70.48</v>
      </c>
      <c r="D45" s="176">
        <v>1.7007000000000001</v>
      </c>
      <c r="E45" s="32">
        <f>10%*Q45+13%</f>
        <v>0.21000000000000002</v>
      </c>
      <c r="F45" s="13">
        <f>IF(G45="",($F$1*C45-B45)/B45,H45/B45)</f>
        <v>3.4998800000000094E-2</v>
      </c>
      <c r="H45" s="5">
        <f>IF(G45="",$F$1*C45-B45,G45-B45)</f>
        <v>4.1998560000000111</v>
      </c>
      <c r="I45" s="2" t="s">
        <v>65</v>
      </c>
      <c r="J45" s="33" t="s">
        <v>1585</v>
      </c>
      <c r="K45" s="34">
        <f>DATE(MID(J45,1,4),MID(J45,5,2),MID(J45,7,2))</f>
        <v>44061</v>
      </c>
      <c r="L45" s="34" t="str">
        <f ca="1">IF(LEN(J45) &gt; 15,DATE(MID(J45,12,4),MID(J45,16,2),MID(J45,18,2)),TEXT(TODAY(),"yyyy-mm-dd"))</f>
        <v>2021-08-25</v>
      </c>
      <c r="M45" s="18">
        <f ca="1">(L45-K45+1)*B45</f>
        <v>44760</v>
      </c>
      <c r="N45" s="19">
        <f ca="1">H45/M45*365</f>
        <v>3.4248155495978642E-2</v>
      </c>
      <c r="O45" s="35">
        <f>D45*C45</f>
        <v>119.86533600000001</v>
      </c>
      <c r="P45" s="35">
        <f>B45-O45</f>
        <v>0.13466399999998657</v>
      </c>
      <c r="Q45" s="36">
        <f>B45/150</f>
        <v>0.8</v>
      </c>
      <c r="R45" s="37">
        <f>R44+C45-T45</f>
        <v>11414.900000000012</v>
      </c>
      <c r="S45" s="38">
        <f>R45*D45</f>
        <v>19413.320430000022</v>
      </c>
      <c r="T45" s="38"/>
      <c r="U45" s="38"/>
      <c r="V45" s="39">
        <f>V44+U45</f>
        <v>47016.049999999996</v>
      </c>
      <c r="W45" s="39">
        <f>V45+S45</f>
        <v>66429.37043000001</v>
      </c>
      <c r="X45" s="1">
        <f>X44+B45</f>
        <v>54825</v>
      </c>
      <c r="Y45" s="37">
        <f>W45-X45</f>
        <v>11604.37043000001</v>
      </c>
      <c r="Z45" s="183">
        <f>W45/X45-1</f>
        <v>0.21166202334701345</v>
      </c>
      <c r="AA45" s="183">
        <f>SUM($C$2:C45)*D45/SUM($B$2:B45)-1</f>
        <v>6.6736346195652718E-2</v>
      </c>
      <c r="AB45" s="183">
        <f>Z45-AA45</f>
        <v>0.14492567715136073</v>
      </c>
      <c r="AC45" s="40">
        <f>IF(E45-F45&lt;0,"达成",E45-F45)</f>
        <v>0.17500119999999991</v>
      </c>
    </row>
    <row r="46" spans="1:29">
      <c r="A46" s="144" t="s">
        <v>1586</v>
      </c>
      <c r="B46" s="145">
        <v>120</v>
      </c>
      <c r="C46" s="172">
        <v>71.47</v>
      </c>
      <c r="D46" s="173">
        <v>1.6771</v>
      </c>
      <c r="E46" s="148">
        <v>0.21000000000000002</v>
      </c>
      <c r="F46" s="168">
        <v>0.20524999999999996</v>
      </c>
      <c r="G46" s="150">
        <v>144.63</v>
      </c>
      <c r="H46" s="169">
        <v>24.629999999999995</v>
      </c>
      <c r="I46" s="145" t="s">
        <v>955</v>
      </c>
      <c r="J46" s="152" t="s">
        <v>2097</v>
      </c>
      <c r="K46" s="170">
        <v>44062</v>
      </c>
      <c r="L46" s="170">
        <v>44245</v>
      </c>
      <c r="M46" s="171">
        <v>22080</v>
      </c>
      <c r="N46" s="156">
        <v>0.40715353260869558</v>
      </c>
      <c r="O46" s="157">
        <v>119.862337</v>
      </c>
      <c r="P46" s="157">
        <v>0.13766300000000342</v>
      </c>
      <c r="Q46" s="158">
        <v>0.8</v>
      </c>
      <c r="R46" s="159">
        <v>11486.370000000012</v>
      </c>
      <c r="S46" s="160">
        <v>19263.791127000019</v>
      </c>
      <c r="T46" s="160"/>
      <c r="U46" s="160"/>
      <c r="V46" s="162">
        <v>47016.049999999996</v>
      </c>
      <c r="W46" s="162">
        <v>66279.841127000022</v>
      </c>
      <c r="X46" s="163">
        <v>54945</v>
      </c>
      <c r="Y46" s="159">
        <v>11334.841127000022</v>
      </c>
      <c r="Z46" s="219">
        <v>0.20629431480571525</v>
      </c>
      <c r="AA46" s="219">
        <v>0.17391986672306947</v>
      </c>
      <c r="AB46" s="219">
        <v>3.2374448082645779E-2</v>
      </c>
      <c r="AC46" s="164">
        <v>4.7500000000000597E-3</v>
      </c>
    </row>
    <row r="47" spans="1:29">
      <c r="A47" s="144" t="s">
        <v>1588</v>
      </c>
      <c r="B47" s="145">
        <v>120</v>
      </c>
      <c r="C47" s="172">
        <v>72.34</v>
      </c>
      <c r="D47" s="173">
        <v>1.6569</v>
      </c>
      <c r="E47" s="148">
        <v>0.21000000000000002</v>
      </c>
      <c r="F47" s="168">
        <v>0.21991666666666657</v>
      </c>
      <c r="G47" s="150">
        <v>146.38999999999999</v>
      </c>
      <c r="H47" s="169">
        <v>26.389999999999986</v>
      </c>
      <c r="I47" s="145" t="s">
        <v>955</v>
      </c>
      <c r="J47" s="152" t="s">
        <v>2098</v>
      </c>
      <c r="K47" s="170">
        <v>44063</v>
      </c>
      <c r="L47" s="170">
        <v>44245</v>
      </c>
      <c r="M47" s="171">
        <v>21960</v>
      </c>
      <c r="N47" s="156">
        <v>0.43863160291438957</v>
      </c>
      <c r="O47" s="157">
        <v>119.86014600000001</v>
      </c>
      <c r="P47" s="157">
        <v>0.13985399999998549</v>
      </c>
      <c r="Q47" s="158">
        <v>0.8</v>
      </c>
      <c r="R47" s="159">
        <v>11558.710000000012</v>
      </c>
      <c r="S47" s="160">
        <v>19151.626599000021</v>
      </c>
      <c r="T47" s="160"/>
      <c r="U47" s="160"/>
      <c r="V47" s="162">
        <v>47016.049999999996</v>
      </c>
      <c r="W47" s="162">
        <v>66167.676599000013</v>
      </c>
      <c r="X47" s="163">
        <v>55065</v>
      </c>
      <c r="Y47" s="159">
        <v>11102.676599000013</v>
      </c>
      <c r="Z47" s="219">
        <v>0.2016285589575959</v>
      </c>
      <c r="AA47" s="219">
        <v>0.15869848117647178</v>
      </c>
      <c r="AB47" s="219">
        <v>4.2930077781124121E-2</v>
      </c>
      <c r="AC47" s="164" t="s">
        <v>1852</v>
      </c>
    </row>
    <row r="48" spans="1:29">
      <c r="A48" s="144" t="s">
        <v>1590</v>
      </c>
      <c r="B48" s="145">
        <v>120</v>
      </c>
      <c r="C48" s="172">
        <v>71.77</v>
      </c>
      <c r="D48" s="173">
        <v>1.6700999999999999</v>
      </c>
      <c r="E48" s="148">
        <v>0.21000000000000002</v>
      </c>
      <c r="F48" s="168">
        <v>0.2103333333333334</v>
      </c>
      <c r="G48" s="150">
        <v>145.24</v>
      </c>
      <c r="H48" s="169">
        <v>25.240000000000009</v>
      </c>
      <c r="I48" s="145" t="s">
        <v>955</v>
      </c>
      <c r="J48" s="152" t="s">
        <v>2099</v>
      </c>
      <c r="K48" s="170">
        <v>44064</v>
      </c>
      <c r="L48" s="170">
        <v>44245</v>
      </c>
      <c r="M48" s="171">
        <v>21840</v>
      </c>
      <c r="N48" s="156">
        <v>0.4218223443223445</v>
      </c>
      <c r="O48" s="157">
        <v>119.86307699999999</v>
      </c>
      <c r="P48" s="157">
        <v>0.13692300000001012</v>
      </c>
      <c r="Q48" s="158">
        <v>0.8</v>
      </c>
      <c r="R48" s="159">
        <v>11630.480000000012</v>
      </c>
      <c r="S48" s="160">
        <v>19424.064648000018</v>
      </c>
      <c r="T48" s="160"/>
      <c r="U48" s="160"/>
      <c r="V48" s="162">
        <v>47016.049999999996</v>
      </c>
      <c r="W48" s="162">
        <v>66440.114648000017</v>
      </c>
      <c r="X48" s="163">
        <v>55185</v>
      </c>
      <c r="Y48" s="159">
        <v>11255.114648000017</v>
      </c>
      <c r="Z48" s="219">
        <v>0.20395242634773969</v>
      </c>
      <c r="AA48" s="219">
        <v>0.16680044841402464</v>
      </c>
      <c r="AB48" s="219">
        <v>3.7151977933715052E-2</v>
      </c>
      <c r="AC48" s="164" t="s">
        <v>1852</v>
      </c>
    </row>
    <row r="49" spans="1:29">
      <c r="A49" s="31" t="s">
        <v>1592</v>
      </c>
      <c r="B49" s="2">
        <v>120</v>
      </c>
      <c r="C49" s="175">
        <v>71.16</v>
      </c>
      <c r="D49" s="176">
        <v>1.6843999999999999</v>
      </c>
      <c r="E49" s="32">
        <f>10%*Q49+13%</f>
        <v>0.21000000000000002</v>
      </c>
      <c r="F49" s="13">
        <f>IF(G49="",($F$1*C49-B49)/B49,H49/B49)</f>
        <v>4.4984599999999965E-2</v>
      </c>
      <c r="H49" s="5">
        <f>IF(G49="",$F$1*C49-B49,G49-B49)</f>
        <v>5.3981519999999961</v>
      </c>
      <c r="I49" s="2" t="s">
        <v>65</v>
      </c>
      <c r="J49" s="33" t="s">
        <v>1593</v>
      </c>
      <c r="K49" s="34">
        <f>DATE(MID(J49,1,4),MID(J49,5,2),MID(J49,7,2))</f>
        <v>44067</v>
      </c>
      <c r="L49" s="34" t="str">
        <f ca="1">IF(LEN(J49) &gt; 15,DATE(MID(J49,12,4),MID(J49,16,2),MID(J49,18,2)),TEXT(TODAY(),"yyyy-mm-dd"))</f>
        <v>2021-08-25</v>
      </c>
      <c r="M49" s="18">
        <f ca="1">(L49-K49+1)*B49</f>
        <v>44040</v>
      </c>
      <c r="N49" s="19">
        <f ca="1">H49/M49*365</f>
        <v>4.4739452316076268E-2</v>
      </c>
      <c r="O49" s="35">
        <f>D49*C49</f>
        <v>119.86190399999998</v>
      </c>
      <c r="P49" s="35">
        <f>B49-O49</f>
        <v>0.13809600000001865</v>
      </c>
      <c r="Q49" s="36">
        <f>B49/150</f>
        <v>0.8</v>
      </c>
      <c r="R49" s="37">
        <f>R48+C49-T49</f>
        <v>11701.640000000012</v>
      </c>
      <c r="S49" s="38">
        <f>R49*D49</f>
        <v>19710.242416000019</v>
      </c>
      <c r="T49" s="38"/>
      <c r="U49" s="38"/>
      <c r="V49" s="39">
        <f>V48+U49</f>
        <v>47016.049999999996</v>
      </c>
      <c r="W49" s="39">
        <f>V49+S49</f>
        <v>66726.292416000011</v>
      </c>
      <c r="X49" s="1">
        <f>X48+B49</f>
        <v>55305</v>
      </c>
      <c r="Y49" s="37">
        <f>W49-X49</f>
        <v>11421.292416000011</v>
      </c>
      <c r="Z49" s="183">
        <f>W49/X49-1</f>
        <v>0.20651464453485247</v>
      </c>
      <c r="AA49" s="183">
        <f>SUM($C$2:C49)*D49/SUM($B$2:B49)-1</f>
        <v>5.2488918000000107E-2</v>
      </c>
      <c r="AB49" s="183">
        <f>Z49-AA49</f>
        <v>0.15402572653485236</v>
      </c>
      <c r="AC49" s="40">
        <f>IF(E49-F49&lt;0,"达成",E49-F49)</f>
        <v>0.16501540000000006</v>
      </c>
    </row>
    <row r="50" spans="1:29">
      <c r="A50" s="31" t="s">
        <v>1594</v>
      </c>
      <c r="B50" s="2">
        <v>120</v>
      </c>
      <c r="C50" s="175">
        <v>71.069999999999993</v>
      </c>
      <c r="D50" s="176">
        <v>1.6866000000000001</v>
      </c>
      <c r="E50" s="32">
        <f>10%*Q50+13%</f>
        <v>0.21000000000000002</v>
      </c>
      <c r="F50" s="13">
        <f>IF(G50="",($F$1*C50-B50)/B50,H50/B50)</f>
        <v>4.3662949999999867E-2</v>
      </c>
      <c r="H50" s="5">
        <f>IF(G50="",$F$1*C50-B50,G50-B50)</f>
        <v>5.2395539999999841</v>
      </c>
      <c r="I50" s="2" t="s">
        <v>65</v>
      </c>
      <c r="J50" s="33" t="s">
        <v>1595</v>
      </c>
      <c r="K50" s="34">
        <f>DATE(MID(J50,1,4),MID(J50,5,2),MID(J50,7,2))</f>
        <v>44068</v>
      </c>
      <c r="L50" s="34" t="str">
        <f ca="1">IF(LEN(J50) &gt; 15,DATE(MID(J50,12,4),MID(J50,16,2),MID(J50,18,2)),TEXT(TODAY(),"yyyy-mm-dd"))</f>
        <v>2021-08-25</v>
      </c>
      <c r="M50" s="18">
        <f ca="1">(L50-K50+1)*B50</f>
        <v>43920</v>
      </c>
      <c r="N50" s="19">
        <f ca="1">H50/M50*365</f>
        <v>4.3543652322404237E-2</v>
      </c>
      <c r="O50" s="35">
        <f>D50*C50</f>
        <v>119.86666199999999</v>
      </c>
      <c r="P50" s="35">
        <f>B50-O50</f>
        <v>0.13333800000000906</v>
      </c>
      <c r="Q50" s="36">
        <f>B50/150</f>
        <v>0.8</v>
      </c>
      <c r="R50" s="37">
        <f>R49+C50-T50</f>
        <v>11772.710000000012</v>
      </c>
      <c r="S50" s="38">
        <f>R50*D50</f>
        <v>19855.85268600002</v>
      </c>
      <c r="T50" s="38"/>
      <c r="U50" s="38"/>
      <c r="V50" s="39">
        <f>V49+U50</f>
        <v>47016.049999999996</v>
      </c>
      <c r="W50" s="39">
        <f>V50+S50</f>
        <v>66871.902686000016</v>
      </c>
      <c r="X50" s="1">
        <f>X49+B50</f>
        <v>55425</v>
      </c>
      <c r="Y50" s="37">
        <f>W50-X50</f>
        <v>11446.902686000016</v>
      </c>
      <c r="Z50" s="183">
        <f>W50/X50-1</f>
        <v>0.20652959289129491</v>
      </c>
      <c r="AA50" s="183">
        <f>SUM($C$2:C50)*D50/SUM($B$2:B50)-1</f>
        <v>5.278564117647111E-2</v>
      </c>
      <c r="AB50" s="183">
        <f>Z50-AA50</f>
        <v>0.1537439517148238</v>
      </c>
      <c r="AC50" s="40">
        <f>IF(E50-F50&lt;0,"达成",E50-F50)</f>
        <v>0.16633705000000015</v>
      </c>
    </row>
    <row r="51" spans="1:29">
      <c r="A51" s="144" t="s">
        <v>1596</v>
      </c>
      <c r="B51" s="145">
        <v>120</v>
      </c>
      <c r="C51" s="172">
        <v>71.86</v>
      </c>
      <c r="D51" s="173">
        <v>1.6679999999999999</v>
      </c>
      <c r="E51" s="148">
        <v>0.21000000000000002</v>
      </c>
      <c r="F51" s="168">
        <v>0.21183333333333323</v>
      </c>
      <c r="G51" s="150">
        <v>145.41999999999999</v>
      </c>
      <c r="H51" s="169">
        <v>25.419999999999987</v>
      </c>
      <c r="I51" s="145" t="s">
        <v>955</v>
      </c>
      <c r="J51" s="152" t="s">
        <v>2100</v>
      </c>
      <c r="K51" s="170">
        <v>44069</v>
      </c>
      <c r="L51" s="170">
        <v>44245</v>
      </c>
      <c r="M51" s="171">
        <v>21240</v>
      </c>
      <c r="N51" s="156">
        <v>0.43683145009416174</v>
      </c>
      <c r="O51" s="157">
        <v>119.86247999999999</v>
      </c>
      <c r="P51" s="157">
        <v>0.13752000000000919</v>
      </c>
      <c r="Q51" s="158">
        <v>0.8</v>
      </c>
      <c r="R51" s="159">
        <v>11844.570000000012</v>
      </c>
      <c r="S51" s="160">
        <v>19756.742760000019</v>
      </c>
      <c r="T51" s="160"/>
      <c r="U51" s="160"/>
      <c r="V51" s="162">
        <v>47016.049999999996</v>
      </c>
      <c r="W51" s="162">
        <v>66772.792760000011</v>
      </c>
      <c r="X51" s="163">
        <v>55545</v>
      </c>
      <c r="Y51" s="159">
        <v>11227.792760000011</v>
      </c>
      <c r="Z51" s="219">
        <v>0.2021386760284456</v>
      </c>
      <c r="AA51" s="219">
        <v>0.16192807201309445</v>
      </c>
      <c r="AB51" s="219">
        <v>4.0210604015351148E-2</v>
      </c>
      <c r="AC51" s="164" t="s">
        <v>1852</v>
      </c>
    </row>
    <row r="52" spans="1:29">
      <c r="A52" s="144" t="s">
        <v>1598</v>
      </c>
      <c r="B52" s="145">
        <v>120</v>
      </c>
      <c r="C52" s="172">
        <v>71.5</v>
      </c>
      <c r="D52" s="173">
        <v>1.6762999999999999</v>
      </c>
      <c r="E52" s="148">
        <v>0.21000000000000002</v>
      </c>
      <c r="F52" s="168">
        <v>0.20566666666666672</v>
      </c>
      <c r="G52" s="150">
        <v>144.68</v>
      </c>
      <c r="H52" s="169">
        <v>24.680000000000007</v>
      </c>
      <c r="I52" s="145" t="s">
        <v>955</v>
      </c>
      <c r="J52" s="152" t="s">
        <v>2101</v>
      </c>
      <c r="K52" s="170">
        <v>44070</v>
      </c>
      <c r="L52" s="170">
        <v>44245</v>
      </c>
      <c r="M52" s="171">
        <v>21120</v>
      </c>
      <c r="N52" s="156">
        <v>0.42652462121212131</v>
      </c>
      <c r="O52" s="157">
        <v>119.85544999999999</v>
      </c>
      <c r="P52" s="157">
        <v>0.1445500000000095</v>
      </c>
      <c r="Q52" s="158">
        <v>0.8</v>
      </c>
      <c r="R52" s="159">
        <v>11916.070000000012</v>
      </c>
      <c r="S52" s="160">
        <v>19974.908141000018</v>
      </c>
      <c r="T52" s="160"/>
      <c r="U52" s="160"/>
      <c r="V52" s="162">
        <v>47016.049999999996</v>
      </c>
      <c r="W52" s="162">
        <v>66990.95814100001</v>
      </c>
      <c r="X52" s="163">
        <v>55665</v>
      </c>
      <c r="Y52" s="159">
        <v>11325.95814100001</v>
      </c>
      <c r="Z52" s="219">
        <v>0.20346641769514084</v>
      </c>
      <c r="AA52" s="219">
        <v>0.1666112179403807</v>
      </c>
      <c r="AB52" s="219">
        <v>3.6855199754760148E-2</v>
      </c>
      <c r="AC52" s="164">
        <v>4.3333333333333002E-3</v>
      </c>
    </row>
    <row r="53" spans="1:29">
      <c r="A53" s="31" t="s">
        <v>1600</v>
      </c>
      <c r="B53" s="2">
        <v>120</v>
      </c>
      <c r="C53" s="175">
        <v>69.91</v>
      </c>
      <c r="D53" s="176">
        <v>1.7144999999999999</v>
      </c>
      <c r="E53" s="32">
        <f t="shared" ref="E53:E58" si="0">10%*Q53+13%</f>
        <v>0.21000000000000002</v>
      </c>
      <c r="F53" s="13">
        <f t="shared" ref="F53:F58" si="1">IF(G53="",($F$1*C53-B53)/B53,H53/B53)</f>
        <v>2.6628349999999894E-2</v>
      </c>
      <c r="H53" s="5">
        <f t="shared" ref="H53:H58" si="2">IF(G53="",$F$1*C53-B53,G53-B53)</f>
        <v>3.1954019999999872</v>
      </c>
      <c r="I53" s="2" t="s">
        <v>65</v>
      </c>
      <c r="J53" s="33" t="s">
        <v>1601</v>
      </c>
      <c r="K53" s="34">
        <f t="shared" ref="K53:K58" si="3">DATE(MID(J53,1,4),MID(J53,5,2),MID(J53,7,2))</f>
        <v>44071</v>
      </c>
      <c r="L53" s="34" t="str">
        <f t="shared" ref="L53:L58" ca="1" si="4">IF(LEN(J53) &gt; 15,DATE(MID(J53,12,4),MID(J53,16,2),MID(J53,18,2)),TEXT(TODAY(),"yyyy-mm-dd"))</f>
        <v>2021-08-25</v>
      </c>
      <c r="M53" s="18">
        <f t="shared" ref="M53:M58" ca="1" si="5">(L53-K53+1)*B53</f>
        <v>43560</v>
      </c>
      <c r="N53" s="19">
        <f t="shared" ref="N53:N58" ca="1" si="6">H53/M53*365</f>
        <v>2.6775062672176202E-2</v>
      </c>
      <c r="O53" s="35">
        <f t="shared" ref="O53:O58" si="7">D53*C53</f>
        <v>119.86069499999999</v>
      </c>
      <c r="P53" s="35">
        <f t="shared" ref="P53:P58" si="8">B53-O53</f>
        <v>0.13930500000000734</v>
      </c>
      <c r="Q53" s="36">
        <f t="shared" ref="Q53:Q58" si="9">B53/150</f>
        <v>0.8</v>
      </c>
      <c r="R53" s="37">
        <f t="shared" ref="R53:R58" si="10">R52+C53-T53</f>
        <v>10286.770000000011</v>
      </c>
      <c r="S53" s="38">
        <f t="shared" ref="S53:S58" si="11">R53*D53</f>
        <v>17636.667165000017</v>
      </c>
      <c r="T53" s="38">
        <v>1699.21</v>
      </c>
      <c r="U53" s="38">
        <v>2898.73</v>
      </c>
      <c r="V53" s="39">
        <f t="shared" ref="V53:V58" si="12">V52+U53</f>
        <v>49914.78</v>
      </c>
      <c r="W53" s="39">
        <f t="shared" ref="W53:W58" si="13">V53+S53</f>
        <v>67551.44716500002</v>
      </c>
      <c r="X53" s="1">
        <f t="shared" ref="X53:X58" si="14">X52+B53</f>
        <v>55785</v>
      </c>
      <c r="Y53" s="37">
        <f t="shared" ref="Y53:Y58" si="15">W53-X53</f>
        <v>11766.44716500002</v>
      </c>
      <c r="Z53" s="183">
        <f t="shared" ref="Z53:Z58" si="16">W53/X53-1</f>
        <v>0.21092492901317583</v>
      </c>
      <c r="AA53" s="183">
        <f>SUM($C$2:C53)*D53/SUM($B$2:B53)-1</f>
        <v>6.7173062500000214E-2</v>
      </c>
      <c r="AB53" s="183">
        <f t="shared" ref="AB53:AB58" si="17">Z53-AA53</f>
        <v>0.14375186651317562</v>
      </c>
      <c r="AC53" s="40">
        <f t="shared" ref="AC53:AC58" si="18">IF(E53-F53&lt;0,"达成",E53-F53)</f>
        <v>0.18337165000000014</v>
      </c>
    </row>
    <row r="54" spans="1:29">
      <c r="A54" s="31" t="s">
        <v>1602</v>
      </c>
      <c r="B54" s="2">
        <v>120</v>
      </c>
      <c r="C54" s="175">
        <v>70.290000000000006</v>
      </c>
      <c r="D54" s="176">
        <v>1.7053</v>
      </c>
      <c r="E54" s="32">
        <f t="shared" si="0"/>
        <v>0.21000000000000002</v>
      </c>
      <c r="F54" s="13">
        <f t="shared" si="1"/>
        <v>3.2208650000000102E-2</v>
      </c>
      <c r="H54" s="5">
        <f t="shared" si="2"/>
        <v>3.8650380000000126</v>
      </c>
      <c r="I54" s="2" t="s">
        <v>65</v>
      </c>
      <c r="J54" s="33" t="s">
        <v>1603</v>
      </c>
      <c r="K54" s="34">
        <f t="shared" si="3"/>
        <v>44074</v>
      </c>
      <c r="L54" s="34" t="str">
        <f t="shared" ca="1" si="4"/>
        <v>2021-08-25</v>
      </c>
      <c r="M54" s="18">
        <f t="shared" ca="1" si="5"/>
        <v>43200</v>
      </c>
      <c r="N54" s="19">
        <f t="shared" ca="1" si="6"/>
        <v>3.2655992361111219E-2</v>
      </c>
      <c r="O54" s="35">
        <f t="shared" si="7"/>
        <v>119.86553700000002</v>
      </c>
      <c r="P54" s="35">
        <f t="shared" si="8"/>
        <v>0.13446299999998246</v>
      </c>
      <c r="Q54" s="36">
        <f t="shared" si="9"/>
        <v>0.8</v>
      </c>
      <c r="R54" s="37">
        <f t="shared" si="10"/>
        <v>10357.060000000012</v>
      </c>
      <c r="S54" s="38">
        <f t="shared" si="11"/>
        <v>17661.894418000022</v>
      </c>
      <c r="T54" s="38"/>
      <c r="U54" s="38"/>
      <c r="V54" s="39">
        <f t="shared" si="12"/>
        <v>49914.78</v>
      </c>
      <c r="W54" s="39">
        <f t="shared" si="13"/>
        <v>67576.674418000024</v>
      </c>
      <c r="X54" s="1">
        <f t="shared" si="14"/>
        <v>55905</v>
      </c>
      <c r="Y54" s="37">
        <f t="shared" si="15"/>
        <v>11671.674418000024</v>
      </c>
      <c r="Z54" s="183">
        <f t="shared" si="16"/>
        <v>0.20877693261783437</v>
      </c>
      <c r="AA54" s="183">
        <f>SUM($C$2:C54)*D54/SUM($B$2:B54)-1</f>
        <v>6.0309031818182257E-2</v>
      </c>
      <c r="AB54" s="183">
        <f t="shared" si="17"/>
        <v>0.14846790079965211</v>
      </c>
      <c r="AC54" s="40">
        <f t="shared" si="18"/>
        <v>0.1777913499999999</v>
      </c>
    </row>
    <row r="55" spans="1:29">
      <c r="A55" s="31" t="s">
        <v>1632</v>
      </c>
      <c r="B55" s="2">
        <v>120</v>
      </c>
      <c r="C55" s="175">
        <v>69.930000000000007</v>
      </c>
      <c r="D55" s="176">
        <v>1.714</v>
      </c>
      <c r="E55" s="32">
        <f t="shared" si="0"/>
        <v>0.21000000000000002</v>
      </c>
      <c r="F55" s="13">
        <f t="shared" si="1"/>
        <v>2.6922050000000062E-2</v>
      </c>
      <c r="H55" s="5">
        <f t="shared" si="2"/>
        <v>3.2306460000000072</v>
      </c>
      <c r="I55" s="2" t="s">
        <v>65</v>
      </c>
      <c r="J55" s="33" t="s">
        <v>1633</v>
      </c>
      <c r="K55" s="34">
        <f t="shared" si="3"/>
        <v>44075</v>
      </c>
      <c r="L55" s="34" t="str">
        <f t="shared" ca="1" si="4"/>
        <v>2021-08-25</v>
      </c>
      <c r="M55" s="18">
        <f t="shared" ca="1" si="5"/>
        <v>43080</v>
      </c>
      <c r="N55" s="19">
        <f t="shared" ca="1" si="6"/>
        <v>2.7372000696378889E-2</v>
      </c>
      <c r="O55" s="35">
        <f t="shared" si="7"/>
        <v>119.86002000000001</v>
      </c>
      <c r="P55" s="35">
        <f t="shared" si="8"/>
        <v>0.13997999999999422</v>
      </c>
      <c r="Q55" s="36">
        <f t="shared" si="9"/>
        <v>0.8</v>
      </c>
      <c r="R55" s="37">
        <f t="shared" si="10"/>
        <v>10426.990000000013</v>
      </c>
      <c r="S55" s="38">
        <f t="shared" si="11"/>
        <v>17871.860860000023</v>
      </c>
      <c r="T55" s="38"/>
      <c r="U55" s="38"/>
      <c r="V55" s="39">
        <f t="shared" si="12"/>
        <v>49914.78</v>
      </c>
      <c r="W55" s="39">
        <f t="shared" si="13"/>
        <v>67786.640860000014</v>
      </c>
      <c r="X55" s="1">
        <f t="shared" si="14"/>
        <v>56025</v>
      </c>
      <c r="Y55" s="37">
        <f t="shared" si="15"/>
        <v>11761.640860000014</v>
      </c>
      <c r="Z55" s="183">
        <f t="shared" si="16"/>
        <v>0.20993557983043298</v>
      </c>
      <c r="AA55" s="183">
        <f>SUM($C$2:C55)*D55/SUM($B$2:B55)-1</f>
        <v>6.452408035714341E-2</v>
      </c>
      <c r="AB55" s="183">
        <f t="shared" si="17"/>
        <v>0.14541149947328957</v>
      </c>
      <c r="AC55" s="40">
        <f t="shared" si="18"/>
        <v>0.18307794999999996</v>
      </c>
    </row>
    <row r="56" spans="1:29">
      <c r="A56" s="31" t="s">
        <v>1634</v>
      </c>
      <c r="B56" s="2">
        <v>120</v>
      </c>
      <c r="C56" s="175">
        <v>69.900000000000006</v>
      </c>
      <c r="D56" s="176">
        <v>1.7146999999999999</v>
      </c>
      <c r="E56" s="32">
        <f t="shared" si="0"/>
        <v>0.21000000000000002</v>
      </c>
      <c r="F56" s="13">
        <f t="shared" si="1"/>
        <v>2.6481500000000106E-2</v>
      </c>
      <c r="H56" s="5">
        <f t="shared" si="2"/>
        <v>3.1777800000000127</v>
      </c>
      <c r="I56" s="2" t="s">
        <v>65</v>
      </c>
      <c r="J56" s="33" t="s">
        <v>1635</v>
      </c>
      <c r="K56" s="34">
        <f t="shared" si="3"/>
        <v>44076</v>
      </c>
      <c r="L56" s="34" t="str">
        <f t="shared" ca="1" si="4"/>
        <v>2021-08-25</v>
      </c>
      <c r="M56" s="18">
        <f t="shared" ca="1" si="5"/>
        <v>42960</v>
      </c>
      <c r="N56" s="19">
        <f t="shared" ca="1" si="6"/>
        <v>2.6999294692737541E-2</v>
      </c>
      <c r="O56" s="35">
        <f t="shared" si="7"/>
        <v>119.85753</v>
      </c>
      <c r="P56" s="35">
        <f t="shared" si="8"/>
        <v>0.14247000000000298</v>
      </c>
      <c r="Q56" s="36">
        <f t="shared" si="9"/>
        <v>0.8</v>
      </c>
      <c r="R56" s="37">
        <f t="shared" si="10"/>
        <v>10496.890000000012</v>
      </c>
      <c r="S56" s="38">
        <f t="shared" si="11"/>
        <v>17999.017283000019</v>
      </c>
      <c r="T56" s="38"/>
      <c r="U56" s="38"/>
      <c r="V56" s="39">
        <f t="shared" si="12"/>
        <v>49914.78</v>
      </c>
      <c r="W56" s="39">
        <f t="shared" si="13"/>
        <v>67913.797283000022</v>
      </c>
      <c r="X56" s="1">
        <f t="shared" si="14"/>
        <v>56145</v>
      </c>
      <c r="Y56" s="37">
        <f t="shared" si="15"/>
        <v>11768.797283000022</v>
      </c>
      <c r="Z56" s="183">
        <f t="shared" si="16"/>
        <v>0.20961434291566516</v>
      </c>
      <c r="AA56" s="183">
        <f>SUM($C$2:C56)*D56/SUM($B$2:B56)-1</f>
        <v>6.3798375877193392E-2</v>
      </c>
      <c r="AB56" s="183">
        <f t="shared" si="17"/>
        <v>0.14581596703847177</v>
      </c>
      <c r="AC56" s="40">
        <f t="shared" si="18"/>
        <v>0.18351849999999992</v>
      </c>
    </row>
    <row r="57" spans="1:29">
      <c r="A57" s="31" t="s">
        <v>1636</v>
      </c>
      <c r="B57" s="2">
        <v>120</v>
      </c>
      <c r="C57" s="175">
        <v>70.27</v>
      </c>
      <c r="D57" s="176">
        <v>1.7058</v>
      </c>
      <c r="E57" s="32">
        <f t="shared" si="0"/>
        <v>0.21000000000000002</v>
      </c>
      <c r="F57" s="13">
        <f t="shared" si="1"/>
        <v>3.1914949999999935E-2</v>
      </c>
      <c r="H57" s="5">
        <f t="shared" si="2"/>
        <v>3.8297939999999926</v>
      </c>
      <c r="I57" s="2" t="s">
        <v>65</v>
      </c>
      <c r="J57" s="33" t="s">
        <v>1637</v>
      </c>
      <c r="K57" s="34">
        <f t="shared" si="3"/>
        <v>44077</v>
      </c>
      <c r="L57" s="34" t="str">
        <f t="shared" ca="1" si="4"/>
        <v>2021-08-25</v>
      </c>
      <c r="M57" s="18">
        <f t="shared" ca="1" si="5"/>
        <v>42840</v>
      </c>
      <c r="N57" s="19">
        <f t="shared" ca="1" si="6"/>
        <v>3.263013095238089E-2</v>
      </c>
      <c r="O57" s="35">
        <f t="shared" si="7"/>
        <v>119.86656599999999</v>
      </c>
      <c r="P57" s="35">
        <f t="shared" si="8"/>
        <v>0.13343400000000827</v>
      </c>
      <c r="Q57" s="36">
        <f t="shared" si="9"/>
        <v>0.8</v>
      </c>
      <c r="R57" s="37">
        <f t="shared" si="10"/>
        <v>10567.160000000013</v>
      </c>
      <c r="S57" s="38">
        <f t="shared" si="11"/>
        <v>18025.461528000022</v>
      </c>
      <c r="T57" s="38"/>
      <c r="U57" s="38"/>
      <c r="V57" s="39">
        <f t="shared" si="12"/>
        <v>49914.78</v>
      </c>
      <c r="W57" s="39">
        <f t="shared" si="13"/>
        <v>67940.241528000013</v>
      </c>
      <c r="X57" s="1">
        <f t="shared" si="14"/>
        <v>56265</v>
      </c>
      <c r="Y57" s="37">
        <f t="shared" si="15"/>
        <v>11675.241528000013</v>
      </c>
      <c r="Z57" s="183">
        <f t="shared" si="16"/>
        <v>0.20750451484937371</v>
      </c>
      <c r="AA57" s="183">
        <f>SUM($C$2:C57)*D57/SUM($B$2:B57)-1</f>
        <v>5.7252879310345284E-2</v>
      </c>
      <c r="AB57" s="183">
        <f t="shared" si="17"/>
        <v>0.15025163553902843</v>
      </c>
      <c r="AC57" s="40">
        <f t="shared" si="18"/>
        <v>0.17808505000000008</v>
      </c>
    </row>
    <row r="58" spans="1:29">
      <c r="A58" s="31" t="s">
        <v>1638</v>
      </c>
      <c r="B58" s="2">
        <v>120</v>
      </c>
      <c r="C58" s="175">
        <v>70.91</v>
      </c>
      <c r="D58" s="176">
        <v>1.6902999999999999</v>
      </c>
      <c r="E58" s="32">
        <f t="shared" si="0"/>
        <v>0.21000000000000002</v>
      </c>
      <c r="F58" s="13">
        <f t="shared" si="1"/>
        <v>4.131334999999995E-2</v>
      </c>
      <c r="H58" s="5">
        <f t="shared" si="2"/>
        <v>4.9576019999999943</v>
      </c>
      <c r="I58" s="2" t="s">
        <v>65</v>
      </c>
      <c r="J58" s="33" t="s">
        <v>1639</v>
      </c>
      <c r="K58" s="34">
        <f t="shared" si="3"/>
        <v>44078</v>
      </c>
      <c r="L58" s="34" t="str">
        <f t="shared" ca="1" si="4"/>
        <v>2021-08-25</v>
      </c>
      <c r="M58" s="18">
        <f t="shared" ca="1" si="5"/>
        <v>42720</v>
      </c>
      <c r="N58" s="19">
        <f t="shared" ca="1" si="6"/>
        <v>4.235778862359546E-2</v>
      </c>
      <c r="O58" s="35">
        <f t="shared" si="7"/>
        <v>119.85917299999998</v>
      </c>
      <c r="P58" s="35">
        <f t="shared" si="8"/>
        <v>0.1408270000000158</v>
      </c>
      <c r="Q58" s="36">
        <f t="shared" si="9"/>
        <v>0.8</v>
      </c>
      <c r="R58" s="37">
        <f t="shared" si="10"/>
        <v>10638.070000000012</v>
      </c>
      <c r="S58" s="38">
        <f t="shared" si="11"/>
        <v>17981.529721000021</v>
      </c>
      <c r="T58" s="38"/>
      <c r="U58" s="38"/>
      <c r="V58" s="39">
        <f t="shared" si="12"/>
        <v>49914.78</v>
      </c>
      <c r="W58" s="39">
        <f t="shared" si="13"/>
        <v>67896.309721000027</v>
      </c>
      <c r="X58" s="1">
        <f t="shared" si="14"/>
        <v>56385</v>
      </c>
      <c r="Y58" s="37">
        <f t="shared" si="15"/>
        <v>11511.309721000027</v>
      </c>
      <c r="Z58" s="183">
        <f t="shared" si="16"/>
        <v>0.20415553287221821</v>
      </c>
      <c r="AA58" s="183">
        <f>SUM($C$2:C58)*D58/SUM($B$2:B58)-1</f>
        <v>4.681854703389865E-2</v>
      </c>
      <c r="AB58" s="183">
        <f t="shared" si="17"/>
        <v>0.15733698583831957</v>
      </c>
      <c r="AC58" s="40">
        <f t="shared" si="18"/>
        <v>0.16868665000000008</v>
      </c>
    </row>
    <row r="59" spans="1:29">
      <c r="A59" s="144" t="s">
        <v>1640</v>
      </c>
      <c r="B59" s="145">
        <v>120</v>
      </c>
      <c r="C59" s="172">
        <v>72.349999999999994</v>
      </c>
      <c r="D59" s="173">
        <v>1.6567000000000001</v>
      </c>
      <c r="E59" s="148">
        <v>0.21000000000000002</v>
      </c>
      <c r="F59" s="168">
        <v>0.2200833333333333</v>
      </c>
      <c r="G59" s="150">
        <v>146.41</v>
      </c>
      <c r="H59" s="169">
        <v>26.409999999999997</v>
      </c>
      <c r="I59" s="145" t="s">
        <v>955</v>
      </c>
      <c r="J59" s="152" t="s">
        <v>2102</v>
      </c>
      <c r="K59" s="170">
        <v>44081</v>
      </c>
      <c r="L59" s="170">
        <v>44245</v>
      </c>
      <c r="M59" s="171">
        <v>19800</v>
      </c>
      <c r="N59" s="156">
        <v>0.48685101010101006</v>
      </c>
      <c r="O59" s="157">
        <v>119.862245</v>
      </c>
      <c r="P59" s="157">
        <v>0.13775499999999852</v>
      </c>
      <c r="Q59" s="158">
        <v>0.8</v>
      </c>
      <c r="R59" s="159">
        <v>10710.420000000013</v>
      </c>
      <c r="S59" s="160">
        <v>17743.952814000022</v>
      </c>
      <c r="T59" s="160"/>
      <c r="U59" s="160"/>
      <c r="V59" s="162">
        <v>49914.78</v>
      </c>
      <c r="W59" s="162">
        <v>67658.732814000017</v>
      </c>
      <c r="X59" s="163">
        <v>56505</v>
      </c>
      <c r="Y59" s="159">
        <v>11153.732814000017</v>
      </c>
      <c r="Z59" s="219">
        <v>0.19739373177594932</v>
      </c>
      <c r="AA59" s="219">
        <v>0.14515243602903194</v>
      </c>
      <c r="AB59" s="219">
        <v>5.2241295746917382E-2</v>
      </c>
      <c r="AC59" s="164" t="s">
        <v>1852</v>
      </c>
    </row>
    <row r="60" spans="1:29">
      <c r="A60" s="144" t="s">
        <v>1642</v>
      </c>
      <c r="B60" s="145">
        <v>135</v>
      </c>
      <c r="C60" s="172">
        <v>80.98</v>
      </c>
      <c r="D60" s="173">
        <v>1.6651</v>
      </c>
      <c r="E60" s="148">
        <v>0.22000000000000003</v>
      </c>
      <c r="F60" s="168">
        <v>0.21599999999999997</v>
      </c>
      <c r="G60" s="150">
        <v>164.16</v>
      </c>
      <c r="H60" s="169">
        <v>29.159999999999997</v>
      </c>
      <c r="I60" s="145" t="s">
        <v>955</v>
      </c>
      <c r="J60" s="152" t="s">
        <v>2128</v>
      </c>
      <c r="K60" s="170">
        <v>44082</v>
      </c>
      <c r="L60" s="170">
        <v>44246</v>
      </c>
      <c r="M60" s="171">
        <v>22275</v>
      </c>
      <c r="N60" s="156">
        <v>0.47781818181818175</v>
      </c>
      <c r="O60" s="157">
        <v>134.839798</v>
      </c>
      <c r="P60" s="157">
        <v>0.16020199999999818</v>
      </c>
      <c r="Q60" s="158">
        <v>0.9</v>
      </c>
      <c r="R60" s="159">
        <v>10791.400000000012</v>
      </c>
      <c r="S60" s="160">
        <v>17968.76014000002</v>
      </c>
      <c r="T60" s="160"/>
      <c r="U60" s="160"/>
      <c r="V60" s="162">
        <v>49914.78</v>
      </c>
      <c r="W60" s="162">
        <v>67883.540140000026</v>
      </c>
      <c r="X60" s="163">
        <v>56640</v>
      </c>
      <c r="Y60" s="159">
        <v>11243.540140000026</v>
      </c>
      <c r="Z60" s="219">
        <v>0.19850883015536769</v>
      </c>
      <c r="AA60" s="219">
        <v>0.14990134471042582</v>
      </c>
      <c r="AB60" s="219">
        <v>4.8607485444941867E-2</v>
      </c>
      <c r="AC60" s="164">
        <v>4.0000000000000591E-3</v>
      </c>
    </row>
    <row r="61" spans="1:29">
      <c r="A61" s="144" t="s">
        <v>1644</v>
      </c>
      <c r="B61" s="145">
        <v>135</v>
      </c>
      <c r="C61" s="172">
        <v>82.82</v>
      </c>
      <c r="D61" s="173">
        <v>1.6282000000000001</v>
      </c>
      <c r="E61" s="148">
        <v>0.22000000000000003</v>
      </c>
      <c r="F61" s="168">
        <v>0.22466666666666676</v>
      </c>
      <c r="G61" s="150">
        <v>165.33</v>
      </c>
      <c r="H61" s="169">
        <v>30.330000000000013</v>
      </c>
      <c r="I61" s="145" t="s">
        <v>2067</v>
      </c>
      <c r="J61" s="152" t="s">
        <v>2120</v>
      </c>
      <c r="K61" s="170">
        <v>44083</v>
      </c>
      <c r="L61" s="170">
        <v>44236</v>
      </c>
      <c r="M61" s="171">
        <v>20790</v>
      </c>
      <c r="N61" s="156">
        <v>0.53248917748917768</v>
      </c>
      <c r="O61" s="157">
        <v>134.84752399999999</v>
      </c>
      <c r="P61" s="157">
        <v>0.15247600000000716</v>
      </c>
      <c r="Q61" s="158">
        <v>0.9</v>
      </c>
      <c r="R61" s="159">
        <v>10874.220000000012</v>
      </c>
      <c r="S61" s="160">
        <v>17705.405004000022</v>
      </c>
      <c r="T61" s="160"/>
      <c r="U61" s="160"/>
      <c r="V61" s="162">
        <v>49914.78</v>
      </c>
      <c r="W61" s="162">
        <v>67620.185004000028</v>
      </c>
      <c r="X61" s="163">
        <v>56775</v>
      </c>
      <c r="Y61" s="159">
        <v>10845.185004000028</v>
      </c>
      <c r="Z61" s="219">
        <v>0.1910204315984152</v>
      </c>
      <c r="AA61" s="219">
        <v>0.1235520626789377</v>
      </c>
      <c r="AB61" s="219">
        <v>6.7468368919477495E-2</v>
      </c>
      <c r="AC61" s="164" t="s">
        <v>1852</v>
      </c>
    </row>
    <row r="62" spans="1:29">
      <c r="A62" s="144" t="s">
        <v>1646</v>
      </c>
      <c r="B62" s="145">
        <v>135</v>
      </c>
      <c r="C62" s="172">
        <v>82.85</v>
      </c>
      <c r="D62" s="173">
        <v>1.6274999999999999</v>
      </c>
      <c r="E62" s="148">
        <v>0.22000000000000003</v>
      </c>
      <c r="F62" s="168">
        <v>0.22503703703703701</v>
      </c>
      <c r="G62" s="150">
        <v>165.38</v>
      </c>
      <c r="H62" s="169">
        <v>30.379999999999995</v>
      </c>
      <c r="I62" s="145" t="s">
        <v>2067</v>
      </c>
      <c r="J62" s="152" t="s">
        <v>2121</v>
      </c>
      <c r="K62" s="170">
        <v>44084</v>
      </c>
      <c r="L62" s="170">
        <v>44236</v>
      </c>
      <c r="M62" s="171">
        <v>20655</v>
      </c>
      <c r="N62" s="156">
        <v>0.53685306221253926</v>
      </c>
      <c r="O62" s="157">
        <v>134.83837499999998</v>
      </c>
      <c r="P62" s="157">
        <v>0.16162500000001501</v>
      </c>
      <c r="Q62" s="158">
        <v>0.9</v>
      </c>
      <c r="R62" s="159">
        <v>10957.070000000012</v>
      </c>
      <c r="S62" s="160">
        <v>17832.631425000021</v>
      </c>
      <c r="T62" s="160"/>
      <c r="U62" s="160"/>
      <c r="V62" s="162">
        <v>49914.78</v>
      </c>
      <c r="W62" s="162">
        <v>67747.411425000028</v>
      </c>
      <c r="X62" s="163">
        <v>56910</v>
      </c>
      <c r="Y62" s="159">
        <v>10837.411425000028</v>
      </c>
      <c r="Z62" s="219">
        <v>0.19043070506062243</v>
      </c>
      <c r="AA62" s="219">
        <v>0.12221723533891948</v>
      </c>
      <c r="AB62" s="219">
        <v>6.8213469721702946E-2</v>
      </c>
      <c r="AC62" s="164" t="s">
        <v>1852</v>
      </c>
    </row>
    <row r="63" spans="1:29">
      <c r="A63" s="144" t="s">
        <v>1648</v>
      </c>
      <c r="B63" s="145">
        <v>135</v>
      </c>
      <c r="C63" s="172">
        <v>82.09</v>
      </c>
      <c r="D63" s="173">
        <v>1.6425000000000001</v>
      </c>
      <c r="E63" s="148">
        <v>0.22000000000000003</v>
      </c>
      <c r="F63" s="168">
        <v>0.21385185185185188</v>
      </c>
      <c r="G63" s="150">
        <v>163.87</v>
      </c>
      <c r="H63" s="169">
        <v>28.870000000000005</v>
      </c>
      <c r="I63" s="145" t="s">
        <v>2067</v>
      </c>
      <c r="J63" s="152" t="s">
        <v>2122</v>
      </c>
      <c r="K63" s="170">
        <v>44085</v>
      </c>
      <c r="L63" s="170">
        <v>44236</v>
      </c>
      <c r="M63" s="171">
        <v>20520</v>
      </c>
      <c r="N63" s="156">
        <v>0.51352582846003902</v>
      </c>
      <c r="O63" s="157">
        <v>134.83282500000001</v>
      </c>
      <c r="P63" s="157">
        <v>0.16717499999998608</v>
      </c>
      <c r="Q63" s="158">
        <v>0.9</v>
      </c>
      <c r="R63" s="159">
        <v>11039.160000000013</v>
      </c>
      <c r="S63" s="160">
        <v>18131.820300000021</v>
      </c>
      <c r="T63" s="160"/>
      <c r="U63" s="160"/>
      <c r="V63" s="162">
        <v>49914.78</v>
      </c>
      <c r="W63" s="162">
        <v>68046.60030000002</v>
      </c>
      <c r="X63" s="163">
        <v>57045</v>
      </c>
      <c r="Y63" s="159">
        <v>11001.60030000002</v>
      </c>
      <c r="Z63" s="219">
        <v>0.1928582750460166</v>
      </c>
      <c r="AA63" s="219">
        <v>0.13164936838124186</v>
      </c>
      <c r="AB63" s="219">
        <v>6.1208906664774743E-2</v>
      </c>
      <c r="AC63" s="164">
        <v>6.1481481481481526E-3</v>
      </c>
    </row>
    <row r="64" spans="1:29">
      <c r="A64" s="144" t="s">
        <v>1663</v>
      </c>
      <c r="B64" s="145">
        <v>135</v>
      </c>
      <c r="C64" s="172">
        <v>81.709999999999994</v>
      </c>
      <c r="D64" s="173">
        <v>1.6503000000000001</v>
      </c>
      <c r="E64" s="148">
        <v>0.22000000000000003</v>
      </c>
      <c r="F64" s="168">
        <v>0.22481481481481477</v>
      </c>
      <c r="G64" s="150">
        <v>165.35</v>
      </c>
      <c r="H64" s="169">
        <v>30.349999999999994</v>
      </c>
      <c r="I64" s="145" t="s">
        <v>955</v>
      </c>
      <c r="J64" s="152" t="s">
        <v>2103</v>
      </c>
      <c r="K64" s="170">
        <v>44088</v>
      </c>
      <c r="L64" s="170">
        <v>44245</v>
      </c>
      <c r="M64" s="171">
        <v>21330</v>
      </c>
      <c r="N64" s="156">
        <v>0.51935067979371763</v>
      </c>
      <c r="O64" s="157">
        <v>134.846013</v>
      </c>
      <c r="P64" s="157">
        <v>0.15398700000000076</v>
      </c>
      <c r="Q64" s="158">
        <v>0.9</v>
      </c>
      <c r="R64" s="159">
        <v>11120.870000000012</v>
      </c>
      <c r="S64" s="160">
        <v>18352.771761000022</v>
      </c>
      <c r="T64" s="160"/>
      <c r="U64" s="160"/>
      <c r="V64" s="162">
        <v>49914.78</v>
      </c>
      <c r="W64" s="162">
        <v>68267.551761000024</v>
      </c>
      <c r="X64" s="163">
        <v>57180</v>
      </c>
      <c r="Y64" s="159">
        <v>11087.551761000024</v>
      </c>
      <c r="Z64" s="219">
        <v>0.19390611684155346</v>
      </c>
      <c r="AA64" s="219">
        <v>0.13608916874530541</v>
      </c>
      <c r="AB64" s="219">
        <v>5.7816948096248044E-2</v>
      </c>
      <c r="AC64" s="164" t="s">
        <v>1852</v>
      </c>
    </row>
    <row r="65" spans="1:29">
      <c r="A65" s="144" t="s">
        <v>1665</v>
      </c>
      <c r="B65" s="145">
        <v>135</v>
      </c>
      <c r="C65" s="172">
        <v>81.09</v>
      </c>
      <c r="D65" s="173">
        <v>1.6629</v>
      </c>
      <c r="E65" s="148">
        <v>0.22000000000000003</v>
      </c>
      <c r="F65" s="168">
        <v>0.2155555555555555</v>
      </c>
      <c r="G65" s="150">
        <v>164.1</v>
      </c>
      <c r="H65" s="169">
        <v>29.099999999999994</v>
      </c>
      <c r="I65" s="145" t="s">
        <v>955</v>
      </c>
      <c r="J65" s="152" t="s">
        <v>2104</v>
      </c>
      <c r="K65" s="170">
        <v>44089</v>
      </c>
      <c r="L65" s="170">
        <v>44245</v>
      </c>
      <c r="M65" s="171">
        <v>21195</v>
      </c>
      <c r="N65" s="156">
        <v>0.50113234253361638</v>
      </c>
      <c r="O65" s="157">
        <v>134.844561</v>
      </c>
      <c r="P65" s="157">
        <v>0.15543900000000122</v>
      </c>
      <c r="Q65" s="158">
        <v>0.9</v>
      </c>
      <c r="R65" s="159">
        <v>11201.960000000012</v>
      </c>
      <c r="S65" s="160">
        <v>18627.739284000021</v>
      </c>
      <c r="T65" s="160"/>
      <c r="U65" s="160"/>
      <c r="V65" s="162">
        <v>49914.78</v>
      </c>
      <c r="W65" s="162">
        <v>68542.519284000024</v>
      </c>
      <c r="X65" s="163">
        <v>57315</v>
      </c>
      <c r="Y65" s="159">
        <v>11227.519284000024</v>
      </c>
      <c r="Z65" s="219">
        <v>0.19589146443339489</v>
      </c>
      <c r="AA65" s="219">
        <v>0.14378315835821009</v>
      </c>
      <c r="AB65" s="219">
        <v>5.2108306075184796E-2</v>
      </c>
      <c r="AC65" s="164">
        <v>4.4444444444445286E-3</v>
      </c>
    </row>
    <row r="66" spans="1:29">
      <c r="A66" s="144" t="s">
        <v>1667</v>
      </c>
      <c r="B66" s="145">
        <v>135</v>
      </c>
      <c r="C66" s="172">
        <v>81.55</v>
      </c>
      <c r="D66" s="173">
        <v>1.6535</v>
      </c>
      <c r="E66" s="148">
        <v>0.22000000000000003</v>
      </c>
      <c r="F66" s="168">
        <v>0.22237037037037044</v>
      </c>
      <c r="G66" s="150">
        <v>165.02</v>
      </c>
      <c r="H66" s="169">
        <v>30.02000000000001</v>
      </c>
      <c r="I66" s="145" t="s">
        <v>955</v>
      </c>
      <c r="J66" s="152" t="s">
        <v>2105</v>
      </c>
      <c r="K66" s="170">
        <v>44090</v>
      </c>
      <c r="L66" s="170">
        <v>44245</v>
      </c>
      <c r="M66" s="171">
        <v>21060</v>
      </c>
      <c r="N66" s="156">
        <v>0.5202896486229821</v>
      </c>
      <c r="O66" s="157">
        <v>134.84292499999998</v>
      </c>
      <c r="P66" s="157">
        <v>0.15707500000002028</v>
      </c>
      <c r="Q66" s="158">
        <v>0.9</v>
      </c>
      <c r="R66" s="159">
        <v>11283.510000000011</v>
      </c>
      <c r="S66" s="160">
        <v>18657.283785000018</v>
      </c>
      <c r="T66" s="160"/>
      <c r="U66" s="160"/>
      <c r="V66" s="162">
        <v>49914.78</v>
      </c>
      <c r="W66" s="162">
        <v>68572.06378500002</v>
      </c>
      <c r="X66" s="163">
        <v>57450</v>
      </c>
      <c r="Y66" s="159">
        <v>11122.06378500002</v>
      </c>
      <c r="Z66" s="219">
        <v>0.19359554020887759</v>
      </c>
      <c r="AA66" s="219">
        <v>0.13639371732147376</v>
      </c>
      <c r="AB66" s="219">
        <v>5.720182288740383E-2</v>
      </c>
      <c r="AC66" s="164" t="s">
        <v>1852</v>
      </c>
    </row>
    <row r="67" spans="1:29">
      <c r="A67" s="144" t="s">
        <v>1669</v>
      </c>
      <c r="B67" s="145">
        <v>135</v>
      </c>
      <c r="C67" s="172">
        <v>81.92</v>
      </c>
      <c r="D67" s="173">
        <v>1.6459999999999999</v>
      </c>
      <c r="E67" s="148">
        <v>0.22000000000000003</v>
      </c>
      <c r="F67" s="168">
        <v>0.227925925925926</v>
      </c>
      <c r="G67" s="150">
        <v>165.77</v>
      </c>
      <c r="H67" s="169">
        <v>30.77000000000001</v>
      </c>
      <c r="I67" s="145" t="s">
        <v>955</v>
      </c>
      <c r="J67" s="152" t="s">
        <v>2106</v>
      </c>
      <c r="K67" s="170">
        <v>44091</v>
      </c>
      <c r="L67" s="170">
        <v>44245</v>
      </c>
      <c r="M67" s="171">
        <v>20925</v>
      </c>
      <c r="N67" s="156">
        <v>0.53672879330943868</v>
      </c>
      <c r="O67" s="157">
        <v>134.84031999999999</v>
      </c>
      <c r="P67" s="157">
        <v>0.1596800000000087</v>
      </c>
      <c r="Q67" s="158">
        <v>0.9</v>
      </c>
      <c r="R67" s="159">
        <v>11365.430000000011</v>
      </c>
      <c r="S67" s="160">
        <v>18707.497780000016</v>
      </c>
      <c r="T67" s="160"/>
      <c r="U67" s="160"/>
      <c r="V67" s="162">
        <v>49914.78</v>
      </c>
      <c r="W67" s="162">
        <v>68622.277780000019</v>
      </c>
      <c r="X67" s="163">
        <v>57585</v>
      </c>
      <c r="Y67" s="159">
        <v>11037.277780000019</v>
      </c>
      <c r="Z67" s="219">
        <v>0.19166931978813961</v>
      </c>
      <c r="AA67" s="219">
        <v>0.13036161217476772</v>
      </c>
      <c r="AB67" s="219">
        <v>6.1307707613371898E-2</v>
      </c>
      <c r="AC67" s="164" t="s">
        <v>1852</v>
      </c>
    </row>
    <row r="68" spans="1:29">
      <c r="A68" s="31" t="s">
        <v>1671</v>
      </c>
      <c r="B68" s="2">
        <v>135</v>
      </c>
      <c r="C68" s="175">
        <v>80.209999999999994</v>
      </c>
      <c r="D68" s="176">
        <v>1.6811</v>
      </c>
      <c r="E68" s="32">
        <f>10%*Q68+13%</f>
        <v>0.22000000000000003</v>
      </c>
      <c r="F68" s="13">
        <f>IF(G68="",($F$1*C68-B68)/B68,H68/B68)</f>
        <v>4.7007866666666585E-2</v>
      </c>
      <c r="H68" s="5">
        <f>IF(G68="",$F$1*C68-B68,G68-B68)</f>
        <v>6.3460619999999892</v>
      </c>
      <c r="I68" s="2" t="s">
        <v>65</v>
      </c>
      <c r="J68" s="33" t="s">
        <v>1672</v>
      </c>
      <c r="K68" s="34">
        <f>DATE(MID(J68,1,4),MID(J68,5,2),MID(J68,7,2))</f>
        <v>44092</v>
      </c>
      <c r="L68" s="34" t="str">
        <f ca="1">IF(LEN(J68) &gt; 15,DATE(MID(J68,12,4),MID(J68,16,2),MID(J68,18,2)),TEXT(TODAY(),"yyyy-mm-dd"))</f>
        <v>2021-08-25</v>
      </c>
      <c r="M68" s="18">
        <f ca="1">(L68-K68+1)*B68</f>
        <v>46170</v>
      </c>
      <c r="N68" s="19">
        <f ca="1">H68/M68*365</f>
        <v>5.0169214424951189E-2</v>
      </c>
      <c r="O68" s="35">
        <f>D68*C68</f>
        <v>134.84103099999999</v>
      </c>
      <c r="P68" s="35">
        <f>B68-O68</f>
        <v>0.15896900000001324</v>
      </c>
      <c r="Q68" s="36">
        <f>B68/150</f>
        <v>0.9</v>
      </c>
      <c r="R68" s="37">
        <f>R67+C68-T68</f>
        <v>11445.64000000001</v>
      </c>
      <c r="S68" s="38">
        <f>R68*D68</f>
        <v>19241.265404000016</v>
      </c>
      <c r="T68" s="38"/>
      <c r="U68" s="38"/>
      <c r="V68" s="39">
        <f>V67+U68</f>
        <v>49914.78</v>
      </c>
      <c r="W68" s="39">
        <f>V68+S68</f>
        <v>69156.045404000019</v>
      </c>
      <c r="X68" s="1">
        <f>X67+B68</f>
        <v>57720</v>
      </c>
      <c r="Y68" s="37">
        <f>W68-X68</f>
        <v>11436.045404000019</v>
      </c>
      <c r="Z68" s="183">
        <f>W68/X68-1</f>
        <v>0.19812968475398507</v>
      </c>
      <c r="AA68" s="183">
        <f>SUM($C$2:C68)*D68/SUM($B$2:B68)-1</f>
        <v>3.7283649197861424E-2</v>
      </c>
      <c r="AB68" s="183">
        <f>Z68-AA68</f>
        <v>0.16084603555612365</v>
      </c>
      <c r="AC68" s="40">
        <f>IF(E68-F68&lt;0,"达成",E68-F68)</f>
        <v>0.17299213333333344</v>
      </c>
    </row>
    <row r="69" spans="1:29">
      <c r="A69" s="144" t="s">
        <v>1673</v>
      </c>
      <c r="B69" s="145">
        <v>120</v>
      </c>
      <c r="C69" s="172">
        <v>71.94</v>
      </c>
      <c r="D69" s="173">
        <v>1.6660999999999999</v>
      </c>
      <c r="E69" s="148">
        <v>0.21000000000000002</v>
      </c>
      <c r="F69" s="168">
        <v>0.21316666666666678</v>
      </c>
      <c r="G69" s="150">
        <v>145.58000000000001</v>
      </c>
      <c r="H69" s="169">
        <v>25.580000000000013</v>
      </c>
      <c r="I69" s="145" t="s">
        <v>955</v>
      </c>
      <c r="J69" s="152" t="s">
        <v>2107</v>
      </c>
      <c r="K69" s="170">
        <v>44095</v>
      </c>
      <c r="L69" s="170">
        <v>44245</v>
      </c>
      <c r="M69" s="171">
        <v>18120</v>
      </c>
      <c r="N69" s="156">
        <v>0.51527041942604879</v>
      </c>
      <c r="O69" s="157">
        <v>119.85923399999999</v>
      </c>
      <c r="P69" s="157">
        <v>0.14076600000001349</v>
      </c>
      <c r="Q69" s="158">
        <v>0.8</v>
      </c>
      <c r="R69" s="159">
        <v>11517.580000000011</v>
      </c>
      <c r="S69" s="160">
        <v>19189.440038000019</v>
      </c>
      <c r="T69" s="160"/>
      <c r="U69" s="160"/>
      <c r="V69" s="162">
        <v>49914.78</v>
      </c>
      <c r="W69" s="162">
        <v>69104.220038000014</v>
      </c>
      <c r="X69" s="163">
        <v>57840</v>
      </c>
      <c r="Y69" s="159">
        <v>11264.220038000014</v>
      </c>
      <c r="Z69" s="219">
        <v>0.19474792596818835</v>
      </c>
      <c r="AA69" s="219">
        <v>0.14230966443636439</v>
      </c>
      <c r="AB69" s="219">
        <v>5.243826153182396E-2</v>
      </c>
      <c r="AC69" s="164" t="s">
        <v>1852</v>
      </c>
    </row>
    <row r="70" spans="1:29">
      <c r="A70" s="144" t="s">
        <v>1675</v>
      </c>
      <c r="B70" s="145">
        <v>135</v>
      </c>
      <c r="C70" s="172">
        <v>81.84</v>
      </c>
      <c r="D70" s="173">
        <v>1.6476</v>
      </c>
      <c r="E70" s="148">
        <v>0.22000000000000003</v>
      </c>
      <c r="F70" s="168">
        <v>0.22674074074074085</v>
      </c>
      <c r="G70" s="150">
        <v>165.61</v>
      </c>
      <c r="H70" s="169">
        <v>30.610000000000014</v>
      </c>
      <c r="I70" s="145" t="s">
        <v>955</v>
      </c>
      <c r="J70" s="152" t="s">
        <v>2108</v>
      </c>
      <c r="K70" s="170">
        <v>44096</v>
      </c>
      <c r="L70" s="170">
        <v>44245</v>
      </c>
      <c r="M70" s="171">
        <v>20250</v>
      </c>
      <c r="N70" s="156">
        <v>0.55173580246913601</v>
      </c>
      <c r="O70" s="157">
        <v>134.839584</v>
      </c>
      <c r="P70" s="157">
        <v>0.16041599999999789</v>
      </c>
      <c r="Q70" s="158">
        <v>0.9</v>
      </c>
      <c r="R70" s="159">
        <v>11599.420000000011</v>
      </c>
      <c r="S70" s="160">
        <v>19111.204392000018</v>
      </c>
      <c r="T70" s="160"/>
      <c r="U70" s="160"/>
      <c r="V70" s="162">
        <v>49914.78</v>
      </c>
      <c r="W70" s="162">
        <v>69025.984392000013</v>
      </c>
      <c r="X70" s="163">
        <v>57975</v>
      </c>
      <c r="Y70" s="159">
        <v>11050.984392000013</v>
      </c>
      <c r="Z70" s="219">
        <v>0.1906163758861581</v>
      </c>
      <c r="AA70" s="219">
        <v>0.12877504566474096</v>
      </c>
      <c r="AB70" s="219">
        <v>6.1841330221417135E-2</v>
      </c>
      <c r="AC70" s="164" t="s">
        <v>1852</v>
      </c>
    </row>
    <row r="71" spans="1:29">
      <c r="A71" s="144" t="s">
        <v>1677</v>
      </c>
      <c r="B71" s="145">
        <v>135</v>
      </c>
      <c r="C71" s="172">
        <v>81.56</v>
      </c>
      <c r="D71" s="173">
        <v>1.6532</v>
      </c>
      <c r="E71" s="148">
        <v>0.22000000000000003</v>
      </c>
      <c r="F71" s="168">
        <v>0.22259259259259268</v>
      </c>
      <c r="G71" s="150">
        <v>165.05</v>
      </c>
      <c r="H71" s="169">
        <v>30.050000000000011</v>
      </c>
      <c r="I71" s="145" t="s">
        <v>955</v>
      </c>
      <c r="J71" s="152" t="s">
        <v>2109</v>
      </c>
      <c r="K71" s="170">
        <v>44097</v>
      </c>
      <c r="L71" s="170">
        <v>44245</v>
      </c>
      <c r="M71" s="171">
        <v>20115</v>
      </c>
      <c r="N71" s="156">
        <v>0.54527715635098206</v>
      </c>
      <c r="O71" s="157">
        <v>134.834992</v>
      </c>
      <c r="P71" s="157">
        <v>0.16500800000000027</v>
      </c>
      <c r="Q71" s="158">
        <v>0.9</v>
      </c>
      <c r="R71" s="159">
        <v>11680.98000000001</v>
      </c>
      <c r="S71" s="160">
        <v>19310.996136000016</v>
      </c>
      <c r="T71" s="160"/>
      <c r="U71" s="160"/>
      <c r="V71" s="162">
        <v>49914.78</v>
      </c>
      <c r="W71" s="162">
        <v>69225.776136000015</v>
      </c>
      <c r="X71" s="163">
        <v>58110</v>
      </c>
      <c r="Y71" s="159">
        <v>11115.776136000015</v>
      </c>
      <c r="Z71" s="219">
        <v>0.19128852410944797</v>
      </c>
      <c r="AA71" s="219">
        <v>0.13174693601340115</v>
      </c>
      <c r="AB71" s="219">
        <v>5.9541588096046816E-2</v>
      </c>
      <c r="AC71" s="164" t="s">
        <v>1852</v>
      </c>
    </row>
    <row r="72" spans="1:29">
      <c r="A72" s="144" t="s">
        <v>1679</v>
      </c>
      <c r="B72" s="145">
        <v>135</v>
      </c>
      <c r="C72" s="172">
        <v>83.06</v>
      </c>
      <c r="D72" s="173">
        <v>1.6234999999999999</v>
      </c>
      <c r="E72" s="148">
        <v>0.22000000000000003</v>
      </c>
      <c r="F72" s="168">
        <v>0.21570370370370373</v>
      </c>
      <c r="G72" s="150">
        <v>164.12</v>
      </c>
      <c r="H72" s="169">
        <v>29.120000000000005</v>
      </c>
      <c r="I72" s="145" t="s">
        <v>955</v>
      </c>
      <c r="J72" s="152" t="s">
        <v>1993</v>
      </c>
      <c r="K72" s="170">
        <v>44098</v>
      </c>
      <c r="L72" s="170">
        <v>44221</v>
      </c>
      <c r="M72" s="171">
        <v>16740</v>
      </c>
      <c r="N72" s="156">
        <v>0.63493428912783767</v>
      </c>
      <c r="O72" s="157">
        <v>134.84791000000001</v>
      </c>
      <c r="P72" s="157">
        <v>0.15208999999998696</v>
      </c>
      <c r="Q72" s="158">
        <v>0.9</v>
      </c>
      <c r="R72" s="159">
        <v>11764.04000000001</v>
      </c>
      <c r="S72" s="160">
        <v>19098.918940000014</v>
      </c>
      <c r="T72" s="160"/>
      <c r="U72" s="160"/>
      <c r="V72" s="162">
        <v>49914.78</v>
      </c>
      <c r="W72" s="162">
        <v>69013.698940000017</v>
      </c>
      <c r="X72" s="163">
        <v>58245</v>
      </c>
      <c r="Y72" s="159">
        <v>10768.698940000017</v>
      </c>
      <c r="Z72" s="219">
        <v>0.18488623813202887</v>
      </c>
      <c r="AA72" s="219">
        <v>0.11069247384688619</v>
      </c>
      <c r="AB72" s="219">
        <v>7.4193764285142683E-2</v>
      </c>
      <c r="AC72" s="164">
        <v>4.2962962962962981E-3</v>
      </c>
    </row>
    <row r="73" spans="1:29">
      <c r="A73" s="144" t="s">
        <v>1681</v>
      </c>
      <c r="B73" s="145">
        <v>135</v>
      </c>
      <c r="C73" s="172">
        <v>82.94</v>
      </c>
      <c r="D73" s="173">
        <v>1.6257999999999999</v>
      </c>
      <c r="E73" s="148">
        <v>0.22000000000000003</v>
      </c>
      <c r="F73" s="168">
        <v>0.22637037037037039</v>
      </c>
      <c r="G73" s="150">
        <v>165.56</v>
      </c>
      <c r="H73" s="169">
        <v>30.560000000000002</v>
      </c>
      <c r="I73" s="145" t="s">
        <v>2067</v>
      </c>
      <c r="J73" s="152" t="s">
        <v>2123</v>
      </c>
      <c r="K73" s="170">
        <v>44099</v>
      </c>
      <c r="L73" s="170">
        <v>44236</v>
      </c>
      <c r="M73" s="171">
        <v>18630</v>
      </c>
      <c r="N73" s="156">
        <v>0.59873322597960277</v>
      </c>
      <c r="O73" s="157">
        <v>134.843852</v>
      </c>
      <c r="P73" s="157">
        <v>0.15614800000000173</v>
      </c>
      <c r="Q73" s="158">
        <v>0.9</v>
      </c>
      <c r="R73" s="159">
        <v>11846.98000000001</v>
      </c>
      <c r="S73" s="160">
        <v>19260.820084000017</v>
      </c>
      <c r="T73" s="160"/>
      <c r="U73" s="160"/>
      <c r="V73" s="162">
        <v>49914.78</v>
      </c>
      <c r="W73" s="162">
        <v>69175.60008400002</v>
      </c>
      <c r="X73" s="163">
        <v>58380</v>
      </c>
      <c r="Y73" s="159">
        <v>10795.60008400002</v>
      </c>
      <c r="Z73" s="219">
        <v>0.18491949441589628</v>
      </c>
      <c r="AA73" s="219">
        <v>0.11154252218284988</v>
      </c>
      <c r="AB73" s="219">
        <v>7.33769722330464E-2</v>
      </c>
      <c r="AC73" s="164" t="s">
        <v>1852</v>
      </c>
    </row>
    <row r="74" spans="1:29">
      <c r="A74" s="144" t="s">
        <v>1698</v>
      </c>
      <c r="B74" s="145">
        <v>135</v>
      </c>
      <c r="C74" s="172">
        <v>82.71</v>
      </c>
      <c r="D74" s="173">
        <v>1.6303000000000001</v>
      </c>
      <c r="E74" s="148">
        <v>0.22000000000000003</v>
      </c>
      <c r="F74" s="168">
        <v>0.22288888888888891</v>
      </c>
      <c r="G74" s="150">
        <v>165.09</v>
      </c>
      <c r="H74" s="169">
        <v>30.090000000000003</v>
      </c>
      <c r="I74" s="145" t="s">
        <v>2067</v>
      </c>
      <c r="J74" s="152" t="s">
        <v>2124</v>
      </c>
      <c r="K74" s="170">
        <v>44102</v>
      </c>
      <c r="L74" s="170">
        <v>44236</v>
      </c>
      <c r="M74" s="171">
        <v>18225</v>
      </c>
      <c r="N74" s="156">
        <v>0.60262551440329226</v>
      </c>
      <c r="O74" s="157">
        <v>134.84211299999998</v>
      </c>
      <c r="P74" s="157">
        <v>0.15788700000001654</v>
      </c>
      <c r="Q74" s="158">
        <v>0.9</v>
      </c>
      <c r="R74" s="159">
        <v>11929.69000000001</v>
      </c>
      <c r="S74" s="160">
        <v>19448.973607000018</v>
      </c>
      <c r="T74" s="160"/>
      <c r="U74" s="160"/>
      <c r="V74" s="162">
        <v>49914.78</v>
      </c>
      <c r="W74" s="162">
        <v>69363.753607000021</v>
      </c>
      <c r="X74" s="163">
        <v>58515</v>
      </c>
      <c r="Y74" s="159">
        <v>10848.753607000021</v>
      </c>
      <c r="Z74" s="219">
        <v>0.1854012408271386</v>
      </c>
      <c r="AA74" s="219">
        <v>0.11388525352112766</v>
      </c>
      <c r="AB74" s="219">
        <v>7.1515987306010942E-2</v>
      </c>
      <c r="AC74" s="164" t="s">
        <v>1852</v>
      </c>
    </row>
    <row r="75" spans="1:29">
      <c r="A75" s="144" t="s">
        <v>1699</v>
      </c>
      <c r="B75" s="145">
        <v>135</v>
      </c>
      <c r="C75" s="172">
        <v>82.54</v>
      </c>
      <c r="D75" s="173">
        <v>1.6336999999999999</v>
      </c>
      <c r="E75" s="148">
        <v>0.22000000000000003</v>
      </c>
      <c r="F75" s="168">
        <v>0.22044444444444439</v>
      </c>
      <c r="G75" s="150">
        <v>164.76</v>
      </c>
      <c r="H75" s="169">
        <v>29.759999999999991</v>
      </c>
      <c r="I75" s="145" t="s">
        <v>2067</v>
      </c>
      <c r="J75" s="152" t="s">
        <v>2125</v>
      </c>
      <c r="K75" s="170">
        <v>44103</v>
      </c>
      <c r="L75" s="170">
        <v>44236</v>
      </c>
      <c r="M75" s="171">
        <v>18090</v>
      </c>
      <c r="N75" s="156">
        <v>0.60046434494195666</v>
      </c>
      <c r="O75" s="157">
        <v>134.845598</v>
      </c>
      <c r="P75" s="157">
        <v>0.15440200000000459</v>
      </c>
      <c r="Q75" s="158">
        <v>0.9</v>
      </c>
      <c r="R75" s="159">
        <v>12012.23000000001</v>
      </c>
      <c r="S75" s="160">
        <v>19624.380151000016</v>
      </c>
      <c r="T75" s="160"/>
      <c r="U75" s="160"/>
      <c r="V75" s="162">
        <v>49914.78</v>
      </c>
      <c r="W75" s="162">
        <v>69539.160151000018</v>
      </c>
      <c r="X75" s="163">
        <v>58650</v>
      </c>
      <c r="Y75" s="159">
        <v>10889.160151000018</v>
      </c>
      <c r="Z75" s="219">
        <v>0.18566342968456984</v>
      </c>
      <c r="AA75" s="219">
        <v>0.11546917182178773</v>
      </c>
      <c r="AB75" s="219">
        <v>7.0194257862782106E-2</v>
      </c>
      <c r="AC75" s="164" t="s">
        <v>1852</v>
      </c>
    </row>
    <row r="76" spans="1:29">
      <c r="A76" s="144" t="s">
        <v>1704</v>
      </c>
      <c r="B76" s="145">
        <v>135</v>
      </c>
      <c r="C76" s="172">
        <v>82.62</v>
      </c>
      <c r="D76" s="173">
        <v>1.6319999999999999</v>
      </c>
      <c r="E76" s="148">
        <v>0.22000000000000003</v>
      </c>
      <c r="F76" s="168">
        <v>0.22155555555555553</v>
      </c>
      <c r="G76" s="150">
        <v>164.91</v>
      </c>
      <c r="H76" s="169">
        <v>29.909999999999997</v>
      </c>
      <c r="I76" s="145" t="s">
        <v>2067</v>
      </c>
      <c r="J76" s="152" t="s">
        <v>2126</v>
      </c>
      <c r="K76" s="170">
        <v>44104</v>
      </c>
      <c r="L76" s="170">
        <v>44236</v>
      </c>
      <c r="M76" s="171">
        <v>17955</v>
      </c>
      <c r="N76" s="156">
        <v>0.6080284043441937</v>
      </c>
      <c r="O76" s="157">
        <v>134.83583999999999</v>
      </c>
      <c r="P76" s="157">
        <v>0.16416000000000963</v>
      </c>
      <c r="Q76" s="158">
        <v>0.9</v>
      </c>
      <c r="R76" s="159">
        <v>12094.850000000011</v>
      </c>
      <c r="S76" s="160">
        <v>19738.795200000019</v>
      </c>
      <c r="T76" s="160"/>
      <c r="U76" s="160"/>
      <c r="V76" s="162">
        <v>49914.78</v>
      </c>
      <c r="W76" s="162">
        <v>69653.575200000021</v>
      </c>
      <c r="X76" s="163">
        <v>58785</v>
      </c>
      <c r="Y76" s="159">
        <v>10868.575200000021</v>
      </c>
      <c r="Z76" s="219">
        <v>0.18488687930594572</v>
      </c>
      <c r="AA76" s="219">
        <v>0.11358540194714961</v>
      </c>
      <c r="AB76" s="219">
        <v>7.1301477358796106E-2</v>
      </c>
      <c r="AC76" s="164" t="s">
        <v>1852</v>
      </c>
    </row>
    <row r="77" spans="1:29">
      <c r="A77" s="144" t="s">
        <v>1706</v>
      </c>
      <c r="B77" s="145">
        <v>135</v>
      </c>
      <c r="C77" s="172">
        <v>81.08</v>
      </c>
      <c r="D77" s="173">
        <v>1.663</v>
      </c>
      <c r="E77" s="148">
        <v>0.22000000000000003</v>
      </c>
      <c r="F77" s="168">
        <v>0.21540740740740749</v>
      </c>
      <c r="G77" s="150">
        <v>164.08</v>
      </c>
      <c r="H77" s="169">
        <v>29.080000000000013</v>
      </c>
      <c r="I77" s="145" t="s">
        <v>955</v>
      </c>
      <c r="J77" s="152" t="s">
        <v>2110</v>
      </c>
      <c r="K77" s="170">
        <v>44113</v>
      </c>
      <c r="L77" s="170">
        <v>44245</v>
      </c>
      <c r="M77" s="171">
        <v>17955</v>
      </c>
      <c r="N77" s="156">
        <v>0.59115566694514088</v>
      </c>
      <c r="O77" s="157">
        <v>134.83604</v>
      </c>
      <c r="P77" s="157">
        <v>0.16396000000000299</v>
      </c>
      <c r="Q77" s="158">
        <v>0.9</v>
      </c>
      <c r="R77" s="159">
        <v>12175.930000000011</v>
      </c>
      <c r="S77" s="160">
        <v>20248.571590000018</v>
      </c>
      <c r="T77" s="160"/>
      <c r="U77" s="160"/>
      <c r="V77" s="162">
        <v>49914.78</v>
      </c>
      <c r="W77" s="162">
        <v>70163.35159000002</v>
      </c>
      <c r="X77" s="163">
        <v>58920</v>
      </c>
      <c r="Y77" s="159">
        <v>11243.35159000002</v>
      </c>
      <c r="Z77" s="219">
        <v>0.19082402562797052</v>
      </c>
      <c r="AA77" s="219">
        <v>0.13389247270214333</v>
      </c>
      <c r="AB77" s="219">
        <v>5.6931552925827189E-2</v>
      </c>
      <c r="AC77" s="164">
        <v>4.592592592592537E-3</v>
      </c>
    </row>
    <row r="78" spans="1:29">
      <c r="A78" s="31" t="s">
        <v>1708</v>
      </c>
      <c r="B78" s="2">
        <v>135</v>
      </c>
      <c r="C78" s="175">
        <v>78.83</v>
      </c>
      <c r="D78" s="176">
        <v>1.7105999999999999</v>
      </c>
      <c r="E78" s="32">
        <f t="shared" ref="E78:E87" si="19">10%*Q78+13%</f>
        <v>0.22000000000000003</v>
      </c>
      <c r="F78" s="13">
        <f t="shared" ref="F78:F87" si="20">IF(G78="",($F$1*C78-B78)/B78,H78/B78)</f>
        <v>2.8994266666666556E-2</v>
      </c>
      <c r="H78" s="5">
        <f t="shared" ref="H78:H87" si="21">IF(G78="",$F$1*C78-B78,G78-B78)</f>
        <v>3.9142259999999851</v>
      </c>
      <c r="I78" s="2" t="s">
        <v>65</v>
      </c>
      <c r="J78" s="33" t="s">
        <v>1709</v>
      </c>
      <c r="K78" s="34">
        <f t="shared" ref="K78:K87" si="22">DATE(MID(J78,1,4),MID(J78,5,2),MID(J78,7,2))</f>
        <v>44116</v>
      </c>
      <c r="L78" s="34" t="str">
        <f t="shared" ref="L78:L87" ca="1" si="23">IF(LEN(J78) &gt; 15,DATE(MID(J78,12,4),MID(J78,16,2),MID(J78,18,2)),TEXT(TODAY(),"yyyy-mm-dd"))</f>
        <v>2021-08-25</v>
      </c>
      <c r="M78" s="18">
        <f t="shared" ref="M78:M87" ca="1" si="24">(L78-K78+1)*B78</f>
        <v>42930</v>
      </c>
      <c r="N78" s="19">
        <f t="shared" ref="N78:N87" ca="1" si="25">H78/M78*365</f>
        <v>3.327958280922419E-2</v>
      </c>
      <c r="O78" s="35">
        <f t="shared" ref="O78:O87" si="26">D78*C78</f>
        <v>134.846598</v>
      </c>
      <c r="P78" s="35">
        <f t="shared" ref="P78:P87" si="27">B78-O78</f>
        <v>0.15340199999999982</v>
      </c>
      <c r="Q78" s="36">
        <f t="shared" ref="Q78:Q87" si="28">B78/150</f>
        <v>0.9</v>
      </c>
      <c r="R78" s="37">
        <f t="shared" ref="R78:R87" si="29">R77+C78-T78</f>
        <v>12254.760000000011</v>
      </c>
      <c r="S78" s="38">
        <f t="shared" ref="S78:S87" si="30">R78*D78</f>
        <v>20962.992456000018</v>
      </c>
      <c r="T78" s="38"/>
      <c r="U78" s="38"/>
      <c r="V78" s="39">
        <f t="shared" ref="V78:V87" si="31">V77+U78</f>
        <v>49914.78</v>
      </c>
      <c r="W78" s="39">
        <f t="shared" ref="W78:W87" si="32">V78+S78</f>
        <v>70877.772456000021</v>
      </c>
      <c r="X78" s="1">
        <f t="shared" ref="X78:X87" si="33">X77+B78</f>
        <v>59055</v>
      </c>
      <c r="Y78" s="37">
        <f t="shared" ref="Y78:Y87" si="34">W78-X78</f>
        <v>11822.772456000021</v>
      </c>
      <c r="Z78" s="183">
        <f t="shared" ref="Z78:Z87" si="35">W78/X78-1</f>
        <v>0.20019934732029498</v>
      </c>
      <c r="AA78" s="183">
        <f>SUM($C$2:C78)*D78/SUM($B$2:B78)-1</f>
        <v>5.2922547692308086E-2</v>
      </c>
      <c r="AB78" s="183">
        <f t="shared" ref="AB78:AB87" si="36">Z78-AA78</f>
        <v>0.1472767996279869</v>
      </c>
      <c r="AC78" s="40">
        <f t="shared" ref="AC78:AC87" si="37">IF(E78-F78&lt;0,"达成",E78-F78)</f>
        <v>0.19100573333333348</v>
      </c>
    </row>
    <row r="79" spans="1:29">
      <c r="A79" s="31" t="s">
        <v>1710</v>
      </c>
      <c r="B79" s="2">
        <v>120</v>
      </c>
      <c r="C79" s="175">
        <v>69.84</v>
      </c>
      <c r="D79" s="176">
        <v>1.7161999999999999</v>
      </c>
      <c r="E79" s="32">
        <f t="shared" si="19"/>
        <v>0.21000000000000002</v>
      </c>
      <c r="F79" s="13">
        <f t="shared" si="20"/>
        <v>2.5600400000000079E-2</v>
      </c>
      <c r="H79" s="5">
        <f t="shared" si="21"/>
        <v>3.0720480000000094</v>
      </c>
      <c r="I79" s="2" t="s">
        <v>65</v>
      </c>
      <c r="J79" s="33" t="s">
        <v>1711</v>
      </c>
      <c r="K79" s="34">
        <f t="shared" si="22"/>
        <v>44117</v>
      </c>
      <c r="L79" s="34" t="str">
        <f t="shared" ca="1" si="23"/>
        <v>2021-08-25</v>
      </c>
      <c r="M79" s="18">
        <f t="shared" ca="1" si="24"/>
        <v>38040</v>
      </c>
      <c r="N79" s="19">
        <f t="shared" ca="1" si="25"/>
        <v>2.9476801261829742E-2</v>
      </c>
      <c r="O79" s="35">
        <f t="shared" si="26"/>
        <v>119.859408</v>
      </c>
      <c r="P79" s="35">
        <f t="shared" si="27"/>
        <v>0.14059199999999805</v>
      </c>
      <c r="Q79" s="36">
        <f t="shared" si="28"/>
        <v>0.8</v>
      </c>
      <c r="R79" s="37">
        <f t="shared" si="29"/>
        <v>11676.290000000012</v>
      </c>
      <c r="S79" s="38">
        <f t="shared" si="30"/>
        <v>20038.848898000018</v>
      </c>
      <c r="T79" s="38">
        <v>648.30999999999995</v>
      </c>
      <c r="U79" s="38">
        <v>1107.07</v>
      </c>
      <c r="V79" s="39">
        <f t="shared" si="31"/>
        <v>51021.85</v>
      </c>
      <c r="W79" s="39">
        <f t="shared" si="32"/>
        <v>71060.698898000017</v>
      </c>
      <c r="X79" s="1">
        <f t="shared" si="33"/>
        <v>59175</v>
      </c>
      <c r="Y79" s="37">
        <f t="shared" si="34"/>
        <v>11885.698898000017</v>
      </c>
      <c r="Z79" s="183">
        <f t="shared" si="35"/>
        <v>0.20085676211237891</v>
      </c>
      <c r="AA79" s="183">
        <f>SUM($C$2:C79)*D79/SUM($B$2:B79)-1</f>
        <v>5.5669917730496898E-2</v>
      </c>
      <c r="AB79" s="183">
        <f t="shared" si="36"/>
        <v>0.14518684438188201</v>
      </c>
      <c r="AC79" s="40">
        <f t="shared" si="37"/>
        <v>0.18439959999999994</v>
      </c>
    </row>
    <row r="80" spans="1:29">
      <c r="A80" s="31" t="s">
        <v>1719</v>
      </c>
      <c r="B80" s="2">
        <v>120</v>
      </c>
      <c r="C80" s="175">
        <v>70.28</v>
      </c>
      <c r="D80" s="176">
        <v>1.7055</v>
      </c>
      <c r="E80" s="32">
        <f t="shared" si="19"/>
        <v>0.21000000000000002</v>
      </c>
      <c r="F80" s="13">
        <f t="shared" si="20"/>
        <v>3.206179999999996E-2</v>
      </c>
      <c r="H80" s="5">
        <f t="shared" si="21"/>
        <v>3.8474159999999955</v>
      </c>
      <c r="I80" s="2" t="s">
        <v>65</v>
      </c>
      <c r="J80" s="33" t="s">
        <v>1720</v>
      </c>
      <c r="K80" s="34">
        <f t="shared" si="22"/>
        <v>44118</v>
      </c>
      <c r="L80" s="34" t="str">
        <f t="shared" ca="1" si="23"/>
        <v>2021-08-25</v>
      </c>
      <c r="M80" s="18">
        <f t="shared" ca="1" si="24"/>
        <v>37920</v>
      </c>
      <c r="N80" s="19">
        <f t="shared" ca="1" si="25"/>
        <v>3.7033408227848064E-2</v>
      </c>
      <c r="O80" s="35">
        <f t="shared" si="26"/>
        <v>119.86254000000001</v>
      </c>
      <c r="P80" s="35">
        <f t="shared" si="27"/>
        <v>0.13745999999999015</v>
      </c>
      <c r="Q80" s="36">
        <f t="shared" si="28"/>
        <v>0.8</v>
      </c>
      <c r="R80" s="37">
        <f t="shared" si="29"/>
        <v>11746.570000000012</v>
      </c>
      <c r="S80" s="38">
        <f t="shared" si="30"/>
        <v>20033.775135000022</v>
      </c>
      <c r="T80" s="38"/>
      <c r="U80" s="38"/>
      <c r="V80" s="39">
        <f t="shared" si="31"/>
        <v>51021.85</v>
      </c>
      <c r="W80" s="39">
        <f t="shared" si="32"/>
        <v>71055.625135000024</v>
      </c>
      <c r="X80" s="1">
        <f t="shared" si="33"/>
        <v>59295</v>
      </c>
      <c r="Y80" s="37">
        <f t="shared" si="34"/>
        <v>11760.625135000024</v>
      </c>
      <c r="Z80" s="183">
        <f t="shared" si="35"/>
        <v>0.1983409247828658</v>
      </c>
      <c r="AA80" s="183">
        <f>SUM($C$2:C80)*D80/SUM($B$2:B80)-1</f>
        <v>4.8484720720721075E-2</v>
      </c>
      <c r="AB80" s="183">
        <f t="shared" si="36"/>
        <v>0.14985620406214473</v>
      </c>
      <c r="AC80" s="40">
        <f t="shared" si="37"/>
        <v>0.17793820000000005</v>
      </c>
    </row>
    <row r="81" spans="1:29">
      <c r="A81" s="31" t="s">
        <v>1721</v>
      </c>
      <c r="B81" s="2">
        <v>120</v>
      </c>
      <c r="C81" s="175">
        <v>70.34</v>
      </c>
      <c r="D81" s="176">
        <v>1.7039</v>
      </c>
      <c r="E81" s="32">
        <f t="shared" si="19"/>
        <v>0.21000000000000002</v>
      </c>
      <c r="F81" s="13">
        <f t="shared" si="20"/>
        <v>3.294289999999999E-2</v>
      </c>
      <c r="H81" s="5">
        <f t="shared" si="21"/>
        <v>3.9531479999999988</v>
      </c>
      <c r="I81" s="2" t="s">
        <v>65</v>
      </c>
      <c r="J81" s="33" t="s">
        <v>1722</v>
      </c>
      <c r="K81" s="34">
        <f t="shared" si="22"/>
        <v>44119</v>
      </c>
      <c r="L81" s="34" t="str">
        <f t="shared" ca="1" si="23"/>
        <v>2021-08-25</v>
      </c>
      <c r="M81" s="18">
        <f t="shared" ca="1" si="24"/>
        <v>37800</v>
      </c>
      <c r="N81" s="19">
        <f t="shared" ca="1" si="25"/>
        <v>3.8171931746031736E-2</v>
      </c>
      <c r="O81" s="35">
        <f t="shared" si="26"/>
        <v>119.85232600000001</v>
      </c>
      <c r="P81" s="35">
        <f t="shared" si="27"/>
        <v>0.14767399999999498</v>
      </c>
      <c r="Q81" s="36">
        <f t="shared" si="28"/>
        <v>0.8</v>
      </c>
      <c r="R81" s="37">
        <f t="shared" si="29"/>
        <v>11816.910000000013</v>
      </c>
      <c r="S81" s="38">
        <f t="shared" si="30"/>
        <v>20134.832949000021</v>
      </c>
      <c r="T81" s="38"/>
      <c r="U81" s="38"/>
      <c r="V81" s="39">
        <f t="shared" si="31"/>
        <v>51021.85</v>
      </c>
      <c r="W81" s="39">
        <f t="shared" si="32"/>
        <v>71156.682949000024</v>
      </c>
      <c r="X81" s="1">
        <f t="shared" si="33"/>
        <v>59415</v>
      </c>
      <c r="Y81" s="37">
        <f t="shared" si="34"/>
        <v>11741.682949000024</v>
      </c>
      <c r="Z81" s="183">
        <f t="shared" si="35"/>
        <v>0.19762152569216562</v>
      </c>
      <c r="AA81" s="183">
        <f>SUM($C$2:C81)*D81/SUM($B$2:B81)-1</f>
        <v>4.6922675964391924E-2</v>
      </c>
      <c r="AB81" s="183">
        <f t="shared" si="36"/>
        <v>0.1506988497277737</v>
      </c>
      <c r="AC81" s="40">
        <f t="shared" si="37"/>
        <v>0.17705710000000002</v>
      </c>
    </row>
    <row r="82" spans="1:29">
      <c r="A82" s="31" t="s">
        <v>1723</v>
      </c>
      <c r="B82" s="2">
        <v>120</v>
      </c>
      <c r="C82" s="175">
        <v>70.44</v>
      </c>
      <c r="D82" s="176">
        <v>1.7015</v>
      </c>
      <c r="E82" s="32">
        <f t="shared" si="19"/>
        <v>0.21000000000000002</v>
      </c>
      <c r="F82" s="13">
        <f t="shared" si="20"/>
        <v>3.4411399999999995E-2</v>
      </c>
      <c r="H82" s="5">
        <f t="shared" si="21"/>
        <v>4.1293679999999995</v>
      </c>
      <c r="I82" s="2" t="s">
        <v>65</v>
      </c>
      <c r="J82" s="33" t="s">
        <v>1724</v>
      </c>
      <c r="K82" s="34">
        <f t="shared" si="22"/>
        <v>44120</v>
      </c>
      <c r="L82" s="34" t="str">
        <f t="shared" ca="1" si="23"/>
        <v>2021-08-25</v>
      </c>
      <c r="M82" s="18">
        <f t="shared" ca="1" si="24"/>
        <v>37680</v>
      </c>
      <c r="N82" s="19">
        <f t="shared" ca="1" si="25"/>
        <v>4.0000512738853494E-2</v>
      </c>
      <c r="O82" s="35">
        <f t="shared" si="26"/>
        <v>119.85365999999999</v>
      </c>
      <c r="P82" s="35">
        <f t="shared" si="27"/>
        <v>0.14634000000000924</v>
      </c>
      <c r="Q82" s="36">
        <f t="shared" si="28"/>
        <v>0.8</v>
      </c>
      <c r="R82" s="37">
        <f t="shared" si="29"/>
        <v>11887.350000000013</v>
      </c>
      <c r="S82" s="38">
        <f t="shared" si="30"/>
        <v>20226.326025000024</v>
      </c>
      <c r="T82" s="38"/>
      <c r="U82" s="38"/>
      <c r="V82" s="39">
        <f t="shared" si="31"/>
        <v>51021.85</v>
      </c>
      <c r="W82" s="39">
        <f t="shared" si="32"/>
        <v>71248.176025000022</v>
      </c>
      <c r="X82" s="1">
        <f t="shared" si="33"/>
        <v>59535</v>
      </c>
      <c r="Y82" s="37">
        <f t="shared" si="34"/>
        <v>11713.176025000022</v>
      </c>
      <c r="Z82" s="183">
        <f t="shared" si="35"/>
        <v>0.19674436927857597</v>
      </c>
      <c r="AA82" s="183">
        <f>SUM($C$2:C82)*D82/SUM($B$2:B82)-1</f>
        <v>4.4900630498533989E-2</v>
      </c>
      <c r="AB82" s="183">
        <f t="shared" si="36"/>
        <v>0.15184373878004198</v>
      </c>
      <c r="AC82" s="40">
        <f t="shared" si="37"/>
        <v>0.17558860000000004</v>
      </c>
    </row>
    <row r="83" spans="1:29">
      <c r="A83" s="31" t="s">
        <v>1725</v>
      </c>
      <c r="B83" s="2">
        <v>120</v>
      </c>
      <c r="C83" s="175">
        <v>70.959999999999994</v>
      </c>
      <c r="D83" s="176">
        <v>1.6892</v>
      </c>
      <c r="E83" s="32">
        <f t="shared" si="19"/>
        <v>0.21000000000000002</v>
      </c>
      <c r="F83" s="13">
        <f t="shared" si="20"/>
        <v>4.2047599999999956E-2</v>
      </c>
      <c r="H83" s="5">
        <f t="shared" si="21"/>
        <v>5.0457119999999946</v>
      </c>
      <c r="I83" s="2" t="s">
        <v>65</v>
      </c>
      <c r="J83" s="33" t="s">
        <v>1726</v>
      </c>
      <c r="K83" s="34">
        <f t="shared" si="22"/>
        <v>44123</v>
      </c>
      <c r="L83" s="34" t="str">
        <f t="shared" ca="1" si="23"/>
        <v>2021-08-25</v>
      </c>
      <c r="M83" s="18">
        <f t="shared" ca="1" si="24"/>
        <v>37320</v>
      </c>
      <c r="N83" s="19">
        <f t="shared" ca="1" si="25"/>
        <v>4.9348469453376148E-2</v>
      </c>
      <c r="O83" s="35">
        <f t="shared" si="26"/>
        <v>119.86563199999999</v>
      </c>
      <c r="P83" s="35">
        <f t="shared" si="27"/>
        <v>0.13436800000000915</v>
      </c>
      <c r="Q83" s="36">
        <f t="shared" si="28"/>
        <v>0.8</v>
      </c>
      <c r="R83" s="37">
        <f t="shared" si="29"/>
        <v>11958.310000000012</v>
      </c>
      <c r="S83" s="38">
        <f t="shared" si="30"/>
        <v>20199.977252000022</v>
      </c>
      <c r="T83" s="38"/>
      <c r="U83" s="38"/>
      <c r="V83" s="39">
        <f t="shared" si="31"/>
        <v>51021.85</v>
      </c>
      <c r="W83" s="39">
        <f t="shared" si="32"/>
        <v>71221.827252000017</v>
      </c>
      <c r="X83" s="1">
        <f t="shared" si="33"/>
        <v>59655</v>
      </c>
      <c r="Y83" s="37">
        <f t="shared" si="34"/>
        <v>11566.827252000017</v>
      </c>
      <c r="Z83" s="183">
        <f t="shared" si="35"/>
        <v>0.1938953524767415</v>
      </c>
      <c r="AA83" s="183">
        <f>SUM($C$2:C83)*D83/SUM($B$2:B83)-1</f>
        <v>3.6901139323671783E-2</v>
      </c>
      <c r="AB83" s="183">
        <f t="shared" si="36"/>
        <v>0.15699421315306972</v>
      </c>
      <c r="AC83" s="40">
        <f t="shared" si="37"/>
        <v>0.16795240000000006</v>
      </c>
    </row>
    <row r="84" spans="1:29">
      <c r="A84" s="31" t="s">
        <v>1727</v>
      </c>
      <c r="B84" s="2">
        <v>135</v>
      </c>
      <c r="C84" s="175">
        <v>79.22</v>
      </c>
      <c r="D84" s="176">
        <v>1.702</v>
      </c>
      <c r="E84" s="32">
        <f t="shared" si="19"/>
        <v>0.22000000000000003</v>
      </c>
      <c r="F84" s="13">
        <f t="shared" si="20"/>
        <v>3.4085066666666664E-2</v>
      </c>
      <c r="H84" s="5">
        <f t="shared" si="21"/>
        <v>4.6014839999999992</v>
      </c>
      <c r="I84" s="2" t="s">
        <v>65</v>
      </c>
      <c r="J84" s="33" t="s">
        <v>1728</v>
      </c>
      <c r="K84" s="34">
        <f t="shared" si="22"/>
        <v>44124</v>
      </c>
      <c r="L84" s="34" t="str">
        <f t="shared" ca="1" si="23"/>
        <v>2021-08-25</v>
      </c>
      <c r="M84" s="18">
        <f t="shared" ca="1" si="24"/>
        <v>41850</v>
      </c>
      <c r="N84" s="19">
        <f t="shared" ca="1" si="25"/>
        <v>4.0132417204301066E-2</v>
      </c>
      <c r="O84" s="35">
        <f t="shared" si="26"/>
        <v>134.83243999999999</v>
      </c>
      <c r="P84" s="35">
        <f t="shared" si="27"/>
        <v>0.16756000000000881</v>
      </c>
      <c r="Q84" s="36">
        <f t="shared" si="28"/>
        <v>0.9</v>
      </c>
      <c r="R84" s="37">
        <f t="shared" si="29"/>
        <v>12037.530000000012</v>
      </c>
      <c r="S84" s="38">
        <f t="shared" si="30"/>
        <v>20487.876060000021</v>
      </c>
      <c r="T84" s="38"/>
      <c r="U84" s="38"/>
      <c r="V84" s="39">
        <f t="shared" si="31"/>
        <v>51021.85</v>
      </c>
      <c r="W84" s="39">
        <f t="shared" si="32"/>
        <v>71509.726060000015</v>
      </c>
      <c r="X84" s="1">
        <f t="shared" si="33"/>
        <v>59790</v>
      </c>
      <c r="Y84" s="37">
        <f t="shared" si="34"/>
        <v>11719.726060000015</v>
      </c>
      <c r="Z84" s="183">
        <f t="shared" si="35"/>
        <v>0.19601481953503952</v>
      </c>
      <c r="AA84" s="183">
        <f>SUM($C$2:C84)*D84/SUM($B$2:B84)-1</f>
        <v>4.4166042918455162E-2</v>
      </c>
      <c r="AB84" s="183">
        <f t="shared" si="36"/>
        <v>0.15184877661658436</v>
      </c>
      <c r="AC84" s="40">
        <f t="shared" si="37"/>
        <v>0.18591493333333337</v>
      </c>
    </row>
    <row r="85" spans="1:29">
      <c r="A85" s="31" t="s">
        <v>1729</v>
      </c>
      <c r="B85" s="2">
        <v>120</v>
      </c>
      <c r="C85" s="175">
        <v>70.44</v>
      </c>
      <c r="D85" s="176">
        <v>1.7016</v>
      </c>
      <c r="E85" s="32">
        <f t="shared" si="19"/>
        <v>0.21000000000000002</v>
      </c>
      <c r="F85" s="13">
        <f t="shared" si="20"/>
        <v>3.4411399999999995E-2</v>
      </c>
      <c r="H85" s="5">
        <f t="shared" si="21"/>
        <v>4.1293679999999995</v>
      </c>
      <c r="I85" s="2" t="s">
        <v>65</v>
      </c>
      <c r="J85" s="33" t="s">
        <v>1730</v>
      </c>
      <c r="K85" s="34">
        <f t="shared" si="22"/>
        <v>44125</v>
      </c>
      <c r="L85" s="34" t="str">
        <f t="shared" ca="1" si="23"/>
        <v>2021-08-25</v>
      </c>
      <c r="M85" s="18">
        <f t="shared" ca="1" si="24"/>
        <v>37080</v>
      </c>
      <c r="N85" s="19">
        <f t="shared" ca="1" si="25"/>
        <v>4.0647770226537212E-2</v>
      </c>
      <c r="O85" s="35">
        <f t="shared" si="26"/>
        <v>119.860704</v>
      </c>
      <c r="P85" s="35">
        <f t="shared" si="27"/>
        <v>0.13929600000000164</v>
      </c>
      <c r="Q85" s="36">
        <f t="shared" si="28"/>
        <v>0.8</v>
      </c>
      <c r="R85" s="37">
        <f t="shared" si="29"/>
        <v>12107.970000000012</v>
      </c>
      <c r="S85" s="38">
        <f t="shared" si="30"/>
        <v>20602.92175200002</v>
      </c>
      <c r="T85" s="38"/>
      <c r="U85" s="38"/>
      <c r="V85" s="39">
        <f t="shared" si="31"/>
        <v>51021.85</v>
      </c>
      <c r="W85" s="39">
        <f t="shared" si="32"/>
        <v>71624.771752000015</v>
      </c>
      <c r="X85" s="1">
        <f t="shared" si="33"/>
        <v>59910</v>
      </c>
      <c r="Y85" s="37">
        <f t="shared" si="34"/>
        <v>11714.771752000015</v>
      </c>
      <c r="Z85" s="183">
        <f t="shared" si="35"/>
        <v>0.19553950512435336</v>
      </c>
      <c r="AA85" s="183">
        <f>SUM($C$2:C85)*D85/SUM($B$2:B85)-1</f>
        <v>4.3410530127298674E-2</v>
      </c>
      <c r="AB85" s="183">
        <f t="shared" si="36"/>
        <v>0.15212897499705469</v>
      </c>
      <c r="AC85" s="40">
        <f t="shared" si="37"/>
        <v>0.17558860000000004</v>
      </c>
    </row>
    <row r="86" spans="1:29">
      <c r="A86" s="31" t="s">
        <v>1731</v>
      </c>
      <c r="B86" s="2">
        <v>120</v>
      </c>
      <c r="C86" s="175">
        <v>70.64</v>
      </c>
      <c r="D86" s="176">
        <v>1.6968000000000001</v>
      </c>
      <c r="E86" s="32">
        <f t="shared" si="19"/>
        <v>0.21000000000000002</v>
      </c>
      <c r="F86" s="13">
        <f t="shared" si="20"/>
        <v>3.7348400000000011E-2</v>
      </c>
      <c r="H86" s="5">
        <f t="shared" si="21"/>
        <v>4.4818080000000009</v>
      </c>
      <c r="I86" s="2" t="s">
        <v>65</v>
      </c>
      <c r="J86" s="33" t="s">
        <v>1732</v>
      </c>
      <c r="K86" s="34">
        <f t="shared" si="22"/>
        <v>44126</v>
      </c>
      <c r="L86" s="34" t="str">
        <f t="shared" ca="1" si="23"/>
        <v>2021-08-25</v>
      </c>
      <c r="M86" s="18">
        <f t="shared" ca="1" si="24"/>
        <v>36960</v>
      </c>
      <c r="N86" s="19">
        <f t="shared" ca="1" si="25"/>
        <v>4.4260279220779228E-2</v>
      </c>
      <c r="O86" s="35">
        <f t="shared" si="26"/>
        <v>119.861952</v>
      </c>
      <c r="P86" s="35">
        <f t="shared" si="27"/>
        <v>0.13804799999999773</v>
      </c>
      <c r="Q86" s="36">
        <f t="shared" si="28"/>
        <v>0.8</v>
      </c>
      <c r="R86" s="37">
        <f t="shared" si="29"/>
        <v>12178.610000000011</v>
      </c>
      <c r="S86" s="38">
        <f t="shared" si="30"/>
        <v>20664.665448000022</v>
      </c>
      <c r="T86" s="38"/>
      <c r="U86" s="38"/>
      <c r="V86" s="39">
        <f t="shared" si="31"/>
        <v>51021.85</v>
      </c>
      <c r="W86" s="39">
        <f t="shared" si="32"/>
        <v>71686.51544800002</v>
      </c>
      <c r="X86" s="1">
        <f t="shared" si="33"/>
        <v>60030</v>
      </c>
      <c r="Y86" s="37">
        <f t="shared" si="34"/>
        <v>11656.51544800002</v>
      </c>
      <c r="Z86" s="183">
        <f t="shared" si="35"/>
        <v>0.1941781683824757</v>
      </c>
      <c r="AA86" s="183">
        <f>SUM($C$2:C86)*D86/SUM($B$2:B86)-1</f>
        <v>4.0001548531468867E-2</v>
      </c>
      <c r="AB86" s="183">
        <f t="shared" si="36"/>
        <v>0.15417661985100684</v>
      </c>
      <c r="AC86" s="40">
        <f t="shared" si="37"/>
        <v>0.17265160000000002</v>
      </c>
    </row>
    <row r="87" spans="1:29">
      <c r="A87" s="31" t="s">
        <v>1733</v>
      </c>
      <c r="B87" s="2">
        <v>135</v>
      </c>
      <c r="C87" s="175">
        <v>80.400000000000006</v>
      </c>
      <c r="D87" s="176">
        <v>1.6771</v>
      </c>
      <c r="E87" s="32">
        <f t="shared" si="19"/>
        <v>0.22000000000000003</v>
      </c>
      <c r="F87" s="13">
        <f t="shared" si="20"/>
        <v>4.9488000000000011E-2</v>
      </c>
      <c r="H87" s="5">
        <f t="shared" si="21"/>
        <v>6.6808800000000019</v>
      </c>
      <c r="I87" s="2" t="s">
        <v>65</v>
      </c>
      <c r="J87" s="33" t="s">
        <v>1734</v>
      </c>
      <c r="K87" s="34">
        <f t="shared" si="22"/>
        <v>44127</v>
      </c>
      <c r="L87" s="34" t="str">
        <f t="shared" ca="1" si="23"/>
        <v>2021-08-25</v>
      </c>
      <c r="M87" s="18">
        <f t="shared" ca="1" si="24"/>
        <v>41445</v>
      </c>
      <c r="N87" s="19">
        <f t="shared" ca="1" si="25"/>
        <v>5.8837524429967446E-2</v>
      </c>
      <c r="O87" s="35">
        <f t="shared" si="26"/>
        <v>134.83884</v>
      </c>
      <c r="P87" s="35">
        <f t="shared" si="27"/>
        <v>0.16115999999999531</v>
      </c>
      <c r="Q87" s="36">
        <f t="shared" si="28"/>
        <v>0.9</v>
      </c>
      <c r="R87" s="37">
        <f t="shared" si="29"/>
        <v>12259.010000000011</v>
      </c>
      <c r="S87" s="38">
        <f t="shared" si="30"/>
        <v>20559.585671000019</v>
      </c>
      <c r="T87" s="38"/>
      <c r="U87" s="38"/>
      <c r="V87" s="39">
        <f t="shared" si="31"/>
        <v>51021.85</v>
      </c>
      <c r="W87" s="39">
        <f t="shared" si="32"/>
        <v>71581.435671000014</v>
      </c>
      <c r="X87" s="1">
        <f t="shared" si="33"/>
        <v>60165</v>
      </c>
      <c r="Y87" s="37">
        <f t="shared" si="34"/>
        <v>11416.435671000014</v>
      </c>
      <c r="Z87" s="183">
        <f t="shared" si="35"/>
        <v>0.18975210954874111</v>
      </c>
      <c r="AA87" s="183">
        <f>SUM($C$2:C87)*D87/SUM($B$2:B87)-1</f>
        <v>2.7565038305709333E-2</v>
      </c>
      <c r="AB87" s="183">
        <f t="shared" si="36"/>
        <v>0.16218707124303178</v>
      </c>
      <c r="AC87" s="40">
        <f t="shared" si="37"/>
        <v>0.17051200000000002</v>
      </c>
    </row>
    <row r="88" spans="1:29">
      <c r="A88" s="144" t="s">
        <v>1735</v>
      </c>
      <c r="B88" s="145">
        <v>135</v>
      </c>
      <c r="C88" s="172">
        <v>80.83</v>
      </c>
      <c r="D88" s="173">
        <v>1.6680999999999999</v>
      </c>
      <c r="E88" s="148">
        <v>0.22000000000000003</v>
      </c>
      <c r="F88" s="168">
        <v>0.21370370370370367</v>
      </c>
      <c r="G88" s="150">
        <v>163.85</v>
      </c>
      <c r="H88" s="169">
        <v>28.849999999999994</v>
      </c>
      <c r="I88" s="145" t="s">
        <v>955</v>
      </c>
      <c r="J88" s="152" t="s">
        <v>2129</v>
      </c>
      <c r="K88" s="170">
        <v>44130</v>
      </c>
      <c r="L88" s="170">
        <v>44246</v>
      </c>
      <c r="M88" s="171">
        <v>15795</v>
      </c>
      <c r="N88" s="156">
        <v>0.66668249446027206</v>
      </c>
      <c r="O88" s="157">
        <v>134.83252299999998</v>
      </c>
      <c r="P88" s="157">
        <v>0.16747700000001942</v>
      </c>
      <c r="Q88" s="158">
        <v>0.9</v>
      </c>
      <c r="R88" s="159">
        <v>12339.840000000011</v>
      </c>
      <c r="S88" s="160">
        <v>20584.087104000017</v>
      </c>
      <c r="T88" s="160"/>
      <c r="U88" s="160"/>
      <c r="V88" s="162">
        <v>51021.85</v>
      </c>
      <c r="W88" s="162">
        <v>71605.937104000011</v>
      </c>
      <c r="X88" s="163">
        <v>60300</v>
      </c>
      <c r="Y88" s="159">
        <v>11305.937104000011</v>
      </c>
      <c r="Z88" s="219">
        <v>0.18749481101160881</v>
      </c>
      <c r="AA88" s="219">
        <v>0.12806915425601129</v>
      </c>
      <c r="AB88" s="219">
        <v>5.9425656755597522E-2</v>
      </c>
      <c r="AC88" s="164">
        <v>6.2962962962963553E-3</v>
      </c>
    </row>
    <row r="89" spans="1:29">
      <c r="A89" s="31" t="s">
        <v>1737</v>
      </c>
      <c r="B89" s="2">
        <v>135</v>
      </c>
      <c r="C89" s="175">
        <v>80.69</v>
      </c>
      <c r="D89" s="176">
        <v>1.671</v>
      </c>
      <c r="E89" s="32">
        <f t="shared" ref="E89:E120" si="38">10%*Q89+13%</f>
        <v>0.22000000000000003</v>
      </c>
      <c r="F89" s="13">
        <f t="shared" ref="F89:F120" si="39">IF(G89="",($F$1*C89-B89)/B89,H89/B89)</f>
        <v>5.3273466666666568E-2</v>
      </c>
      <c r="H89" s="5">
        <f t="shared" ref="H89:H120" si="40">IF(G89="",$F$1*C89-B89,G89-B89)</f>
        <v>7.1919179999999869</v>
      </c>
      <c r="I89" s="2" t="s">
        <v>65</v>
      </c>
      <c r="J89" s="33" t="s">
        <v>1738</v>
      </c>
      <c r="K89" s="34">
        <f t="shared" ref="K89:K120" si="41">DATE(MID(J89,1,4),MID(J89,5,2),MID(J89,7,2))</f>
        <v>44131</v>
      </c>
      <c r="L89" s="34" t="str">
        <f t="shared" ref="L89:L120" ca="1" si="42">IF(LEN(J89) &gt; 15,DATE(MID(J89,12,4),MID(J89,16,2),MID(J89,18,2)),TEXT(TODAY(),"yyyy-mm-dd"))</f>
        <v>2021-08-25</v>
      </c>
      <c r="M89" s="18">
        <f t="shared" ref="M89:M120" ca="1" si="43">(L89-K89+1)*B89</f>
        <v>40905</v>
      </c>
      <c r="N89" s="19">
        <f t="shared" ref="N89:N120" ca="1" si="44">H89/M89*365</f>
        <v>6.4174308030802971E-2</v>
      </c>
      <c r="O89" s="35">
        <f t="shared" ref="O89:O120" si="45">D89*C89</f>
        <v>134.83299</v>
      </c>
      <c r="P89" s="35">
        <f t="shared" ref="P89:P120" si="46">B89-O89</f>
        <v>0.16701000000000477</v>
      </c>
      <c r="Q89" s="36">
        <f t="shared" ref="Q89:Q120" si="47">B89/150</f>
        <v>0.9</v>
      </c>
      <c r="R89" s="37">
        <f t="shared" ref="R89:R120" si="48">R88+C89-T89</f>
        <v>12420.530000000012</v>
      </c>
      <c r="S89" s="38">
        <f t="shared" ref="S89:S120" si="49">R89*D89</f>
        <v>20754.705630000019</v>
      </c>
      <c r="T89" s="38"/>
      <c r="U89" s="38"/>
      <c r="V89" s="39">
        <f t="shared" ref="V89:V120" si="50">V88+U89</f>
        <v>51021.85</v>
      </c>
      <c r="W89" s="39">
        <f t="shared" ref="W89:W120" si="51">V89+S89</f>
        <v>71776.555630000017</v>
      </c>
      <c r="X89" s="1">
        <f t="shared" ref="X89:X120" si="52">X88+B89</f>
        <v>60435</v>
      </c>
      <c r="Y89" s="37">
        <f t="shared" ref="Y89:Y120" si="53">W89-X89</f>
        <v>11341.555630000017</v>
      </c>
      <c r="Z89" s="183">
        <f t="shared" ref="Z89:Z120" si="54">W89/X89-1</f>
        <v>0.18766535335484424</v>
      </c>
      <c r="AA89" s="183">
        <f>SUM($C$2:C89)*D89/SUM($B$2:B89)-1</f>
        <v>2.3240528301887053E-2</v>
      </c>
      <c r="AB89" s="183">
        <f t="shared" ref="AB89:AB120" si="55">Z89-AA89</f>
        <v>0.16442482505295719</v>
      </c>
      <c r="AC89" s="40">
        <f t="shared" ref="AC89:AC120" si="56">IF(E89-F89&lt;0,"达成",E89-F89)</f>
        <v>0.16672653333333345</v>
      </c>
    </row>
    <row r="90" spans="1:29">
      <c r="A90" s="31" t="s">
        <v>1739</v>
      </c>
      <c r="B90" s="2">
        <v>135</v>
      </c>
      <c r="C90" s="175">
        <v>80.069999999999993</v>
      </c>
      <c r="D90" s="176">
        <v>1.6839999999999999</v>
      </c>
      <c r="E90" s="32">
        <f t="shared" si="38"/>
        <v>0.22000000000000003</v>
      </c>
      <c r="F90" s="13">
        <f t="shared" si="39"/>
        <v>4.5180399999999829E-2</v>
      </c>
      <c r="H90" s="5">
        <f t="shared" si="40"/>
        <v>6.0993539999999768</v>
      </c>
      <c r="I90" s="2" t="s">
        <v>65</v>
      </c>
      <c r="J90" s="33" t="s">
        <v>1740</v>
      </c>
      <c r="K90" s="34">
        <f t="shared" si="41"/>
        <v>44132</v>
      </c>
      <c r="L90" s="34" t="str">
        <f t="shared" ca="1" si="42"/>
        <v>2021-08-25</v>
      </c>
      <c r="M90" s="18">
        <f t="shared" ca="1" si="43"/>
        <v>40770</v>
      </c>
      <c r="N90" s="19">
        <f t="shared" ca="1" si="44"/>
        <v>5.460545033112562E-2</v>
      </c>
      <c r="O90" s="35">
        <f t="shared" si="45"/>
        <v>134.83787999999998</v>
      </c>
      <c r="P90" s="35">
        <f t="shared" si="46"/>
        <v>0.16212000000001581</v>
      </c>
      <c r="Q90" s="36">
        <f t="shared" si="47"/>
        <v>0.9</v>
      </c>
      <c r="R90" s="37">
        <f t="shared" si="48"/>
        <v>12500.600000000011</v>
      </c>
      <c r="S90" s="38">
        <f t="shared" si="49"/>
        <v>21051.010400000017</v>
      </c>
      <c r="T90" s="38"/>
      <c r="U90" s="38"/>
      <c r="V90" s="39">
        <f t="shared" si="50"/>
        <v>51021.85</v>
      </c>
      <c r="W90" s="39">
        <f t="shared" si="51"/>
        <v>72072.86040000002</v>
      </c>
      <c r="X90" s="1">
        <f t="shared" si="52"/>
        <v>60570</v>
      </c>
      <c r="Y90" s="37">
        <f t="shared" si="53"/>
        <v>11502.86040000002</v>
      </c>
      <c r="Z90" s="183">
        <f t="shared" si="54"/>
        <v>0.18991019316493341</v>
      </c>
      <c r="AA90" s="183">
        <f>SUM($C$2:C90)*D90/SUM($B$2:B90)-1</f>
        <v>3.0812800710164456E-2</v>
      </c>
      <c r="AB90" s="183">
        <f t="shared" si="55"/>
        <v>0.15909739245476895</v>
      </c>
      <c r="AC90" s="40">
        <f t="shared" si="56"/>
        <v>0.17481960000000019</v>
      </c>
    </row>
    <row r="91" spans="1:29">
      <c r="A91" s="31" t="s">
        <v>1741</v>
      </c>
      <c r="B91" s="2">
        <v>135</v>
      </c>
      <c r="C91" s="175">
        <v>79.44</v>
      </c>
      <c r="D91" s="176">
        <v>1.6974</v>
      </c>
      <c r="E91" s="32">
        <f t="shared" si="38"/>
        <v>0.22000000000000003</v>
      </c>
      <c r="F91" s="13">
        <f t="shared" si="39"/>
        <v>3.6956800000000047E-2</v>
      </c>
      <c r="H91" s="5">
        <f t="shared" si="40"/>
        <v>4.9891680000000065</v>
      </c>
      <c r="I91" s="2" t="s">
        <v>65</v>
      </c>
      <c r="J91" s="33" t="s">
        <v>1742</v>
      </c>
      <c r="K91" s="34">
        <f t="shared" si="41"/>
        <v>44133</v>
      </c>
      <c r="L91" s="34" t="str">
        <f t="shared" ca="1" si="42"/>
        <v>2021-08-25</v>
      </c>
      <c r="M91" s="18">
        <f t="shared" ca="1" si="43"/>
        <v>40635</v>
      </c>
      <c r="N91" s="19">
        <f t="shared" ca="1" si="44"/>
        <v>4.4814724252491757E-2</v>
      </c>
      <c r="O91" s="35">
        <f t="shared" si="45"/>
        <v>134.84145599999999</v>
      </c>
      <c r="P91" s="35">
        <f t="shared" si="46"/>
        <v>0.15854400000000624</v>
      </c>
      <c r="Q91" s="36">
        <f t="shared" si="47"/>
        <v>0.9</v>
      </c>
      <c r="R91" s="37">
        <f t="shared" si="48"/>
        <v>12580.040000000012</v>
      </c>
      <c r="S91" s="38">
        <f t="shared" si="49"/>
        <v>21353.35989600002</v>
      </c>
      <c r="T91" s="38"/>
      <c r="U91" s="38"/>
      <c r="V91" s="39">
        <f t="shared" si="50"/>
        <v>51021.85</v>
      </c>
      <c r="W91" s="39">
        <f t="shared" si="51"/>
        <v>72375.209896000015</v>
      </c>
      <c r="X91" s="1">
        <f t="shared" si="52"/>
        <v>60705</v>
      </c>
      <c r="Y91" s="37">
        <f t="shared" si="53"/>
        <v>11670.209896000015</v>
      </c>
      <c r="Z91" s="183">
        <f t="shared" si="54"/>
        <v>0.19224462393542563</v>
      </c>
      <c r="AA91" s="183">
        <f>SUM($C$2:C91)*D91/SUM($B$2:B91)-1</f>
        <v>3.8539300526315934E-2</v>
      </c>
      <c r="AB91" s="183">
        <f t="shared" si="55"/>
        <v>0.1537053234091097</v>
      </c>
      <c r="AC91" s="40">
        <f t="shared" si="56"/>
        <v>0.18304319999999999</v>
      </c>
    </row>
    <row r="92" spans="1:29">
      <c r="A92" s="31" t="s">
        <v>1743</v>
      </c>
      <c r="B92" s="2">
        <v>135</v>
      </c>
      <c r="C92" s="175">
        <v>80.680000000000007</v>
      </c>
      <c r="D92" s="176">
        <v>1.6713</v>
      </c>
      <c r="E92" s="32">
        <f t="shared" si="38"/>
        <v>0.22000000000000003</v>
      </c>
      <c r="F92" s="13">
        <f t="shared" si="39"/>
        <v>5.3142933333333323E-2</v>
      </c>
      <c r="H92" s="5">
        <f t="shared" si="40"/>
        <v>7.1742959999999982</v>
      </c>
      <c r="I92" s="2" t="s">
        <v>65</v>
      </c>
      <c r="J92" s="33" t="s">
        <v>1744</v>
      </c>
      <c r="K92" s="34">
        <f t="shared" si="41"/>
        <v>44134</v>
      </c>
      <c r="L92" s="34" t="str">
        <f t="shared" ca="1" si="42"/>
        <v>2021-08-25</v>
      </c>
      <c r="M92" s="18">
        <f t="shared" ca="1" si="43"/>
        <v>40500</v>
      </c>
      <c r="N92" s="19">
        <f t="shared" ca="1" si="44"/>
        <v>6.4657235555555539E-2</v>
      </c>
      <c r="O92" s="35">
        <f t="shared" si="45"/>
        <v>134.840484</v>
      </c>
      <c r="P92" s="35">
        <f t="shared" si="46"/>
        <v>0.15951599999999644</v>
      </c>
      <c r="Q92" s="36">
        <f t="shared" si="47"/>
        <v>0.9</v>
      </c>
      <c r="R92" s="37">
        <f t="shared" si="48"/>
        <v>12660.720000000012</v>
      </c>
      <c r="S92" s="38">
        <f t="shared" si="49"/>
        <v>21159.86133600002</v>
      </c>
      <c r="T92" s="38"/>
      <c r="U92" s="38"/>
      <c r="V92" s="39">
        <f t="shared" si="50"/>
        <v>51021.85</v>
      </c>
      <c r="W92" s="39">
        <f t="shared" si="51"/>
        <v>72181.711336000022</v>
      </c>
      <c r="X92" s="1">
        <f t="shared" si="52"/>
        <v>60840</v>
      </c>
      <c r="Y92" s="37">
        <f t="shared" si="53"/>
        <v>11341.711336000022</v>
      </c>
      <c r="Z92" s="183">
        <f t="shared" si="54"/>
        <v>0.18641866101249205</v>
      </c>
      <c r="AA92" s="183">
        <f>SUM($C$2:C92)*D92/SUM($B$2:B92)-1</f>
        <v>2.2292264499349956E-2</v>
      </c>
      <c r="AB92" s="183">
        <f t="shared" si="55"/>
        <v>0.16412639651314209</v>
      </c>
      <c r="AC92" s="40">
        <f t="shared" si="56"/>
        <v>0.16685706666666672</v>
      </c>
    </row>
    <row r="93" spans="1:29">
      <c r="A93" s="31" t="s">
        <v>1833</v>
      </c>
      <c r="B93" s="222">
        <v>135</v>
      </c>
      <c r="C93" s="175">
        <v>80.260000000000005</v>
      </c>
      <c r="D93" s="176">
        <v>1.6800999999999999</v>
      </c>
      <c r="E93" s="32">
        <f t="shared" si="38"/>
        <v>0.22000000000000003</v>
      </c>
      <c r="F93" s="13">
        <f t="shared" si="39"/>
        <v>4.766053333333347E-2</v>
      </c>
      <c r="H93" s="5">
        <f t="shared" si="40"/>
        <v>6.434172000000018</v>
      </c>
      <c r="I93" s="2" t="s">
        <v>65</v>
      </c>
      <c r="J93" s="33" t="s">
        <v>1834</v>
      </c>
      <c r="K93" s="34">
        <f t="shared" si="41"/>
        <v>44137</v>
      </c>
      <c r="L93" s="34" t="str">
        <f t="shared" ca="1" si="42"/>
        <v>2021-08-25</v>
      </c>
      <c r="M93" s="18">
        <f t="shared" ca="1" si="43"/>
        <v>40095</v>
      </c>
      <c r="N93" s="19">
        <f t="shared" ca="1" si="44"/>
        <v>5.8572709315376149E-2</v>
      </c>
      <c r="O93" s="35">
        <f t="shared" si="45"/>
        <v>134.84482600000001</v>
      </c>
      <c r="P93" s="35">
        <f t="shared" si="46"/>
        <v>0.15517399999998815</v>
      </c>
      <c r="Q93" s="36">
        <f t="shared" si="47"/>
        <v>0.9</v>
      </c>
      <c r="R93" s="37">
        <f t="shared" si="48"/>
        <v>12740.980000000012</v>
      </c>
      <c r="S93" s="38">
        <f t="shared" si="49"/>
        <v>21406.120498000018</v>
      </c>
      <c r="T93" s="38"/>
      <c r="U93" s="38"/>
      <c r="V93" s="39">
        <f t="shared" si="50"/>
        <v>51021.85</v>
      </c>
      <c r="W93" s="39">
        <f t="shared" si="51"/>
        <v>72427.97049800001</v>
      </c>
      <c r="X93" s="1">
        <f t="shared" si="52"/>
        <v>60975</v>
      </c>
      <c r="Y93" s="37">
        <f t="shared" si="53"/>
        <v>11452.97049800001</v>
      </c>
      <c r="Z93" s="183">
        <f t="shared" si="54"/>
        <v>0.18783059447314487</v>
      </c>
      <c r="AA93" s="183">
        <f>SUM($C$2:C93)*D93/SUM($B$2:B93)-1</f>
        <v>2.7341558954584677E-2</v>
      </c>
      <c r="AB93" s="183">
        <f t="shared" si="55"/>
        <v>0.1604890355185602</v>
      </c>
      <c r="AC93" s="40">
        <f t="shared" si="56"/>
        <v>0.17233946666666655</v>
      </c>
    </row>
    <row r="94" spans="1:29">
      <c r="A94" s="31" t="s">
        <v>1835</v>
      </c>
      <c r="B94" s="2">
        <v>135</v>
      </c>
      <c r="C94" s="175">
        <v>79.349999999999994</v>
      </c>
      <c r="D94" s="176">
        <v>1.6992</v>
      </c>
      <c r="E94" s="32">
        <f t="shared" si="38"/>
        <v>0.22000000000000003</v>
      </c>
      <c r="F94" s="13">
        <f t="shared" si="39"/>
        <v>3.578199999999996E-2</v>
      </c>
      <c r="H94" s="5">
        <f t="shared" si="40"/>
        <v>4.8305699999999945</v>
      </c>
      <c r="I94" s="2" t="s">
        <v>65</v>
      </c>
      <c r="J94" s="33" t="s">
        <v>1806</v>
      </c>
      <c r="K94" s="34">
        <f t="shared" si="41"/>
        <v>44138</v>
      </c>
      <c r="L94" s="34" t="str">
        <f t="shared" ca="1" si="42"/>
        <v>2021-08-25</v>
      </c>
      <c r="M94" s="18">
        <f t="shared" ca="1" si="43"/>
        <v>39960</v>
      </c>
      <c r="N94" s="19">
        <f t="shared" ca="1" si="44"/>
        <v>4.4123074324324274E-2</v>
      </c>
      <c r="O94" s="35">
        <f t="shared" si="45"/>
        <v>134.83151999999998</v>
      </c>
      <c r="P94" s="35">
        <f t="shared" si="46"/>
        <v>0.16848000000001662</v>
      </c>
      <c r="Q94" s="36">
        <f t="shared" si="47"/>
        <v>0.9</v>
      </c>
      <c r="R94" s="37">
        <f t="shared" si="48"/>
        <v>12820.330000000013</v>
      </c>
      <c r="S94" s="38">
        <f t="shared" si="49"/>
        <v>21784.304736000024</v>
      </c>
      <c r="T94" s="38"/>
      <c r="U94" s="38"/>
      <c r="V94" s="39">
        <f t="shared" si="50"/>
        <v>51021.85</v>
      </c>
      <c r="W94" s="39">
        <f t="shared" si="51"/>
        <v>72806.154736000026</v>
      </c>
      <c r="X94" s="1">
        <f t="shared" si="52"/>
        <v>61110</v>
      </c>
      <c r="Y94" s="37">
        <f t="shared" si="53"/>
        <v>11696.154736000026</v>
      </c>
      <c r="Z94" s="183">
        <f t="shared" si="54"/>
        <v>0.19139510286368888</v>
      </c>
      <c r="AA94" s="183">
        <f>SUM($C$2:C94)*D94/SUM($B$2:B94)-1</f>
        <v>3.8560252096569325E-2</v>
      </c>
      <c r="AB94" s="183">
        <f t="shared" si="55"/>
        <v>0.15283485076711956</v>
      </c>
      <c r="AC94" s="40">
        <f t="shared" si="56"/>
        <v>0.18421800000000008</v>
      </c>
    </row>
    <row r="95" spans="1:29">
      <c r="A95" s="31" t="s">
        <v>1836</v>
      </c>
      <c r="B95" s="2">
        <v>135</v>
      </c>
      <c r="C95" s="175">
        <v>78.790000000000006</v>
      </c>
      <c r="D95" s="176">
        <v>1.7113</v>
      </c>
      <c r="E95" s="32">
        <f t="shared" si="38"/>
        <v>0.22000000000000003</v>
      </c>
      <c r="F95" s="13">
        <f t="shared" si="39"/>
        <v>2.8472133333333347E-2</v>
      </c>
      <c r="H95" s="5">
        <f t="shared" si="40"/>
        <v>3.8437380000000019</v>
      </c>
      <c r="I95" s="2" t="s">
        <v>65</v>
      </c>
      <c r="J95" s="33" t="s">
        <v>1808</v>
      </c>
      <c r="K95" s="34">
        <f t="shared" si="41"/>
        <v>44139</v>
      </c>
      <c r="L95" s="34" t="str">
        <f t="shared" ca="1" si="42"/>
        <v>2021-08-25</v>
      </c>
      <c r="M95" s="18">
        <f t="shared" ca="1" si="43"/>
        <v>39825</v>
      </c>
      <c r="N95" s="19">
        <f t="shared" ca="1" si="44"/>
        <v>3.5228232768361602E-2</v>
      </c>
      <c r="O95" s="35">
        <f t="shared" si="45"/>
        <v>134.83332700000003</v>
      </c>
      <c r="P95" s="35">
        <f t="shared" si="46"/>
        <v>0.16667299999997454</v>
      </c>
      <c r="Q95" s="36">
        <f t="shared" si="47"/>
        <v>0.9</v>
      </c>
      <c r="R95" s="37">
        <f t="shared" si="48"/>
        <v>12899.120000000014</v>
      </c>
      <c r="S95" s="38">
        <f t="shared" si="49"/>
        <v>22074.264056000025</v>
      </c>
      <c r="T95" s="38"/>
      <c r="U95" s="38"/>
      <c r="V95" s="39">
        <f t="shared" si="50"/>
        <v>51021.85</v>
      </c>
      <c r="W95" s="39">
        <f t="shared" si="51"/>
        <v>73096.11405600002</v>
      </c>
      <c r="X95" s="1">
        <f t="shared" si="52"/>
        <v>61245</v>
      </c>
      <c r="Y95" s="37">
        <f t="shared" si="53"/>
        <v>11851.11405600002</v>
      </c>
      <c r="Z95" s="183">
        <f t="shared" si="54"/>
        <v>0.19350337261817319</v>
      </c>
      <c r="AA95" s="183">
        <f>SUM($C$2:C95)*D95/SUM($B$2:B95)-1</f>
        <v>4.5422277303182934E-2</v>
      </c>
      <c r="AB95" s="183">
        <f t="shared" si="55"/>
        <v>0.14808109531499025</v>
      </c>
      <c r="AC95" s="40">
        <f t="shared" si="56"/>
        <v>0.19152786666666669</v>
      </c>
    </row>
    <row r="96" spans="1:29">
      <c r="A96" s="31" t="s">
        <v>1837</v>
      </c>
      <c r="B96" s="2">
        <v>135</v>
      </c>
      <c r="C96" s="175">
        <v>77.69</v>
      </c>
      <c r="D96" s="176">
        <v>1.7356</v>
      </c>
      <c r="E96" s="32">
        <f t="shared" si="38"/>
        <v>0.22000000000000003</v>
      </c>
      <c r="F96" s="13">
        <f t="shared" si="39"/>
        <v>1.4113466666666623E-2</v>
      </c>
      <c r="H96" s="5">
        <f t="shared" si="40"/>
        <v>1.9053179999999941</v>
      </c>
      <c r="I96" s="2" t="s">
        <v>65</v>
      </c>
      <c r="J96" s="33" t="s">
        <v>1810</v>
      </c>
      <c r="K96" s="34">
        <f t="shared" si="41"/>
        <v>44140</v>
      </c>
      <c r="L96" s="34" t="str">
        <f t="shared" ca="1" si="42"/>
        <v>2021-08-25</v>
      </c>
      <c r="M96" s="18">
        <f t="shared" ca="1" si="43"/>
        <v>39690</v>
      </c>
      <c r="N96" s="19">
        <f t="shared" ca="1" si="44"/>
        <v>1.7521820861677952E-2</v>
      </c>
      <c r="O96" s="35">
        <f t="shared" si="45"/>
        <v>134.838764</v>
      </c>
      <c r="P96" s="35">
        <f t="shared" si="46"/>
        <v>0.16123600000000238</v>
      </c>
      <c r="Q96" s="36">
        <f t="shared" si="47"/>
        <v>0.9</v>
      </c>
      <c r="R96" s="37">
        <f t="shared" si="48"/>
        <v>12976.810000000014</v>
      </c>
      <c r="S96" s="38">
        <f t="shared" si="49"/>
        <v>22522.551436000023</v>
      </c>
      <c r="T96" s="38"/>
      <c r="U96" s="38"/>
      <c r="V96" s="39">
        <f t="shared" si="50"/>
        <v>51021.85</v>
      </c>
      <c r="W96" s="39">
        <f t="shared" si="51"/>
        <v>73544.401436000015</v>
      </c>
      <c r="X96" s="1">
        <f t="shared" si="52"/>
        <v>61380</v>
      </c>
      <c r="Y96" s="37">
        <f t="shared" si="53"/>
        <v>12164.401436000015</v>
      </c>
      <c r="Z96" s="183">
        <f t="shared" si="54"/>
        <v>0.19818184157706109</v>
      </c>
      <c r="AA96" s="183">
        <f>SUM($C$2:C96)*D96/SUM($B$2:B96)-1</f>
        <v>5.9579847287784871E-2</v>
      </c>
      <c r="AB96" s="183">
        <f t="shared" si="55"/>
        <v>0.13860199428927622</v>
      </c>
      <c r="AC96" s="40">
        <f t="shared" si="56"/>
        <v>0.2058865333333334</v>
      </c>
    </row>
    <row r="97" spans="1:29">
      <c r="A97" s="31" t="s">
        <v>1838</v>
      </c>
      <c r="B97" s="2">
        <v>120</v>
      </c>
      <c r="C97" s="175">
        <v>69.06</v>
      </c>
      <c r="D97" s="176">
        <v>1.7356</v>
      </c>
      <c r="E97" s="32">
        <f t="shared" si="38"/>
        <v>0.21000000000000002</v>
      </c>
      <c r="F97" s="13">
        <f t="shared" si="39"/>
        <v>1.414610000000008E-2</v>
      </c>
      <c r="H97" s="5">
        <f t="shared" si="40"/>
        <v>1.6975320000000096</v>
      </c>
      <c r="I97" s="2" t="s">
        <v>65</v>
      </c>
      <c r="J97" s="33" t="s">
        <v>1812</v>
      </c>
      <c r="K97" s="34">
        <f t="shared" si="41"/>
        <v>44141</v>
      </c>
      <c r="L97" s="34" t="str">
        <f t="shared" ca="1" si="42"/>
        <v>2021-08-25</v>
      </c>
      <c r="M97" s="18">
        <f t="shared" ca="1" si="43"/>
        <v>35160</v>
      </c>
      <c r="N97" s="19">
        <f t="shared" ca="1" si="44"/>
        <v>1.7622274744027402E-2</v>
      </c>
      <c r="O97" s="35">
        <f t="shared" si="45"/>
        <v>119.86053600000001</v>
      </c>
      <c r="P97" s="35">
        <f t="shared" si="46"/>
        <v>0.1394639999999896</v>
      </c>
      <c r="Q97" s="36">
        <f t="shared" si="47"/>
        <v>0.8</v>
      </c>
      <c r="R97" s="37">
        <f t="shared" si="48"/>
        <v>13045.870000000014</v>
      </c>
      <c r="S97" s="38">
        <f t="shared" si="49"/>
        <v>22642.411972000024</v>
      </c>
      <c r="T97" s="38"/>
      <c r="U97" s="38"/>
      <c r="V97" s="39">
        <f t="shared" si="50"/>
        <v>51021.85</v>
      </c>
      <c r="W97" s="39">
        <f t="shared" si="51"/>
        <v>73664.261972000022</v>
      </c>
      <c r="X97" s="1">
        <f t="shared" si="52"/>
        <v>61500</v>
      </c>
      <c r="Y97" s="37">
        <f t="shared" si="53"/>
        <v>12164.261972000022</v>
      </c>
      <c r="Z97" s="183">
        <f t="shared" si="54"/>
        <v>0.19779287759349629</v>
      </c>
      <c r="AA97" s="183">
        <f>SUM($C$2:C97)*D97/SUM($B$2:B97)-1</f>
        <v>5.8982139565395997E-2</v>
      </c>
      <c r="AB97" s="183">
        <f t="shared" si="55"/>
        <v>0.13881073802810029</v>
      </c>
      <c r="AC97" s="40">
        <f t="shared" si="56"/>
        <v>0.19585389999999994</v>
      </c>
    </row>
    <row r="98" spans="1:29">
      <c r="A98" s="31" t="s">
        <v>1839</v>
      </c>
      <c r="B98" s="2">
        <v>120</v>
      </c>
      <c r="C98" s="175">
        <v>67.790000000000006</v>
      </c>
      <c r="D98" s="176">
        <v>1.7682</v>
      </c>
      <c r="E98" s="32">
        <f t="shared" si="38"/>
        <v>0.21000000000000002</v>
      </c>
      <c r="F98" s="13">
        <f t="shared" si="39"/>
        <v>-4.5038499999999239E-3</v>
      </c>
      <c r="H98" s="5">
        <f t="shared" si="40"/>
        <v>-0.54046199999999089</v>
      </c>
      <c r="I98" s="2" t="s">
        <v>65</v>
      </c>
      <c r="J98" s="33" t="s">
        <v>1814</v>
      </c>
      <c r="K98" s="34">
        <f t="shared" si="41"/>
        <v>44144</v>
      </c>
      <c r="L98" s="34" t="str">
        <f t="shared" ca="1" si="42"/>
        <v>2021-08-25</v>
      </c>
      <c r="M98" s="18">
        <f t="shared" ca="1" si="43"/>
        <v>34800</v>
      </c>
      <c r="N98" s="19">
        <f t="shared" ca="1" si="44"/>
        <v>-5.6686387931033531E-3</v>
      </c>
      <c r="O98" s="35">
        <f t="shared" si="45"/>
        <v>119.86627800000001</v>
      </c>
      <c r="P98" s="35">
        <f t="shared" si="46"/>
        <v>0.13372199999999168</v>
      </c>
      <c r="Q98" s="36">
        <f t="shared" si="47"/>
        <v>0.8</v>
      </c>
      <c r="R98" s="37">
        <f t="shared" si="48"/>
        <v>7777.7700000000141</v>
      </c>
      <c r="S98" s="38">
        <f t="shared" si="49"/>
        <v>13752.652914000026</v>
      </c>
      <c r="T98" s="38">
        <v>5335.89</v>
      </c>
      <c r="U98" s="38">
        <v>9387.75</v>
      </c>
      <c r="V98" s="39">
        <f t="shared" si="50"/>
        <v>60409.599999999999</v>
      </c>
      <c r="W98" s="39">
        <f t="shared" si="51"/>
        <v>74162.252914000026</v>
      </c>
      <c r="X98" s="1">
        <f t="shared" si="52"/>
        <v>61620</v>
      </c>
      <c r="Y98" s="37">
        <f t="shared" si="53"/>
        <v>12542.252914000026</v>
      </c>
      <c r="Z98" s="183">
        <f t="shared" si="54"/>
        <v>0.20354191681272349</v>
      </c>
      <c r="AA98" s="183">
        <f>SUM($C$2:C98)*D98/SUM($B$2:B98)-1</f>
        <v>7.8093723264311965E-2</v>
      </c>
      <c r="AB98" s="183">
        <f t="shared" si="55"/>
        <v>0.12544819354841152</v>
      </c>
      <c r="AC98" s="40">
        <f t="shared" si="56"/>
        <v>0.21450384999999994</v>
      </c>
    </row>
    <row r="99" spans="1:29">
      <c r="A99" s="31" t="s">
        <v>1840</v>
      </c>
      <c r="B99" s="2">
        <v>120</v>
      </c>
      <c r="C99" s="175">
        <v>68.150000000000006</v>
      </c>
      <c r="D99" s="176">
        <v>1.7587999999999999</v>
      </c>
      <c r="E99" s="32">
        <f t="shared" si="38"/>
        <v>0.21000000000000002</v>
      </c>
      <c r="F99" s="13">
        <f t="shared" si="39"/>
        <v>7.8275000000012081E-4</v>
      </c>
      <c r="H99" s="5">
        <f t="shared" si="40"/>
        <v>9.3930000000014502E-2</v>
      </c>
      <c r="I99" s="2" t="s">
        <v>65</v>
      </c>
      <c r="J99" s="33" t="s">
        <v>1816</v>
      </c>
      <c r="K99" s="34">
        <f t="shared" si="41"/>
        <v>44145</v>
      </c>
      <c r="L99" s="34" t="str">
        <f t="shared" ca="1" si="42"/>
        <v>2021-08-25</v>
      </c>
      <c r="M99" s="18">
        <f t="shared" ca="1" si="43"/>
        <v>34680</v>
      </c>
      <c r="N99" s="19">
        <f t="shared" ca="1" si="44"/>
        <v>9.8859429065759215E-4</v>
      </c>
      <c r="O99" s="35">
        <f t="shared" si="45"/>
        <v>119.86222000000001</v>
      </c>
      <c r="P99" s="35">
        <f t="shared" si="46"/>
        <v>0.13777999999999224</v>
      </c>
      <c r="Q99" s="36">
        <f t="shared" si="47"/>
        <v>0.8</v>
      </c>
      <c r="R99" s="37">
        <f t="shared" si="48"/>
        <v>7845.9200000000137</v>
      </c>
      <c r="S99" s="38">
        <f t="shared" si="49"/>
        <v>13799.404096000024</v>
      </c>
      <c r="T99" s="38"/>
      <c r="U99" s="38"/>
      <c r="V99" s="39">
        <f t="shared" si="50"/>
        <v>60409.599999999999</v>
      </c>
      <c r="W99" s="39">
        <f t="shared" si="51"/>
        <v>74209.004096000019</v>
      </c>
      <c r="X99" s="1">
        <f t="shared" si="52"/>
        <v>61740</v>
      </c>
      <c r="Y99" s="37">
        <f t="shared" si="53"/>
        <v>12469.004096000019</v>
      </c>
      <c r="Z99" s="183">
        <f t="shared" si="54"/>
        <v>0.20195989789439617</v>
      </c>
      <c r="AA99" s="183">
        <f>SUM($C$2:C99)*D99/SUM($B$2:B99)-1</f>
        <v>7.165303482106955E-2</v>
      </c>
      <c r="AB99" s="183">
        <f t="shared" si="55"/>
        <v>0.13030686307332662</v>
      </c>
      <c r="AC99" s="40">
        <f t="shared" si="56"/>
        <v>0.20921724999999991</v>
      </c>
    </row>
    <row r="100" spans="1:29">
      <c r="A100" s="31" t="s">
        <v>1841</v>
      </c>
      <c r="B100" s="2">
        <v>120</v>
      </c>
      <c r="C100" s="175">
        <v>68.8</v>
      </c>
      <c r="D100" s="176">
        <v>1.7421</v>
      </c>
      <c r="E100" s="32">
        <f t="shared" si="38"/>
        <v>0.21000000000000002</v>
      </c>
      <c r="F100" s="13">
        <f t="shared" si="39"/>
        <v>1.0327999999999922E-2</v>
      </c>
      <c r="H100" s="5">
        <f t="shared" si="40"/>
        <v>1.2393599999999907</v>
      </c>
      <c r="I100" s="2" t="s">
        <v>65</v>
      </c>
      <c r="J100" s="33" t="s">
        <v>1818</v>
      </c>
      <c r="K100" s="34">
        <f t="shared" si="41"/>
        <v>44146</v>
      </c>
      <c r="L100" s="34" t="str">
        <f t="shared" ca="1" si="42"/>
        <v>2021-08-25</v>
      </c>
      <c r="M100" s="18">
        <f t="shared" ca="1" si="43"/>
        <v>34560</v>
      </c>
      <c r="N100" s="19">
        <f t="shared" ca="1" si="44"/>
        <v>1.3089305555555457E-2</v>
      </c>
      <c r="O100" s="35">
        <f t="shared" si="45"/>
        <v>119.85647999999999</v>
      </c>
      <c r="P100" s="35">
        <f t="shared" si="46"/>
        <v>0.14352000000000942</v>
      </c>
      <c r="Q100" s="36">
        <f t="shared" si="47"/>
        <v>0.8</v>
      </c>
      <c r="R100" s="37">
        <f t="shared" si="48"/>
        <v>7914.7200000000139</v>
      </c>
      <c r="S100" s="38">
        <f t="shared" si="49"/>
        <v>13788.233712000025</v>
      </c>
      <c r="T100" s="38"/>
      <c r="U100" s="38"/>
      <c r="V100" s="39">
        <f t="shared" si="50"/>
        <v>60409.599999999999</v>
      </c>
      <c r="W100" s="39">
        <f t="shared" si="51"/>
        <v>74197.833712000021</v>
      </c>
      <c r="X100" s="1">
        <f t="shared" si="52"/>
        <v>61860</v>
      </c>
      <c r="Y100" s="37">
        <f t="shared" si="53"/>
        <v>12337.833712000021</v>
      </c>
      <c r="Z100" s="183">
        <f t="shared" si="54"/>
        <v>0.19944768367280985</v>
      </c>
      <c r="AA100" s="183">
        <f>SUM($C$2:C100)*D100/SUM($B$2:B100)-1</f>
        <v>6.08785405017922E-2</v>
      </c>
      <c r="AB100" s="183">
        <f t="shared" si="55"/>
        <v>0.13856914317101765</v>
      </c>
      <c r="AC100" s="40">
        <f t="shared" si="56"/>
        <v>0.1996720000000001</v>
      </c>
    </row>
    <row r="101" spans="1:29">
      <c r="A101" s="31" t="s">
        <v>1842</v>
      </c>
      <c r="B101" s="2">
        <v>120</v>
      </c>
      <c r="C101" s="175">
        <v>68.75</v>
      </c>
      <c r="D101" s="176">
        <v>1.7435</v>
      </c>
      <c r="E101" s="32">
        <f t="shared" si="38"/>
        <v>0.21000000000000002</v>
      </c>
      <c r="F101" s="13">
        <f t="shared" si="39"/>
        <v>9.593750000000038E-3</v>
      </c>
      <c r="H101" s="5">
        <f t="shared" si="40"/>
        <v>1.1512500000000045</v>
      </c>
      <c r="I101" s="2" t="s">
        <v>65</v>
      </c>
      <c r="J101" s="33" t="s">
        <v>1820</v>
      </c>
      <c r="K101" s="34">
        <f t="shared" si="41"/>
        <v>44147</v>
      </c>
      <c r="L101" s="34" t="str">
        <f t="shared" ca="1" si="42"/>
        <v>2021-08-25</v>
      </c>
      <c r="M101" s="18">
        <f t="shared" ca="1" si="43"/>
        <v>34440</v>
      </c>
      <c r="N101" s="19">
        <f t="shared" ca="1" si="44"/>
        <v>1.2201110627177748E-2</v>
      </c>
      <c r="O101" s="35">
        <f t="shared" si="45"/>
        <v>119.86562500000001</v>
      </c>
      <c r="P101" s="35">
        <f t="shared" si="46"/>
        <v>0.13437499999999147</v>
      </c>
      <c r="Q101" s="36">
        <f t="shared" si="47"/>
        <v>0.8</v>
      </c>
      <c r="R101" s="37">
        <f t="shared" si="48"/>
        <v>7983.4700000000139</v>
      </c>
      <c r="S101" s="38">
        <f t="shared" si="49"/>
        <v>13919.179945000025</v>
      </c>
      <c r="T101" s="38"/>
      <c r="U101" s="38"/>
      <c r="V101" s="39">
        <f t="shared" si="50"/>
        <v>60409.599999999999</v>
      </c>
      <c r="W101" s="39">
        <f t="shared" si="51"/>
        <v>74328.779945000017</v>
      </c>
      <c r="X101" s="1">
        <f t="shared" si="52"/>
        <v>61980</v>
      </c>
      <c r="Y101" s="37">
        <f t="shared" si="53"/>
        <v>12348.779945000017</v>
      </c>
      <c r="Z101" s="183">
        <f t="shared" si="54"/>
        <v>0.19923814044853194</v>
      </c>
      <c r="AA101" s="183">
        <f>SUM($C$2:C101)*D101/SUM($B$2:B101)-1</f>
        <v>6.1136054043392729E-2</v>
      </c>
      <c r="AB101" s="183">
        <f t="shared" si="55"/>
        <v>0.13810208640513921</v>
      </c>
      <c r="AC101" s="40">
        <f t="shared" si="56"/>
        <v>0.20040624999999998</v>
      </c>
    </row>
    <row r="102" spans="1:29">
      <c r="A102" s="31" t="s">
        <v>1843</v>
      </c>
      <c r="B102" s="2">
        <v>120</v>
      </c>
      <c r="C102" s="175">
        <v>69.44</v>
      </c>
      <c r="D102" s="176">
        <v>1.7261</v>
      </c>
      <c r="E102" s="32">
        <f t="shared" si="38"/>
        <v>0.21000000000000002</v>
      </c>
      <c r="F102" s="13">
        <f t="shared" si="39"/>
        <v>1.9726399999999936E-2</v>
      </c>
      <c r="H102" s="5">
        <f t="shared" si="40"/>
        <v>2.3671679999999924</v>
      </c>
      <c r="I102" s="2" t="s">
        <v>65</v>
      </c>
      <c r="J102" s="33" t="s">
        <v>1822</v>
      </c>
      <c r="K102" s="34">
        <f t="shared" si="41"/>
        <v>44148</v>
      </c>
      <c r="L102" s="34" t="str">
        <f t="shared" ca="1" si="42"/>
        <v>2021-08-25</v>
      </c>
      <c r="M102" s="18">
        <f t="shared" ca="1" si="43"/>
        <v>34320</v>
      </c>
      <c r="N102" s="19">
        <f t="shared" ca="1" si="44"/>
        <v>2.5175300699300619E-2</v>
      </c>
      <c r="O102" s="35">
        <f t="shared" si="45"/>
        <v>119.860384</v>
      </c>
      <c r="P102" s="35">
        <f t="shared" si="46"/>
        <v>0.13961600000000374</v>
      </c>
      <c r="Q102" s="36">
        <f t="shared" si="47"/>
        <v>0.8</v>
      </c>
      <c r="R102" s="37">
        <f t="shared" si="48"/>
        <v>8052.9100000000135</v>
      </c>
      <c r="S102" s="38">
        <f t="shared" si="49"/>
        <v>13900.127951000022</v>
      </c>
      <c r="T102" s="38"/>
      <c r="U102" s="38"/>
      <c r="V102" s="39">
        <f t="shared" si="50"/>
        <v>60409.599999999999</v>
      </c>
      <c r="W102" s="39">
        <f t="shared" si="51"/>
        <v>74309.727951000023</v>
      </c>
      <c r="X102" s="1">
        <f t="shared" si="52"/>
        <v>62100</v>
      </c>
      <c r="Y102" s="37">
        <f t="shared" si="53"/>
        <v>12209.727951000023</v>
      </c>
      <c r="Z102" s="183">
        <f t="shared" si="54"/>
        <v>0.19661397666666702</v>
      </c>
      <c r="AA102" s="183">
        <f>SUM($C$2:C102)*D102/SUM($B$2:B102)-1</f>
        <v>5.0061029699101312E-2</v>
      </c>
      <c r="AB102" s="183">
        <f t="shared" si="55"/>
        <v>0.14655294696756571</v>
      </c>
      <c r="AC102" s="40">
        <f t="shared" si="56"/>
        <v>0.1902736000000001</v>
      </c>
    </row>
    <row r="103" spans="1:29">
      <c r="A103" s="31" t="s">
        <v>1844</v>
      </c>
      <c r="B103" s="2">
        <v>135</v>
      </c>
      <c r="C103" s="175">
        <v>77.41</v>
      </c>
      <c r="D103" s="176">
        <v>1.7419</v>
      </c>
      <c r="E103" s="32">
        <f t="shared" si="38"/>
        <v>0.22000000000000003</v>
      </c>
      <c r="F103" s="13">
        <f t="shared" si="39"/>
        <v>1.0458533333333317E-2</v>
      </c>
      <c r="H103" s="5">
        <f t="shared" si="40"/>
        <v>1.4119019999999978</v>
      </c>
      <c r="I103" s="2" t="s">
        <v>65</v>
      </c>
      <c r="J103" s="33" t="s">
        <v>1824</v>
      </c>
      <c r="K103" s="34">
        <f t="shared" si="41"/>
        <v>44151</v>
      </c>
      <c r="L103" s="34" t="str">
        <f t="shared" ca="1" si="42"/>
        <v>2021-08-25</v>
      </c>
      <c r="M103" s="18">
        <f t="shared" ca="1" si="43"/>
        <v>38205</v>
      </c>
      <c r="N103" s="19">
        <f t="shared" ca="1" si="44"/>
        <v>1.3488921083627776E-2</v>
      </c>
      <c r="O103" s="35">
        <f t="shared" si="45"/>
        <v>134.84047899999999</v>
      </c>
      <c r="P103" s="35">
        <f t="shared" si="46"/>
        <v>0.15952100000001224</v>
      </c>
      <c r="Q103" s="36">
        <f t="shared" si="47"/>
        <v>0.9</v>
      </c>
      <c r="R103" s="37">
        <f t="shared" si="48"/>
        <v>8130.3200000000134</v>
      </c>
      <c r="S103" s="38">
        <f t="shared" si="49"/>
        <v>14162.204408000023</v>
      </c>
      <c r="T103" s="38"/>
      <c r="U103" s="38"/>
      <c r="V103" s="39">
        <f t="shared" si="50"/>
        <v>60409.599999999999</v>
      </c>
      <c r="W103" s="39">
        <f t="shared" si="51"/>
        <v>74571.804408000025</v>
      </c>
      <c r="X103" s="1">
        <f t="shared" si="52"/>
        <v>62235</v>
      </c>
      <c r="Y103" s="37">
        <f t="shared" si="53"/>
        <v>12336.804408000025</v>
      </c>
      <c r="Z103" s="183">
        <f t="shared" si="54"/>
        <v>0.19822936302723582</v>
      </c>
      <c r="AA103" s="183">
        <f>SUM($C$2:C103)*D103/SUM($B$2:B103)-1</f>
        <v>5.9037479040989993E-2</v>
      </c>
      <c r="AB103" s="183">
        <f t="shared" si="55"/>
        <v>0.13919188398624582</v>
      </c>
      <c r="AC103" s="40">
        <f t="shared" si="56"/>
        <v>0.2095414666666667</v>
      </c>
    </row>
    <row r="104" spans="1:29">
      <c r="A104" s="31" t="s">
        <v>1845</v>
      </c>
      <c r="B104" s="2">
        <v>120</v>
      </c>
      <c r="C104" s="175">
        <v>68.94</v>
      </c>
      <c r="D104" s="176">
        <v>1.7386999999999999</v>
      </c>
      <c r="E104" s="32">
        <f t="shared" si="38"/>
        <v>0.21000000000000002</v>
      </c>
      <c r="F104" s="13">
        <f t="shared" si="39"/>
        <v>1.2383899999999908E-2</v>
      </c>
      <c r="H104" s="5">
        <f t="shared" si="40"/>
        <v>1.4860679999999888</v>
      </c>
      <c r="I104" s="2" t="s">
        <v>65</v>
      </c>
      <c r="J104" s="33" t="s">
        <v>1826</v>
      </c>
      <c r="K104" s="34">
        <f t="shared" si="41"/>
        <v>44152</v>
      </c>
      <c r="L104" s="34" t="str">
        <f t="shared" ca="1" si="42"/>
        <v>2021-08-25</v>
      </c>
      <c r="M104" s="18">
        <f t="shared" ca="1" si="43"/>
        <v>33840</v>
      </c>
      <c r="N104" s="19">
        <f t="shared" ca="1" si="44"/>
        <v>1.6028806737588532E-2</v>
      </c>
      <c r="O104" s="35">
        <f t="shared" si="45"/>
        <v>119.86597799999998</v>
      </c>
      <c r="P104" s="35">
        <f t="shared" si="46"/>
        <v>0.13402200000001585</v>
      </c>
      <c r="Q104" s="36">
        <f t="shared" si="47"/>
        <v>0.8</v>
      </c>
      <c r="R104" s="37">
        <f t="shared" si="48"/>
        <v>8199.260000000013</v>
      </c>
      <c r="S104" s="38">
        <f t="shared" si="49"/>
        <v>14256.053362000022</v>
      </c>
      <c r="T104" s="38"/>
      <c r="U104" s="38"/>
      <c r="V104" s="39">
        <f t="shared" si="50"/>
        <v>60409.599999999999</v>
      </c>
      <c r="W104" s="39">
        <f t="shared" si="51"/>
        <v>74665.653362000026</v>
      </c>
      <c r="X104" s="1">
        <f t="shared" si="52"/>
        <v>62355</v>
      </c>
      <c r="Y104" s="37">
        <f t="shared" si="53"/>
        <v>12310.653362000026</v>
      </c>
      <c r="Z104" s="183">
        <f t="shared" si="54"/>
        <v>0.197428487883891</v>
      </c>
      <c r="AA104" s="183">
        <f>SUM($C$2:C104)*D104/SUM($B$2:B104)-1</f>
        <v>5.6556695019157166E-2</v>
      </c>
      <c r="AB104" s="183">
        <f t="shared" si="55"/>
        <v>0.14087179286473384</v>
      </c>
      <c r="AC104" s="40">
        <f t="shared" si="56"/>
        <v>0.1976161000000001</v>
      </c>
    </row>
    <row r="105" spans="1:29">
      <c r="A105" s="31" t="s">
        <v>1846</v>
      </c>
      <c r="B105" s="2">
        <v>120</v>
      </c>
      <c r="C105" s="175">
        <v>68.97</v>
      </c>
      <c r="D105" s="176">
        <v>1.7379</v>
      </c>
      <c r="E105" s="32">
        <f t="shared" si="38"/>
        <v>0.21000000000000002</v>
      </c>
      <c r="F105" s="13">
        <f t="shared" si="39"/>
        <v>1.282444999999998E-2</v>
      </c>
      <c r="H105" s="5">
        <f t="shared" si="40"/>
        <v>1.5389339999999976</v>
      </c>
      <c r="I105" s="2" t="s">
        <v>65</v>
      </c>
      <c r="J105" s="33" t="s">
        <v>1828</v>
      </c>
      <c r="K105" s="34">
        <f t="shared" si="41"/>
        <v>44153</v>
      </c>
      <c r="L105" s="34" t="str">
        <f t="shared" ca="1" si="42"/>
        <v>2021-08-25</v>
      </c>
      <c r="M105" s="18">
        <f t="shared" ca="1" si="43"/>
        <v>33720</v>
      </c>
      <c r="N105" s="19">
        <f t="shared" ca="1" si="44"/>
        <v>1.665809341637008E-2</v>
      </c>
      <c r="O105" s="35">
        <f t="shared" si="45"/>
        <v>119.86296299999999</v>
      </c>
      <c r="P105" s="35">
        <f t="shared" si="46"/>
        <v>0.13703700000000651</v>
      </c>
      <c r="Q105" s="36">
        <f t="shared" si="47"/>
        <v>0.8</v>
      </c>
      <c r="R105" s="37">
        <f t="shared" si="48"/>
        <v>8268.2300000000123</v>
      </c>
      <c r="S105" s="38">
        <f t="shared" si="49"/>
        <v>14369.356917000021</v>
      </c>
      <c r="T105" s="38"/>
      <c r="U105" s="38"/>
      <c r="V105" s="39">
        <f t="shared" si="50"/>
        <v>60409.599999999999</v>
      </c>
      <c r="W105" s="39">
        <f t="shared" si="51"/>
        <v>74778.956917000018</v>
      </c>
      <c r="X105" s="1">
        <f t="shared" si="52"/>
        <v>62475</v>
      </c>
      <c r="Y105" s="37">
        <f t="shared" si="53"/>
        <v>12303.956917000018</v>
      </c>
      <c r="Z105" s="183">
        <f t="shared" si="54"/>
        <v>0.19694208750700315</v>
      </c>
      <c r="AA105" s="183">
        <f>SUM($C$2:C105)*D105/SUM($B$2:B105)-1</f>
        <v>5.5549259908883819E-2</v>
      </c>
      <c r="AB105" s="183">
        <f t="shared" si="55"/>
        <v>0.14139282759811933</v>
      </c>
      <c r="AC105" s="40">
        <f t="shared" si="56"/>
        <v>0.19717555000000003</v>
      </c>
    </row>
    <row r="106" spans="1:29">
      <c r="A106" s="31" t="s">
        <v>1847</v>
      </c>
      <c r="B106" s="2">
        <v>120</v>
      </c>
      <c r="C106" s="175">
        <v>68.489999999999995</v>
      </c>
      <c r="D106" s="176">
        <v>1.7501</v>
      </c>
      <c r="E106" s="32">
        <f t="shared" si="38"/>
        <v>0.21000000000000002</v>
      </c>
      <c r="F106" s="13">
        <f t="shared" si="39"/>
        <v>5.7756499999998805E-3</v>
      </c>
      <c r="H106" s="5">
        <f t="shared" si="40"/>
        <v>0.69307799999998565</v>
      </c>
      <c r="I106" s="2" t="s">
        <v>65</v>
      </c>
      <c r="J106" s="33" t="s">
        <v>1830</v>
      </c>
      <c r="K106" s="34">
        <f t="shared" si="41"/>
        <v>44154</v>
      </c>
      <c r="L106" s="34" t="str">
        <f t="shared" ca="1" si="42"/>
        <v>2021-08-25</v>
      </c>
      <c r="M106" s="18">
        <f t="shared" ca="1" si="43"/>
        <v>33600</v>
      </c>
      <c r="N106" s="19">
        <f t="shared" ca="1" si="44"/>
        <v>7.5289723214284161E-3</v>
      </c>
      <c r="O106" s="35">
        <f t="shared" si="45"/>
        <v>119.86434899999999</v>
      </c>
      <c r="P106" s="35">
        <f t="shared" si="46"/>
        <v>0.13565100000000996</v>
      </c>
      <c r="Q106" s="36">
        <f t="shared" si="47"/>
        <v>0.8</v>
      </c>
      <c r="R106" s="37">
        <f t="shared" si="48"/>
        <v>8336.7200000000121</v>
      </c>
      <c r="S106" s="38">
        <f t="shared" si="49"/>
        <v>14590.093672000021</v>
      </c>
      <c r="T106" s="38"/>
      <c r="U106" s="38"/>
      <c r="V106" s="39">
        <f t="shared" si="50"/>
        <v>60409.599999999999</v>
      </c>
      <c r="W106" s="39">
        <f t="shared" si="51"/>
        <v>74999.693672000023</v>
      </c>
      <c r="X106" s="1">
        <f t="shared" si="52"/>
        <v>62595</v>
      </c>
      <c r="Y106" s="37">
        <f t="shared" si="53"/>
        <v>12404.693672000023</v>
      </c>
      <c r="Z106" s="183">
        <f t="shared" si="54"/>
        <v>0.19817387446281698</v>
      </c>
      <c r="AA106" s="183">
        <f>SUM($C$2:C106)*D106/SUM($B$2:B106)-1</f>
        <v>6.2380493303235696E-2</v>
      </c>
      <c r="AB106" s="183">
        <f t="shared" si="55"/>
        <v>0.13579338115958128</v>
      </c>
      <c r="AC106" s="40">
        <f t="shared" si="56"/>
        <v>0.20422435000000014</v>
      </c>
    </row>
    <row r="107" spans="1:29">
      <c r="A107" s="31" t="s">
        <v>1848</v>
      </c>
      <c r="B107" s="2">
        <v>120</v>
      </c>
      <c r="C107" s="175">
        <v>68.290000000000006</v>
      </c>
      <c r="D107" s="176">
        <v>1.7552000000000001</v>
      </c>
      <c r="E107" s="32">
        <f t="shared" si="38"/>
        <v>0.21000000000000002</v>
      </c>
      <c r="F107" s="13">
        <f t="shared" si="39"/>
        <v>2.8386500000001052E-3</v>
      </c>
      <c r="H107" s="5">
        <f t="shared" si="40"/>
        <v>0.34063800000001265</v>
      </c>
      <c r="I107" s="2" t="s">
        <v>65</v>
      </c>
      <c r="J107" s="33" t="s">
        <v>1832</v>
      </c>
      <c r="K107" s="34">
        <f t="shared" si="41"/>
        <v>44155</v>
      </c>
      <c r="L107" s="34" t="str">
        <f t="shared" ca="1" si="42"/>
        <v>2021-08-25</v>
      </c>
      <c r="M107" s="18">
        <f t="shared" ca="1" si="43"/>
        <v>33480</v>
      </c>
      <c r="N107" s="19">
        <f t="shared" ca="1" si="44"/>
        <v>3.7136460573478081E-3</v>
      </c>
      <c r="O107" s="35">
        <f t="shared" si="45"/>
        <v>119.86260800000002</v>
      </c>
      <c r="P107" s="35">
        <f t="shared" si="46"/>
        <v>0.13739199999997709</v>
      </c>
      <c r="Q107" s="36">
        <f t="shared" si="47"/>
        <v>0.8</v>
      </c>
      <c r="R107" s="37">
        <f t="shared" si="48"/>
        <v>8405.010000000013</v>
      </c>
      <c r="S107" s="38">
        <f t="shared" si="49"/>
        <v>14752.473552000023</v>
      </c>
      <c r="T107" s="38"/>
      <c r="U107" s="38"/>
      <c r="V107" s="39">
        <f t="shared" si="50"/>
        <v>60409.599999999999</v>
      </c>
      <c r="W107" s="39">
        <f t="shared" si="51"/>
        <v>75162.073552000016</v>
      </c>
      <c r="X107" s="1">
        <f t="shared" si="52"/>
        <v>62715</v>
      </c>
      <c r="Y107" s="37">
        <f t="shared" si="53"/>
        <v>12447.073552000016</v>
      </c>
      <c r="Z107" s="183">
        <f t="shared" si="54"/>
        <v>0.19847043852347945</v>
      </c>
      <c r="AA107" s="183">
        <f>SUM($C$2:C107)*D107/SUM($B$2:B107)-1</f>
        <v>6.488023266219245E-2</v>
      </c>
      <c r="AB107" s="183">
        <f t="shared" si="55"/>
        <v>0.133590205861287</v>
      </c>
      <c r="AC107" s="40">
        <f t="shared" si="56"/>
        <v>0.20716134999999991</v>
      </c>
    </row>
    <row r="108" spans="1:29">
      <c r="A108" s="31" t="s">
        <v>1863</v>
      </c>
      <c r="B108" s="2">
        <v>120</v>
      </c>
      <c r="C108" s="175">
        <v>67.489999999999995</v>
      </c>
      <c r="D108" s="176">
        <v>1.776</v>
      </c>
      <c r="E108" s="32">
        <f t="shared" si="38"/>
        <v>0.21000000000000002</v>
      </c>
      <c r="F108" s="13">
        <f t="shared" si="39"/>
        <v>-8.9093500000000606E-3</v>
      </c>
      <c r="H108" s="5">
        <f t="shared" si="40"/>
        <v>-1.0691220000000072</v>
      </c>
      <c r="I108" s="2" t="s">
        <v>65</v>
      </c>
      <c r="J108" s="33" t="s">
        <v>1864</v>
      </c>
      <c r="K108" s="34">
        <f t="shared" si="41"/>
        <v>44158</v>
      </c>
      <c r="L108" s="34" t="str">
        <f t="shared" ca="1" si="42"/>
        <v>2021-08-25</v>
      </c>
      <c r="M108" s="18">
        <f t="shared" ca="1" si="43"/>
        <v>33120</v>
      </c>
      <c r="N108" s="19">
        <f t="shared" ca="1" si="44"/>
        <v>-1.1782292572463847E-2</v>
      </c>
      <c r="O108" s="35">
        <f t="shared" si="45"/>
        <v>119.86223999999999</v>
      </c>
      <c r="P108" s="35">
        <f t="shared" si="46"/>
        <v>0.13776000000001432</v>
      </c>
      <c r="Q108" s="36">
        <f t="shared" si="47"/>
        <v>0.8</v>
      </c>
      <c r="R108" s="37">
        <f t="shared" si="48"/>
        <v>7913.2900000000127</v>
      </c>
      <c r="S108" s="38">
        <f t="shared" si="49"/>
        <v>14054.003040000023</v>
      </c>
      <c r="T108" s="38">
        <v>559.21</v>
      </c>
      <c r="U108" s="38">
        <v>988.19</v>
      </c>
      <c r="V108" s="39">
        <f t="shared" si="50"/>
        <v>61397.79</v>
      </c>
      <c r="W108" s="39">
        <f t="shared" si="51"/>
        <v>75451.793040000019</v>
      </c>
      <c r="X108" s="1">
        <f t="shared" si="52"/>
        <v>62835</v>
      </c>
      <c r="Y108" s="37">
        <f t="shared" si="53"/>
        <v>12616.793040000019</v>
      </c>
      <c r="Z108" s="183">
        <f t="shared" si="54"/>
        <v>0.2007924411554074</v>
      </c>
      <c r="AA108" s="183">
        <f>SUM($C$2:C108)*D108/SUM($B$2:B108)-1</f>
        <v>7.6802057649667299E-2</v>
      </c>
      <c r="AB108" s="183">
        <f t="shared" si="55"/>
        <v>0.1239903835057401</v>
      </c>
      <c r="AC108" s="40">
        <f t="shared" si="56"/>
        <v>0.21890935000000009</v>
      </c>
    </row>
    <row r="109" spans="1:29">
      <c r="A109" s="31" t="s">
        <v>1865</v>
      </c>
      <c r="B109" s="2">
        <v>120</v>
      </c>
      <c r="C109" s="175">
        <v>67.88</v>
      </c>
      <c r="D109" s="176">
        <v>1.7658</v>
      </c>
      <c r="E109" s="32">
        <f t="shared" si="38"/>
        <v>0.21000000000000002</v>
      </c>
      <c r="F109" s="13">
        <f t="shared" si="39"/>
        <v>-3.1822000000000608E-3</v>
      </c>
      <c r="H109" s="5">
        <f t="shared" si="40"/>
        <v>-0.38186400000000731</v>
      </c>
      <c r="I109" s="2" t="s">
        <v>65</v>
      </c>
      <c r="J109" s="33" t="s">
        <v>1866</v>
      </c>
      <c r="K109" s="34">
        <f t="shared" si="41"/>
        <v>44159</v>
      </c>
      <c r="L109" s="34" t="str">
        <f t="shared" ca="1" si="42"/>
        <v>2021-08-25</v>
      </c>
      <c r="M109" s="18">
        <f t="shared" ca="1" si="43"/>
        <v>33000</v>
      </c>
      <c r="N109" s="19">
        <f t="shared" ca="1" si="44"/>
        <v>-4.2236472727273534E-3</v>
      </c>
      <c r="O109" s="35">
        <f t="shared" si="45"/>
        <v>119.862504</v>
      </c>
      <c r="P109" s="35">
        <f t="shared" si="46"/>
        <v>0.13749599999999873</v>
      </c>
      <c r="Q109" s="36">
        <f t="shared" si="47"/>
        <v>0.8</v>
      </c>
      <c r="R109" s="37">
        <f t="shared" si="48"/>
        <v>7981.1700000000128</v>
      </c>
      <c r="S109" s="38">
        <f t="shared" si="49"/>
        <v>14093.149986000022</v>
      </c>
      <c r="T109" s="38"/>
      <c r="U109" s="38"/>
      <c r="V109" s="39">
        <f t="shared" si="50"/>
        <v>61397.79</v>
      </c>
      <c r="W109" s="39">
        <f t="shared" si="51"/>
        <v>75490.939986000027</v>
      </c>
      <c r="X109" s="1">
        <f t="shared" si="52"/>
        <v>62955</v>
      </c>
      <c r="Y109" s="37">
        <f t="shared" si="53"/>
        <v>12535.939986000027</v>
      </c>
      <c r="Z109" s="183">
        <f t="shared" si="54"/>
        <v>0.19912540681439173</v>
      </c>
      <c r="AA109" s="183">
        <f>SUM($C$2:C109)*D109/SUM($B$2:B109)-1</f>
        <v>6.9986833406593396E-2</v>
      </c>
      <c r="AB109" s="183">
        <f t="shared" si="55"/>
        <v>0.12913857340779833</v>
      </c>
      <c r="AC109" s="40">
        <f t="shared" si="56"/>
        <v>0.21318220000000007</v>
      </c>
    </row>
    <row r="110" spans="1:29">
      <c r="A110" s="31" t="s">
        <v>1867</v>
      </c>
      <c r="B110" s="2">
        <v>120</v>
      </c>
      <c r="C110" s="175">
        <v>68.7</v>
      </c>
      <c r="D110" s="176">
        <v>1.7445999999999999</v>
      </c>
      <c r="E110" s="32">
        <f t="shared" si="38"/>
        <v>0.21000000000000002</v>
      </c>
      <c r="F110" s="13">
        <f t="shared" si="39"/>
        <v>8.8595000000000357E-3</v>
      </c>
      <c r="H110" s="5">
        <f t="shared" si="40"/>
        <v>1.0631400000000042</v>
      </c>
      <c r="I110" s="2" t="s">
        <v>65</v>
      </c>
      <c r="J110" s="33" t="s">
        <v>1868</v>
      </c>
      <c r="K110" s="34">
        <f t="shared" si="41"/>
        <v>44160</v>
      </c>
      <c r="L110" s="34" t="str">
        <f t="shared" ca="1" si="42"/>
        <v>2021-08-25</v>
      </c>
      <c r="M110" s="18">
        <f t="shared" ca="1" si="43"/>
        <v>32880</v>
      </c>
      <c r="N110" s="19">
        <f t="shared" ca="1" si="44"/>
        <v>1.1801888686131433E-2</v>
      </c>
      <c r="O110" s="35">
        <f t="shared" si="45"/>
        <v>119.85402000000001</v>
      </c>
      <c r="P110" s="35">
        <f t="shared" si="46"/>
        <v>0.14597999999999445</v>
      </c>
      <c r="Q110" s="36">
        <f t="shared" si="47"/>
        <v>0.8</v>
      </c>
      <c r="R110" s="37">
        <f t="shared" si="48"/>
        <v>8049.8700000000126</v>
      </c>
      <c r="S110" s="38">
        <f t="shared" si="49"/>
        <v>14043.803202000021</v>
      </c>
      <c r="T110" s="38"/>
      <c r="U110" s="38"/>
      <c r="V110" s="39">
        <f t="shared" si="50"/>
        <v>61397.79</v>
      </c>
      <c r="W110" s="39">
        <f t="shared" si="51"/>
        <v>75441.593202000018</v>
      </c>
      <c r="X110" s="1">
        <f t="shared" si="52"/>
        <v>63075</v>
      </c>
      <c r="Y110" s="37">
        <f t="shared" si="53"/>
        <v>12366.593202000018</v>
      </c>
      <c r="Z110" s="183">
        <f t="shared" si="54"/>
        <v>0.19606172337693262</v>
      </c>
      <c r="AA110" s="183">
        <f>SUM($C$2:C110)*D110/SUM($B$2:B110)-1</f>
        <v>5.6632130137981074E-2</v>
      </c>
      <c r="AB110" s="183">
        <f t="shared" si="55"/>
        <v>0.13942959323895154</v>
      </c>
      <c r="AC110" s="40">
        <f t="shared" si="56"/>
        <v>0.20114049999999997</v>
      </c>
    </row>
    <row r="111" spans="1:29">
      <c r="A111" s="31" t="s">
        <v>1869</v>
      </c>
      <c r="B111" s="2">
        <v>120</v>
      </c>
      <c r="C111" s="175">
        <v>68.599999999999994</v>
      </c>
      <c r="D111" s="176">
        <v>1.7473000000000001</v>
      </c>
      <c r="E111" s="32">
        <f t="shared" si="38"/>
        <v>0.21000000000000002</v>
      </c>
      <c r="F111" s="13">
        <f t="shared" si="39"/>
        <v>7.3909999999999107E-3</v>
      </c>
      <c r="H111" s="5">
        <f t="shared" si="40"/>
        <v>0.88691999999998927</v>
      </c>
      <c r="I111" s="2" t="s">
        <v>65</v>
      </c>
      <c r="J111" s="33" t="s">
        <v>1870</v>
      </c>
      <c r="K111" s="34">
        <f t="shared" si="41"/>
        <v>44161</v>
      </c>
      <c r="L111" s="34" t="str">
        <f t="shared" ca="1" si="42"/>
        <v>2021-08-25</v>
      </c>
      <c r="M111" s="18">
        <f t="shared" ca="1" si="43"/>
        <v>32760</v>
      </c>
      <c r="N111" s="19">
        <f t="shared" ca="1" si="44"/>
        <v>9.8817399267398069E-3</v>
      </c>
      <c r="O111" s="35">
        <f t="shared" si="45"/>
        <v>119.86478</v>
      </c>
      <c r="P111" s="35">
        <f t="shared" si="46"/>
        <v>0.13522000000000389</v>
      </c>
      <c r="Q111" s="36">
        <f t="shared" si="47"/>
        <v>0.8</v>
      </c>
      <c r="R111" s="37">
        <f t="shared" si="48"/>
        <v>8118.470000000013</v>
      </c>
      <c r="S111" s="38">
        <f t="shared" si="49"/>
        <v>14185.402631000023</v>
      </c>
      <c r="T111" s="38"/>
      <c r="U111" s="38"/>
      <c r="V111" s="39">
        <f t="shared" si="50"/>
        <v>61397.79</v>
      </c>
      <c r="W111" s="39">
        <f t="shared" si="51"/>
        <v>75583.192631000027</v>
      </c>
      <c r="X111" s="1">
        <f t="shared" si="52"/>
        <v>63195</v>
      </c>
      <c r="Y111" s="37">
        <f t="shared" si="53"/>
        <v>12388.192631000027</v>
      </c>
      <c r="Z111" s="183">
        <f t="shared" si="54"/>
        <v>0.19603121498536313</v>
      </c>
      <c r="AA111" s="183">
        <f>SUM($C$2:C111)*D111/SUM($B$2:B111)-1</f>
        <v>5.7754283369330528E-2</v>
      </c>
      <c r="AB111" s="183">
        <f t="shared" si="55"/>
        <v>0.13827693161603261</v>
      </c>
      <c r="AC111" s="40">
        <f t="shared" si="56"/>
        <v>0.20260900000000012</v>
      </c>
    </row>
    <row r="112" spans="1:29">
      <c r="A112" s="31" t="s">
        <v>1871</v>
      </c>
      <c r="B112" s="2">
        <v>120</v>
      </c>
      <c r="C112" s="175">
        <v>67.790000000000006</v>
      </c>
      <c r="D112" s="176">
        <v>1.7682</v>
      </c>
      <c r="E112" s="32">
        <f t="shared" si="38"/>
        <v>0.21000000000000002</v>
      </c>
      <c r="F112" s="13">
        <f t="shared" si="39"/>
        <v>-4.5038499999999239E-3</v>
      </c>
      <c r="H112" s="5">
        <f t="shared" si="40"/>
        <v>-0.54046199999999089</v>
      </c>
      <c r="I112" s="2" t="s">
        <v>65</v>
      </c>
      <c r="J112" s="33" t="s">
        <v>1872</v>
      </c>
      <c r="K112" s="34">
        <f t="shared" si="41"/>
        <v>44162</v>
      </c>
      <c r="L112" s="34" t="str">
        <f t="shared" ca="1" si="42"/>
        <v>2021-08-25</v>
      </c>
      <c r="M112" s="18">
        <f t="shared" ca="1" si="43"/>
        <v>32640</v>
      </c>
      <c r="N112" s="19">
        <f t="shared" ca="1" si="44"/>
        <v>-6.0437693014704866E-3</v>
      </c>
      <c r="O112" s="35">
        <f t="shared" si="45"/>
        <v>119.86627800000001</v>
      </c>
      <c r="P112" s="35">
        <f t="shared" si="46"/>
        <v>0.13372199999999168</v>
      </c>
      <c r="Q112" s="36">
        <f t="shared" si="47"/>
        <v>0.8</v>
      </c>
      <c r="R112" s="37">
        <f t="shared" si="48"/>
        <v>8186.260000000013</v>
      </c>
      <c r="S112" s="38">
        <f t="shared" si="49"/>
        <v>14474.944932000022</v>
      </c>
      <c r="T112" s="38"/>
      <c r="U112" s="38"/>
      <c r="V112" s="39">
        <f t="shared" si="50"/>
        <v>61397.79</v>
      </c>
      <c r="W112" s="39">
        <f t="shared" si="51"/>
        <v>75872.734932000021</v>
      </c>
      <c r="X112" s="1">
        <f t="shared" si="52"/>
        <v>63315</v>
      </c>
      <c r="Y112" s="37">
        <f t="shared" si="53"/>
        <v>12557.734932000021</v>
      </c>
      <c r="Z112" s="183">
        <f t="shared" si="54"/>
        <v>0.19833743871120624</v>
      </c>
      <c r="AA112" s="183">
        <f>SUM($C$2:C112)*D112/SUM($B$2:B112)-1</f>
        <v>6.9793814561027956E-2</v>
      </c>
      <c r="AB112" s="183">
        <f t="shared" si="55"/>
        <v>0.12854362415017828</v>
      </c>
      <c r="AC112" s="40">
        <f t="shared" si="56"/>
        <v>0.21450384999999994</v>
      </c>
    </row>
    <row r="113" spans="1:29">
      <c r="A113" s="31" t="s">
        <v>1873</v>
      </c>
      <c r="B113" s="2">
        <v>120</v>
      </c>
      <c r="C113" s="175">
        <v>68.03</v>
      </c>
      <c r="D113" s="176">
        <v>1.7619</v>
      </c>
      <c r="E113" s="32">
        <f t="shared" si="38"/>
        <v>0.21000000000000002</v>
      </c>
      <c r="F113" s="13">
        <f t="shared" si="39"/>
        <v>-9.7944999999993363E-4</v>
      </c>
      <c r="H113" s="5">
        <f t="shared" si="40"/>
        <v>-0.11753399999999203</v>
      </c>
      <c r="I113" s="2" t="s">
        <v>65</v>
      </c>
      <c r="J113" s="33" t="s">
        <v>1874</v>
      </c>
      <c r="K113" s="34">
        <f t="shared" si="41"/>
        <v>44165</v>
      </c>
      <c r="L113" s="34" t="str">
        <f t="shared" ca="1" si="42"/>
        <v>2021-08-25</v>
      </c>
      <c r="M113" s="18">
        <f t="shared" ca="1" si="43"/>
        <v>32280</v>
      </c>
      <c r="N113" s="19">
        <f t="shared" ca="1" si="44"/>
        <v>-1.3289934944237017E-3</v>
      </c>
      <c r="O113" s="35">
        <f t="shared" si="45"/>
        <v>119.86205700000001</v>
      </c>
      <c r="P113" s="35">
        <f t="shared" si="46"/>
        <v>0.13794299999999282</v>
      </c>
      <c r="Q113" s="36">
        <f t="shared" si="47"/>
        <v>0.8</v>
      </c>
      <c r="R113" s="37">
        <f t="shared" si="48"/>
        <v>8254.2900000000136</v>
      </c>
      <c r="S113" s="38">
        <f t="shared" si="49"/>
        <v>14543.233551000025</v>
      </c>
      <c r="T113" s="38"/>
      <c r="U113" s="38"/>
      <c r="V113" s="39">
        <f t="shared" si="50"/>
        <v>61397.79</v>
      </c>
      <c r="W113" s="39">
        <f t="shared" si="51"/>
        <v>75941.02355100002</v>
      </c>
      <c r="X113" s="1">
        <f t="shared" si="52"/>
        <v>63435</v>
      </c>
      <c r="Y113" s="37">
        <f t="shared" si="53"/>
        <v>12506.02355100002</v>
      </c>
      <c r="Z113" s="183">
        <f t="shared" si="54"/>
        <v>0.1971470568455902</v>
      </c>
      <c r="AA113" s="183">
        <f>SUM($C$2:C113)*D113/SUM($B$2:B113)-1</f>
        <v>6.5412076857749746E-2</v>
      </c>
      <c r="AB113" s="183">
        <f t="shared" si="55"/>
        <v>0.13173497998784045</v>
      </c>
      <c r="AC113" s="40">
        <f t="shared" si="56"/>
        <v>0.21097944999999996</v>
      </c>
    </row>
    <row r="114" spans="1:29">
      <c r="A114" s="31" t="s">
        <v>1875</v>
      </c>
      <c r="B114" s="2">
        <v>120</v>
      </c>
      <c r="C114" s="175">
        <v>66.680000000000007</v>
      </c>
      <c r="D114" s="176">
        <v>1.7975000000000001</v>
      </c>
      <c r="E114" s="32">
        <f t="shared" si="38"/>
        <v>0.21000000000000002</v>
      </c>
      <c r="F114" s="13">
        <f t="shared" si="39"/>
        <v>-2.0804199999999894E-2</v>
      </c>
      <c r="H114" s="5">
        <f t="shared" si="40"/>
        <v>-2.4965039999999874</v>
      </c>
      <c r="I114" s="2" t="s">
        <v>65</v>
      </c>
      <c r="J114" s="33" t="s">
        <v>1876</v>
      </c>
      <c r="K114" s="34">
        <f t="shared" si="41"/>
        <v>44166</v>
      </c>
      <c r="L114" s="34" t="str">
        <f t="shared" ca="1" si="42"/>
        <v>2021-08-25</v>
      </c>
      <c r="M114" s="18">
        <f t="shared" ca="1" si="43"/>
        <v>32160</v>
      </c>
      <c r="N114" s="19">
        <f t="shared" ca="1" si="44"/>
        <v>-2.8334078358208812E-2</v>
      </c>
      <c r="O114" s="35">
        <f t="shared" si="45"/>
        <v>119.85730000000002</v>
      </c>
      <c r="P114" s="35">
        <f t="shared" si="46"/>
        <v>0.14269999999997651</v>
      </c>
      <c r="Q114" s="36">
        <f t="shared" si="47"/>
        <v>0.8</v>
      </c>
      <c r="R114" s="37">
        <f t="shared" si="48"/>
        <v>7766.5300000000134</v>
      </c>
      <c r="S114" s="38">
        <f t="shared" si="49"/>
        <v>13960.337675000024</v>
      </c>
      <c r="T114" s="38">
        <v>554.44000000000005</v>
      </c>
      <c r="U114" s="38">
        <v>991.63</v>
      </c>
      <c r="V114" s="39">
        <f t="shared" si="50"/>
        <v>62389.42</v>
      </c>
      <c r="W114" s="39">
        <f t="shared" si="51"/>
        <v>76349.75767500003</v>
      </c>
      <c r="X114" s="1">
        <f t="shared" si="52"/>
        <v>63555</v>
      </c>
      <c r="Y114" s="37">
        <f t="shared" si="53"/>
        <v>12794.75767500003</v>
      </c>
      <c r="Z114" s="183">
        <f t="shared" si="54"/>
        <v>0.20131787703563897</v>
      </c>
      <c r="AA114" s="183">
        <f>SUM($C$2:C114)*D114/SUM($B$2:B114)-1</f>
        <v>8.6197084210526631E-2</v>
      </c>
      <c r="AB114" s="183">
        <f t="shared" si="55"/>
        <v>0.11512079282511234</v>
      </c>
      <c r="AC114" s="40">
        <f t="shared" si="56"/>
        <v>0.2308041999999999</v>
      </c>
    </row>
    <row r="115" spans="1:29">
      <c r="A115" s="31" t="s">
        <v>1877</v>
      </c>
      <c r="B115" s="2">
        <v>120</v>
      </c>
      <c r="C115" s="175">
        <v>66.67</v>
      </c>
      <c r="D115" s="176">
        <v>1.7977000000000001</v>
      </c>
      <c r="E115" s="32">
        <f t="shared" si="38"/>
        <v>0.21000000000000002</v>
      </c>
      <c r="F115" s="13">
        <f t="shared" si="39"/>
        <v>-2.0951050000000037E-2</v>
      </c>
      <c r="H115" s="5">
        <f t="shared" si="40"/>
        <v>-2.5141260000000045</v>
      </c>
      <c r="I115" s="2" t="s">
        <v>65</v>
      </c>
      <c r="J115" s="33" t="s">
        <v>1878</v>
      </c>
      <c r="K115" s="34">
        <f t="shared" si="41"/>
        <v>44167</v>
      </c>
      <c r="L115" s="34" t="str">
        <f t="shared" ca="1" si="42"/>
        <v>2021-08-25</v>
      </c>
      <c r="M115" s="18">
        <f t="shared" ca="1" si="43"/>
        <v>32040</v>
      </c>
      <c r="N115" s="19">
        <f t="shared" ca="1" si="44"/>
        <v>-2.8640948501872709E-2</v>
      </c>
      <c r="O115" s="35">
        <f t="shared" si="45"/>
        <v>119.852659</v>
      </c>
      <c r="P115" s="35">
        <f t="shared" si="46"/>
        <v>0.14734099999999728</v>
      </c>
      <c r="Q115" s="36">
        <f t="shared" si="47"/>
        <v>0.8</v>
      </c>
      <c r="R115" s="37">
        <f t="shared" si="48"/>
        <v>7833.2000000000135</v>
      </c>
      <c r="S115" s="38">
        <f t="shared" si="49"/>
        <v>14081.743640000024</v>
      </c>
      <c r="T115" s="38"/>
      <c r="U115" s="38"/>
      <c r="V115" s="39">
        <f t="shared" si="50"/>
        <v>62389.42</v>
      </c>
      <c r="W115" s="39">
        <f t="shared" si="51"/>
        <v>76471.163640000028</v>
      </c>
      <c r="X115" s="1">
        <f t="shared" si="52"/>
        <v>63675</v>
      </c>
      <c r="Y115" s="37">
        <f t="shared" si="53"/>
        <v>12796.163640000028</v>
      </c>
      <c r="Z115" s="183">
        <f t="shared" si="54"/>
        <v>0.20096055971731497</v>
      </c>
      <c r="AA115" s="183">
        <f>SUM($C$2:C115)*D115/SUM($B$2:B115)-1</f>
        <v>8.5586869380654518E-2</v>
      </c>
      <c r="AB115" s="183">
        <f t="shared" si="55"/>
        <v>0.11537369033666045</v>
      </c>
      <c r="AC115" s="40">
        <f t="shared" si="56"/>
        <v>0.23095105000000005</v>
      </c>
    </row>
    <row r="116" spans="1:29">
      <c r="A116" s="31" t="s">
        <v>1879</v>
      </c>
      <c r="B116" s="2">
        <v>120</v>
      </c>
      <c r="C116" s="175">
        <v>66.790000000000006</v>
      </c>
      <c r="D116" s="176">
        <v>1.7945</v>
      </c>
      <c r="E116" s="32">
        <f t="shared" si="38"/>
        <v>0.21000000000000002</v>
      </c>
      <c r="F116" s="13">
        <f t="shared" si="39"/>
        <v>-1.9188849999999865E-2</v>
      </c>
      <c r="H116" s="5">
        <f t="shared" si="40"/>
        <v>-2.3026619999999838</v>
      </c>
      <c r="I116" s="2" t="s">
        <v>65</v>
      </c>
      <c r="J116" s="33" t="s">
        <v>1880</v>
      </c>
      <c r="K116" s="34">
        <f t="shared" si="41"/>
        <v>44168</v>
      </c>
      <c r="L116" s="34" t="str">
        <f t="shared" ca="1" si="42"/>
        <v>2021-08-25</v>
      </c>
      <c r="M116" s="18">
        <f t="shared" ca="1" si="43"/>
        <v>31920</v>
      </c>
      <c r="N116" s="19">
        <f t="shared" ca="1" si="44"/>
        <v>-2.6330564849623875E-2</v>
      </c>
      <c r="O116" s="35">
        <f t="shared" si="45"/>
        <v>119.85465500000001</v>
      </c>
      <c r="P116" s="35">
        <f t="shared" si="46"/>
        <v>0.14534499999999184</v>
      </c>
      <c r="Q116" s="36">
        <f t="shared" si="47"/>
        <v>0.8</v>
      </c>
      <c r="R116" s="37">
        <f t="shared" si="48"/>
        <v>7899.9900000000134</v>
      </c>
      <c r="S116" s="38">
        <f t="shared" si="49"/>
        <v>14176.532055000023</v>
      </c>
      <c r="T116" s="38"/>
      <c r="U116" s="38"/>
      <c r="V116" s="39">
        <f t="shared" si="50"/>
        <v>62389.42</v>
      </c>
      <c r="W116" s="39">
        <f t="shared" si="51"/>
        <v>76565.952055000016</v>
      </c>
      <c r="X116" s="1">
        <f t="shared" si="52"/>
        <v>63795</v>
      </c>
      <c r="Y116" s="37">
        <f t="shared" si="53"/>
        <v>12770.952055000016</v>
      </c>
      <c r="Z116" s="183">
        <f t="shared" si="54"/>
        <v>0.20018735096794438</v>
      </c>
      <c r="AA116" s="183">
        <f>SUM($C$2:C116)*D116/SUM($B$2:B116)-1</f>
        <v>8.2951646652864586E-2</v>
      </c>
      <c r="AB116" s="183">
        <f t="shared" si="55"/>
        <v>0.11723570431507979</v>
      </c>
      <c r="AC116" s="40">
        <f t="shared" si="56"/>
        <v>0.22918884999999989</v>
      </c>
    </row>
    <row r="117" spans="1:29">
      <c r="A117" s="31" t="s">
        <v>1881</v>
      </c>
      <c r="B117" s="2">
        <v>120</v>
      </c>
      <c r="C117" s="175">
        <v>66.69</v>
      </c>
      <c r="D117" s="176">
        <v>1.7974000000000001</v>
      </c>
      <c r="E117" s="32">
        <f t="shared" si="38"/>
        <v>0.21000000000000002</v>
      </c>
      <c r="F117" s="13">
        <f t="shared" si="39"/>
        <v>-2.0657349999999988E-2</v>
      </c>
      <c r="H117" s="5">
        <f t="shared" si="40"/>
        <v>-2.4788819999999987</v>
      </c>
      <c r="I117" s="2" t="s">
        <v>65</v>
      </c>
      <c r="J117" s="33" t="s">
        <v>1882</v>
      </c>
      <c r="K117" s="34">
        <f t="shared" si="41"/>
        <v>44169</v>
      </c>
      <c r="L117" s="34" t="str">
        <f t="shared" ca="1" si="42"/>
        <v>2021-08-25</v>
      </c>
      <c r="M117" s="18">
        <f t="shared" ca="1" si="43"/>
        <v>31800</v>
      </c>
      <c r="N117" s="19">
        <f t="shared" ca="1" si="44"/>
        <v>-2.8452576415094324E-2</v>
      </c>
      <c r="O117" s="35">
        <f t="shared" si="45"/>
        <v>119.868606</v>
      </c>
      <c r="P117" s="35">
        <f t="shared" si="46"/>
        <v>0.13139400000000023</v>
      </c>
      <c r="Q117" s="36">
        <f t="shared" si="47"/>
        <v>0.8</v>
      </c>
      <c r="R117" s="37">
        <f t="shared" si="48"/>
        <v>7966.680000000013</v>
      </c>
      <c r="S117" s="38">
        <f t="shared" si="49"/>
        <v>14319.310632000024</v>
      </c>
      <c r="T117" s="38"/>
      <c r="U117" s="38"/>
      <c r="V117" s="39">
        <f t="shared" si="50"/>
        <v>62389.42</v>
      </c>
      <c r="W117" s="39">
        <f t="shared" si="51"/>
        <v>76708.730632000021</v>
      </c>
      <c r="X117" s="1">
        <f t="shared" si="52"/>
        <v>63915</v>
      </c>
      <c r="Y117" s="37">
        <f t="shared" si="53"/>
        <v>12793.730632000021</v>
      </c>
      <c r="Z117" s="183">
        <f t="shared" si="54"/>
        <v>0.20016788910271477</v>
      </c>
      <c r="AA117" s="183">
        <f>SUM($C$2:C117)*D117/SUM($B$2:B117)-1</f>
        <v>8.3997053935660926E-2</v>
      </c>
      <c r="AB117" s="183">
        <f t="shared" si="55"/>
        <v>0.11617083516705384</v>
      </c>
      <c r="AC117" s="40">
        <f t="shared" si="56"/>
        <v>0.23065735000000001</v>
      </c>
    </row>
    <row r="118" spans="1:29">
      <c r="A118" s="31" t="s">
        <v>1883</v>
      </c>
      <c r="B118" s="2">
        <v>120</v>
      </c>
      <c r="C118" s="175">
        <v>67.22</v>
      </c>
      <c r="D118" s="176">
        <v>1.7829999999999999</v>
      </c>
      <c r="E118" s="32">
        <f t="shared" si="38"/>
        <v>0.21000000000000002</v>
      </c>
      <c r="F118" s="13">
        <f t="shared" si="39"/>
        <v>-1.2874300000000005E-2</v>
      </c>
      <c r="H118" s="5">
        <f t="shared" si="40"/>
        <v>-1.5449160000000006</v>
      </c>
      <c r="I118" s="2" t="s">
        <v>65</v>
      </c>
      <c r="J118" s="33" t="s">
        <v>1884</v>
      </c>
      <c r="K118" s="34">
        <f t="shared" si="41"/>
        <v>44172</v>
      </c>
      <c r="L118" s="34" t="str">
        <f t="shared" ca="1" si="42"/>
        <v>2021-08-25</v>
      </c>
      <c r="M118" s="18">
        <f t="shared" ca="1" si="43"/>
        <v>31440</v>
      </c>
      <c r="N118" s="19">
        <f t="shared" ca="1" si="44"/>
        <v>-1.793557061068703E-2</v>
      </c>
      <c r="O118" s="35">
        <f t="shared" si="45"/>
        <v>119.85325999999999</v>
      </c>
      <c r="P118" s="35">
        <f t="shared" si="46"/>
        <v>0.14674000000000831</v>
      </c>
      <c r="Q118" s="36">
        <f t="shared" si="47"/>
        <v>0.8</v>
      </c>
      <c r="R118" s="37">
        <f t="shared" si="48"/>
        <v>8033.9000000000133</v>
      </c>
      <c r="S118" s="38">
        <f t="shared" si="49"/>
        <v>14324.443700000023</v>
      </c>
      <c r="T118" s="38"/>
      <c r="U118" s="38"/>
      <c r="V118" s="39">
        <f t="shared" si="50"/>
        <v>62389.42</v>
      </c>
      <c r="W118" s="39">
        <f t="shared" si="51"/>
        <v>76713.863700000016</v>
      </c>
      <c r="X118" s="1">
        <f t="shared" si="52"/>
        <v>64035</v>
      </c>
      <c r="Y118" s="37">
        <f t="shared" si="53"/>
        <v>12678.863700000016</v>
      </c>
      <c r="Z118" s="183">
        <f t="shared" si="54"/>
        <v>0.19799896462871902</v>
      </c>
      <c r="AA118" s="183">
        <f>SUM($C$2:C118)*D118/SUM($B$2:B118)-1</f>
        <v>7.4689027155465437E-2</v>
      </c>
      <c r="AB118" s="183">
        <f t="shared" si="55"/>
        <v>0.12330993747325358</v>
      </c>
      <c r="AC118" s="40">
        <f t="shared" si="56"/>
        <v>0.22287430000000003</v>
      </c>
    </row>
    <row r="119" spans="1:29">
      <c r="A119" s="31" t="s">
        <v>1885</v>
      </c>
      <c r="B119" s="2">
        <v>120</v>
      </c>
      <c r="C119" s="175">
        <v>67.38</v>
      </c>
      <c r="D119" s="176">
        <v>1.7788999999999999</v>
      </c>
      <c r="E119" s="32">
        <f t="shared" si="38"/>
        <v>0.21000000000000002</v>
      </c>
      <c r="F119" s="13">
        <f t="shared" si="39"/>
        <v>-1.052470000000009E-2</v>
      </c>
      <c r="H119" s="5">
        <f t="shared" si="40"/>
        <v>-1.2629640000000109</v>
      </c>
      <c r="I119" s="2" t="s">
        <v>65</v>
      </c>
      <c r="J119" s="33" t="s">
        <v>1886</v>
      </c>
      <c r="K119" s="34">
        <f t="shared" si="41"/>
        <v>44173</v>
      </c>
      <c r="L119" s="34" t="str">
        <f t="shared" ca="1" si="42"/>
        <v>2021-08-25</v>
      </c>
      <c r="M119" s="18">
        <f t="shared" ca="1" si="43"/>
        <v>31320</v>
      </c>
      <c r="N119" s="19">
        <f t="shared" ca="1" si="44"/>
        <v>-1.4718450191571007E-2</v>
      </c>
      <c r="O119" s="35">
        <f t="shared" si="45"/>
        <v>119.86228199999999</v>
      </c>
      <c r="P119" s="35">
        <f t="shared" si="46"/>
        <v>0.13771800000000667</v>
      </c>
      <c r="Q119" s="36">
        <f t="shared" si="47"/>
        <v>0.8</v>
      </c>
      <c r="R119" s="37">
        <f t="shared" si="48"/>
        <v>8101.2800000000134</v>
      </c>
      <c r="S119" s="38">
        <f t="shared" si="49"/>
        <v>14411.366992000023</v>
      </c>
      <c r="T119" s="38"/>
      <c r="U119" s="38"/>
      <c r="V119" s="39">
        <f t="shared" si="50"/>
        <v>62389.42</v>
      </c>
      <c r="W119" s="39">
        <f t="shared" si="51"/>
        <v>76800.786992000023</v>
      </c>
      <c r="X119" s="1">
        <f t="shared" si="52"/>
        <v>64155</v>
      </c>
      <c r="Y119" s="37">
        <f t="shared" si="53"/>
        <v>12645.786992000023</v>
      </c>
      <c r="Z119" s="183">
        <f t="shared" si="54"/>
        <v>0.1971130386096176</v>
      </c>
      <c r="AA119" s="183">
        <f>SUM($C$2:C119)*D119/SUM($B$2:B119)-1</f>
        <v>7.162493286195315E-2</v>
      </c>
      <c r="AB119" s="183">
        <f t="shared" si="55"/>
        <v>0.12548810574766445</v>
      </c>
      <c r="AC119" s="40">
        <f t="shared" si="56"/>
        <v>0.2205247000000001</v>
      </c>
    </row>
    <row r="120" spans="1:29">
      <c r="A120" s="31" t="s">
        <v>1887</v>
      </c>
      <c r="B120" s="2">
        <v>120</v>
      </c>
      <c r="C120" s="175">
        <v>68.239999999999995</v>
      </c>
      <c r="D120" s="176">
        <v>1.7565</v>
      </c>
      <c r="E120" s="32">
        <f t="shared" si="38"/>
        <v>0.21000000000000002</v>
      </c>
      <c r="F120" s="13">
        <f t="shared" si="39"/>
        <v>2.1043999999998658E-3</v>
      </c>
      <c r="H120" s="5">
        <f t="shared" si="40"/>
        <v>0.25252799999998388</v>
      </c>
      <c r="I120" s="2" t="s">
        <v>65</v>
      </c>
      <c r="J120" s="33" t="s">
        <v>1888</v>
      </c>
      <c r="K120" s="34">
        <f t="shared" si="41"/>
        <v>44174</v>
      </c>
      <c r="L120" s="34" t="str">
        <f t="shared" ca="1" si="42"/>
        <v>2021-08-25</v>
      </c>
      <c r="M120" s="18">
        <f t="shared" ca="1" si="43"/>
        <v>31200</v>
      </c>
      <c r="N120" s="19">
        <f t="shared" ca="1" si="44"/>
        <v>2.9542538461536571E-3</v>
      </c>
      <c r="O120" s="35">
        <f t="shared" si="45"/>
        <v>119.86355999999999</v>
      </c>
      <c r="P120" s="35">
        <f t="shared" si="46"/>
        <v>0.13644000000000744</v>
      </c>
      <c r="Q120" s="36">
        <f t="shared" si="47"/>
        <v>0.8</v>
      </c>
      <c r="R120" s="37">
        <f t="shared" si="48"/>
        <v>8169.5200000000132</v>
      </c>
      <c r="S120" s="38">
        <f t="shared" si="49"/>
        <v>14349.761880000022</v>
      </c>
      <c r="T120" s="38"/>
      <c r="U120" s="38"/>
      <c r="V120" s="39">
        <f t="shared" si="50"/>
        <v>62389.42</v>
      </c>
      <c r="W120" s="39">
        <f t="shared" si="51"/>
        <v>76739.181880000018</v>
      </c>
      <c r="X120" s="1">
        <f t="shared" si="52"/>
        <v>64275</v>
      </c>
      <c r="Y120" s="37">
        <f t="shared" si="53"/>
        <v>12464.181880000018</v>
      </c>
      <c r="Z120" s="183">
        <f t="shared" si="54"/>
        <v>0.19391959362115929</v>
      </c>
      <c r="AA120" s="183">
        <f>SUM($C$2:C120)*D120/SUM($B$2:B120)-1</f>
        <v>5.765588276553113E-2</v>
      </c>
      <c r="AB120" s="183">
        <f t="shared" si="55"/>
        <v>0.13626371085562816</v>
      </c>
      <c r="AC120" s="40">
        <f t="shared" si="56"/>
        <v>0.20789560000000015</v>
      </c>
    </row>
    <row r="121" spans="1:29">
      <c r="A121" s="31" t="s">
        <v>1889</v>
      </c>
      <c r="B121" s="2">
        <v>135</v>
      </c>
      <c r="C121" s="175">
        <v>76.81</v>
      </c>
      <c r="D121" s="176">
        <v>1.7556</v>
      </c>
      <c r="E121" s="32">
        <f t="shared" ref="E121:E152" si="57">10%*Q121+13%</f>
        <v>0.22000000000000003</v>
      </c>
      <c r="F121" s="13">
        <f t="shared" ref="F121:F152" si="58">IF(G121="",($F$1*C121-B121)/B121,H121/B121)</f>
        <v>2.6265333333332854E-3</v>
      </c>
      <c r="H121" s="5">
        <f t="shared" ref="H121:H152" si="59">IF(G121="",$F$1*C121-B121,G121-B121)</f>
        <v>0.35458199999999351</v>
      </c>
      <c r="I121" s="2" t="s">
        <v>65</v>
      </c>
      <c r="J121" s="33" t="s">
        <v>1890</v>
      </c>
      <c r="K121" s="34">
        <f t="shared" ref="K121:K152" si="60">DATE(MID(J121,1,4),MID(J121,5,2),MID(J121,7,2))</f>
        <v>44175</v>
      </c>
      <c r="L121" s="34" t="str">
        <f t="shared" ref="L121:L152" ca="1" si="61">IF(LEN(J121) &gt; 15,DATE(MID(J121,12,4),MID(J121,16,2),MID(J121,18,2)),TEXT(TODAY(),"yyyy-mm-dd"))</f>
        <v>2021-08-25</v>
      </c>
      <c r="M121" s="18">
        <f t="shared" ref="M121:M152" ca="1" si="62">(L121-K121+1)*B121</f>
        <v>34965</v>
      </c>
      <c r="N121" s="19">
        <f t="shared" ref="N121:N152" ca="1" si="63">H121/M121*365</f>
        <v>3.7014851994851316E-3</v>
      </c>
      <c r="O121" s="35">
        <f t="shared" ref="O121:O152" si="64">D121*C121</f>
        <v>134.84763599999999</v>
      </c>
      <c r="P121" s="35">
        <f t="shared" ref="P121:P152" si="65">B121-O121</f>
        <v>0.15236400000000572</v>
      </c>
      <c r="Q121" s="36">
        <f t="shared" ref="Q121:Q152" si="66">B121/150</f>
        <v>0.9</v>
      </c>
      <c r="R121" s="37">
        <f t="shared" ref="R121:R152" si="67">R120+C121-T121</f>
        <v>8246.3300000000127</v>
      </c>
      <c r="S121" s="38">
        <f t="shared" ref="S121:S152" si="68">R121*D121</f>
        <v>14477.256948000022</v>
      </c>
      <c r="T121" s="38"/>
      <c r="U121" s="38"/>
      <c r="V121" s="39">
        <f t="shared" ref="V121:V152" si="69">V120+U121</f>
        <v>62389.42</v>
      </c>
      <c r="W121" s="39">
        <f t="shared" ref="W121:W152" si="70">V121+S121</f>
        <v>76866.676948000022</v>
      </c>
      <c r="X121" s="1">
        <f t="shared" ref="X121:X152" si="71">X120+B121</f>
        <v>64410</v>
      </c>
      <c r="Y121" s="37">
        <f t="shared" ref="Y121:Y152" si="72">W121-X121</f>
        <v>12456.676948000022</v>
      </c>
      <c r="Z121" s="183">
        <f t="shared" ref="Z121:Z152" si="73">W121/X121-1</f>
        <v>0.19339663015059805</v>
      </c>
      <c r="AA121" s="183">
        <f>SUM($C$2:C121)*D121/SUM($B$2:B121)-1</f>
        <v>5.6593418867924683E-2</v>
      </c>
      <c r="AB121" s="183">
        <f t="shared" ref="AB121:AB152" si="74">Z121-AA121</f>
        <v>0.13680321128267336</v>
      </c>
      <c r="AC121" s="40">
        <f t="shared" ref="AC121:AC152" si="75">IF(E121-F121&lt;0,"达成",E121-F121)</f>
        <v>0.21737346666666674</v>
      </c>
    </row>
    <row r="122" spans="1:29">
      <c r="A122" s="31" t="s">
        <v>1891</v>
      </c>
      <c r="B122" s="2">
        <v>135</v>
      </c>
      <c r="C122" s="175">
        <v>77.599999999999994</v>
      </c>
      <c r="D122" s="176">
        <v>1.7377</v>
      </c>
      <c r="E122" s="32">
        <f t="shared" si="57"/>
        <v>0.22000000000000003</v>
      </c>
      <c r="F122" s="13">
        <f t="shared" si="58"/>
        <v>1.2938666666666534E-2</v>
      </c>
      <c r="H122" s="5">
        <f t="shared" si="59"/>
        <v>1.7467199999999821</v>
      </c>
      <c r="I122" s="2" t="s">
        <v>65</v>
      </c>
      <c r="J122" s="33" t="s">
        <v>1892</v>
      </c>
      <c r="K122" s="34">
        <f t="shared" si="60"/>
        <v>44176</v>
      </c>
      <c r="L122" s="34" t="str">
        <f t="shared" ca="1" si="61"/>
        <v>2021-08-25</v>
      </c>
      <c r="M122" s="18">
        <f t="shared" ca="1" si="62"/>
        <v>34830</v>
      </c>
      <c r="N122" s="19">
        <f t="shared" ca="1" si="63"/>
        <v>1.8304702842377073E-2</v>
      </c>
      <c r="O122" s="35">
        <f t="shared" si="64"/>
        <v>134.84551999999999</v>
      </c>
      <c r="P122" s="35">
        <f t="shared" si="65"/>
        <v>0.15448000000000661</v>
      </c>
      <c r="Q122" s="36">
        <f t="shared" si="66"/>
        <v>0.9</v>
      </c>
      <c r="R122" s="37">
        <f t="shared" si="67"/>
        <v>8323.930000000013</v>
      </c>
      <c r="S122" s="38">
        <f t="shared" si="68"/>
        <v>14464.493161000022</v>
      </c>
      <c r="T122" s="38"/>
      <c r="U122" s="38"/>
      <c r="V122" s="39">
        <f t="shared" si="69"/>
        <v>62389.42</v>
      </c>
      <c r="W122" s="39">
        <f t="shared" si="70"/>
        <v>76853.913161000019</v>
      </c>
      <c r="X122" s="1">
        <f t="shared" si="71"/>
        <v>64545</v>
      </c>
      <c r="Y122" s="37">
        <f t="shared" si="72"/>
        <v>12308.913161000019</v>
      </c>
      <c r="Z122" s="183">
        <f t="shared" si="73"/>
        <v>0.19070281448601789</v>
      </c>
      <c r="AA122" s="183">
        <f>SUM($C$2:C122)*D122/SUM($B$2:B122)-1</f>
        <v>4.5404424803149768E-2</v>
      </c>
      <c r="AB122" s="183">
        <f t="shared" si="74"/>
        <v>0.14529838968286812</v>
      </c>
      <c r="AC122" s="40">
        <f t="shared" si="75"/>
        <v>0.20706133333333349</v>
      </c>
    </row>
    <row r="123" spans="1:29">
      <c r="A123" s="31" t="s">
        <v>1910</v>
      </c>
      <c r="B123" s="2">
        <v>135</v>
      </c>
      <c r="C123" s="175">
        <v>76.930000000000007</v>
      </c>
      <c r="D123" s="176">
        <v>1.7526999999999999</v>
      </c>
      <c r="E123" s="32">
        <f t="shared" si="57"/>
        <v>0.22000000000000003</v>
      </c>
      <c r="F123" s="13">
        <f t="shared" si="58"/>
        <v>4.1929333333333334E-3</v>
      </c>
      <c r="H123" s="5">
        <f t="shared" si="59"/>
        <v>0.56604600000000005</v>
      </c>
      <c r="I123" s="2" t="s">
        <v>65</v>
      </c>
      <c r="J123" s="33" t="s">
        <v>1911</v>
      </c>
      <c r="K123" s="34">
        <f t="shared" si="60"/>
        <v>44179</v>
      </c>
      <c r="L123" s="34" t="str">
        <f t="shared" ca="1" si="61"/>
        <v>2021-08-25</v>
      </c>
      <c r="M123" s="18">
        <f t="shared" ca="1" si="62"/>
        <v>34425</v>
      </c>
      <c r="N123" s="19">
        <f t="shared" ca="1" si="63"/>
        <v>6.0016496732026147E-3</v>
      </c>
      <c r="O123" s="35">
        <f t="shared" si="64"/>
        <v>134.83521100000002</v>
      </c>
      <c r="P123" s="35">
        <f t="shared" si="65"/>
        <v>0.16478899999998475</v>
      </c>
      <c r="Q123" s="36">
        <f t="shared" si="66"/>
        <v>0.9</v>
      </c>
      <c r="R123" s="37">
        <f t="shared" si="67"/>
        <v>8400.8600000000133</v>
      </c>
      <c r="S123" s="38">
        <f t="shared" si="68"/>
        <v>14724.187322000023</v>
      </c>
      <c r="T123" s="38"/>
      <c r="U123" s="38"/>
      <c r="V123" s="39">
        <f t="shared" si="69"/>
        <v>62389.42</v>
      </c>
      <c r="W123" s="39">
        <f t="shared" si="70"/>
        <v>77113.607322000025</v>
      </c>
      <c r="X123" s="1">
        <f t="shared" si="71"/>
        <v>64680</v>
      </c>
      <c r="Y123" s="37">
        <f t="shared" si="72"/>
        <v>12433.607322000025</v>
      </c>
      <c r="Z123" s="183">
        <f t="shared" si="73"/>
        <v>0.19223264257885009</v>
      </c>
      <c r="AA123" s="183">
        <f>SUM($C$2:C123)*D123/SUM($B$2:B123)-1</f>
        <v>5.3939833821138539E-2</v>
      </c>
      <c r="AB123" s="183">
        <f t="shared" si="74"/>
        <v>0.13829280875771155</v>
      </c>
      <c r="AC123" s="40">
        <f t="shared" si="75"/>
        <v>0.21580706666666669</v>
      </c>
    </row>
    <row r="124" spans="1:29">
      <c r="A124" s="31" t="s">
        <v>1912</v>
      </c>
      <c r="B124" s="2">
        <v>135</v>
      </c>
      <c r="C124" s="175">
        <v>76.77</v>
      </c>
      <c r="D124" s="176">
        <v>1.7564</v>
      </c>
      <c r="E124" s="32">
        <f t="shared" si="57"/>
        <v>0.22000000000000003</v>
      </c>
      <c r="F124" s="13">
        <f t="shared" si="58"/>
        <v>2.1043999999998658E-3</v>
      </c>
      <c r="H124" s="5">
        <f t="shared" si="59"/>
        <v>0.28409399999998186</v>
      </c>
      <c r="I124" s="2" t="s">
        <v>65</v>
      </c>
      <c r="J124" s="33" t="s">
        <v>1913</v>
      </c>
      <c r="K124" s="34">
        <f t="shared" si="60"/>
        <v>44180</v>
      </c>
      <c r="L124" s="34" t="str">
        <f t="shared" ca="1" si="61"/>
        <v>2021-08-25</v>
      </c>
      <c r="M124" s="18">
        <f t="shared" ca="1" si="62"/>
        <v>34290</v>
      </c>
      <c r="N124" s="19">
        <f t="shared" ca="1" si="63"/>
        <v>3.0240393700785473E-3</v>
      </c>
      <c r="O124" s="35">
        <f t="shared" si="64"/>
        <v>134.83882799999998</v>
      </c>
      <c r="P124" s="35">
        <f t="shared" si="65"/>
        <v>0.16117200000002185</v>
      </c>
      <c r="Q124" s="36">
        <f t="shared" si="66"/>
        <v>0.9</v>
      </c>
      <c r="R124" s="37">
        <f t="shared" si="67"/>
        <v>8477.6300000000138</v>
      </c>
      <c r="S124" s="38">
        <f t="shared" si="68"/>
        <v>14890.109332000024</v>
      </c>
      <c r="T124" s="38"/>
      <c r="U124" s="38"/>
      <c r="V124" s="39">
        <f t="shared" si="69"/>
        <v>62389.42</v>
      </c>
      <c r="W124" s="39">
        <f t="shared" si="70"/>
        <v>77279.52933200002</v>
      </c>
      <c r="X124" s="1">
        <f t="shared" si="71"/>
        <v>64815</v>
      </c>
      <c r="Y124" s="37">
        <f t="shared" si="72"/>
        <v>12464.52933200002</v>
      </c>
      <c r="Z124" s="183">
        <f t="shared" si="73"/>
        <v>0.19230933166705277</v>
      </c>
      <c r="AA124" s="183">
        <f>SUM($C$2:C124)*D124/SUM($B$2:B124)-1</f>
        <v>5.5665478272082902E-2</v>
      </c>
      <c r="AB124" s="183">
        <f t="shared" si="74"/>
        <v>0.13664385339496987</v>
      </c>
      <c r="AC124" s="40">
        <f t="shared" si="75"/>
        <v>0.21789560000000016</v>
      </c>
    </row>
    <row r="125" spans="1:29">
      <c r="A125" s="31" t="s">
        <v>1914</v>
      </c>
      <c r="B125" s="2">
        <v>135</v>
      </c>
      <c r="C125" s="175">
        <v>76.62</v>
      </c>
      <c r="D125" s="176">
        <v>1.7588999999999999</v>
      </c>
      <c r="E125" s="32">
        <f t="shared" si="57"/>
        <v>0.22000000000000003</v>
      </c>
      <c r="F125" s="13">
        <f t="shared" si="58"/>
        <v>1.4640000000006829E-4</v>
      </c>
      <c r="H125" s="5">
        <f t="shared" si="59"/>
        <v>1.9764000000009219E-2</v>
      </c>
      <c r="I125" s="2" t="s">
        <v>65</v>
      </c>
      <c r="J125" s="33" t="s">
        <v>1915</v>
      </c>
      <c r="K125" s="34">
        <f t="shared" si="60"/>
        <v>44181</v>
      </c>
      <c r="L125" s="34" t="str">
        <f t="shared" ca="1" si="61"/>
        <v>2021-08-25</v>
      </c>
      <c r="M125" s="18">
        <f t="shared" ca="1" si="62"/>
        <v>34155</v>
      </c>
      <c r="N125" s="19">
        <f t="shared" ca="1" si="63"/>
        <v>2.1120948616610641E-4</v>
      </c>
      <c r="O125" s="35">
        <f t="shared" si="64"/>
        <v>134.766918</v>
      </c>
      <c r="P125" s="35">
        <f t="shared" si="65"/>
        <v>0.23308199999999601</v>
      </c>
      <c r="Q125" s="36">
        <f t="shared" si="66"/>
        <v>0.9</v>
      </c>
      <c r="R125" s="37">
        <f t="shared" si="67"/>
        <v>8554.2500000000146</v>
      </c>
      <c r="S125" s="38">
        <f t="shared" si="68"/>
        <v>15046.070325000024</v>
      </c>
      <c r="T125" s="38"/>
      <c r="U125" s="38"/>
      <c r="V125" s="39">
        <f t="shared" si="69"/>
        <v>62389.42</v>
      </c>
      <c r="W125" s="39">
        <f t="shared" si="70"/>
        <v>77435.490325000021</v>
      </c>
      <c r="X125" s="1">
        <f t="shared" si="71"/>
        <v>64950</v>
      </c>
      <c r="Y125" s="37">
        <f t="shared" si="72"/>
        <v>12485.490325000021</v>
      </c>
      <c r="Z125" s="183">
        <f t="shared" si="73"/>
        <v>0.1922323375673598</v>
      </c>
      <c r="AA125" s="183">
        <f>SUM($C$2:C125)*D125/SUM($B$2:B125)-1</f>
        <v>5.665987766059466E-2</v>
      </c>
      <c r="AB125" s="183">
        <f t="shared" si="74"/>
        <v>0.13557245990676514</v>
      </c>
      <c r="AC125" s="40">
        <f t="shared" si="75"/>
        <v>0.21985359999999995</v>
      </c>
    </row>
    <row r="126" spans="1:29">
      <c r="A126" s="31" t="s">
        <v>1916</v>
      </c>
      <c r="B126" s="2">
        <v>135</v>
      </c>
      <c r="C126" s="175">
        <v>75.7</v>
      </c>
      <c r="D126" s="176">
        <v>1.7811999999999999</v>
      </c>
      <c r="E126" s="32">
        <f t="shared" si="57"/>
        <v>0.22000000000000003</v>
      </c>
      <c r="F126" s="13">
        <f t="shared" si="58"/>
        <v>-1.1862666666666688E-2</v>
      </c>
      <c r="H126" s="5">
        <f t="shared" si="59"/>
        <v>-1.601460000000003</v>
      </c>
      <c r="I126" s="2" t="s">
        <v>65</v>
      </c>
      <c r="J126" s="33" t="s">
        <v>1917</v>
      </c>
      <c r="K126" s="34">
        <f t="shared" si="60"/>
        <v>44182</v>
      </c>
      <c r="L126" s="34" t="str">
        <f t="shared" ca="1" si="61"/>
        <v>2021-08-25</v>
      </c>
      <c r="M126" s="18">
        <f t="shared" ca="1" si="62"/>
        <v>34020</v>
      </c>
      <c r="N126" s="19">
        <f t="shared" ca="1" si="63"/>
        <v>-1.7182037037037069E-2</v>
      </c>
      <c r="O126" s="35">
        <f t="shared" si="64"/>
        <v>134.83684</v>
      </c>
      <c r="P126" s="35">
        <f t="shared" si="65"/>
        <v>0.16316000000000486</v>
      </c>
      <c r="Q126" s="36">
        <f t="shared" si="66"/>
        <v>0.9</v>
      </c>
      <c r="R126" s="37">
        <f t="shared" si="67"/>
        <v>8629.9500000000153</v>
      </c>
      <c r="S126" s="38">
        <f t="shared" si="68"/>
        <v>15371.666940000026</v>
      </c>
      <c r="T126" s="38"/>
      <c r="U126" s="38"/>
      <c r="V126" s="39">
        <f t="shared" si="69"/>
        <v>62389.42</v>
      </c>
      <c r="W126" s="39">
        <f t="shared" si="70"/>
        <v>77761.086940000023</v>
      </c>
      <c r="X126" s="1">
        <f t="shared" si="71"/>
        <v>65085</v>
      </c>
      <c r="Y126" s="37">
        <f t="shared" si="72"/>
        <v>12676.086940000023</v>
      </c>
      <c r="Z126" s="183">
        <f t="shared" si="73"/>
        <v>0.19476203334101605</v>
      </c>
      <c r="AA126" s="183">
        <f>SUM($C$2:C126)*D126/SUM($B$2:B126)-1</f>
        <v>6.9446928263625196E-2</v>
      </c>
      <c r="AB126" s="183">
        <f t="shared" si="74"/>
        <v>0.12531510507739085</v>
      </c>
      <c r="AC126" s="40">
        <f t="shared" si="75"/>
        <v>0.23186266666666672</v>
      </c>
    </row>
    <row r="127" spans="1:29">
      <c r="A127" s="31" t="s">
        <v>1918</v>
      </c>
      <c r="B127" s="2">
        <v>120</v>
      </c>
      <c r="C127" s="175">
        <v>67.510000000000005</v>
      </c>
      <c r="D127" s="176">
        <v>1.7754000000000001</v>
      </c>
      <c r="E127" s="32">
        <f t="shared" si="57"/>
        <v>0.21000000000000002</v>
      </c>
      <c r="F127" s="13">
        <f t="shared" si="58"/>
        <v>-8.6156499999998932E-3</v>
      </c>
      <c r="H127" s="5">
        <f t="shared" si="59"/>
        <v>-1.0338779999999872</v>
      </c>
      <c r="I127" s="2" t="s">
        <v>65</v>
      </c>
      <c r="J127" s="33" t="s">
        <v>1919</v>
      </c>
      <c r="K127" s="34">
        <f t="shared" si="60"/>
        <v>44183</v>
      </c>
      <c r="L127" s="34" t="str">
        <f t="shared" ca="1" si="61"/>
        <v>2021-08-25</v>
      </c>
      <c r="M127" s="18">
        <f t="shared" ca="1" si="62"/>
        <v>30120</v>
      </c>
      <c r="N127" s="19">
        <f t="shared" ca="1" si="63"/>
        <v>-1.2528734063744865E-2</v>
      </c>
      <c r="O127" s="35">
        <f t="shared" si="64"/>
        <v>119.85725400000001</v>
      </c>
      <c r="P127" s="35">
        <f t="shared" si="65"/>
        <v>0.14274599999998827</v>
      </c>
      <c r="Q127" s="36">
        <f t="shared" si="66"/>
        <v>0.8</v>
      </c>
      <c r="R127" s="37">
        <f t="shared" si="67"/>
        <v>8697.4600000000155</v>
      </c>
      <c r="S127" s="38">
        <f t="shared" si="68"/>
        <v>15441.470484000029</v>
      </c>
      <c r="T127" s="38"/>
      <c r="U127" s="38"/>
      <c r="V127" s="39">
        <f t="shared" si="69"/>
        <v>62389.42</v>
      </c>
      <c r="W127" s="39">
        <f t="shared" si="70"/>
        <v>77830.890484000032</v>
      </c>
      <c r="X127" s="1">
        <f t="shared" si="71"/>
        <v>65205</v>
      </c>
      <c r="Y127" s="37">
        <f t="shared" si="72"/>
        <v>12625.890484000032</v>
      </c>
      <c r="Z127" s="183">
        <f t="shared" si="73"/>
        <v>0.19363377783912328</v>
      </c>
      <c r="AA127" s="183">
        <f>SUM($C$2:C127)*D127/SUM($B$2:B127)-1</f>
        <v>6.5457737735849619E-2</v>
      </c>
      <c r="AB127" s="183">
        <f t="shared" si="74"/>
        <v>0.12817604010327366</v>
      </c>
      <c r="AC127" s="40">
        <f t="shared" si="75"/>
        <v>0.21861564999999991</v>
      </c>
    </row>
    <row r="128" spans="1:29">
      <c r="A128" s="31" t="s">
        <v>1920</v>
      </c>
      <c r="B128" s="2">
        <v>120</v>
      </c>
      <c r="C128" s="175">
        <v>66.91</v>
      </c>
      <c r="D128" s="176">
        <v>1.7912999999999999</v>
      </c>
      <c r="E128" s="32">
        <f t="shared" si="57"/>
        <v>0.21000000000000002</v>
      </c>
      <c r="F128" s="13">
        <f t="shared" si="58"/>
        <v>-1.7426650000000047E-2</v>
      </c>
      <c r="H128" s="5">
        <f t="shared" si="59"/>
        <v>-2.0911980000000057</v>
      </c>
      <c r="I128" s="2" t="s">
        <v>65</v>
      </c>
      <c r="J128" s="33" t="s">
        <v>1921</v>
      </c>
      <c r="K128" s="34">
        <f t="shared" si="60"/>
        <v>44186</v>
      </c>
      <c r="L128" s="34" t="str">
        <f t="shared" ca="1" si="61"/>
        <v>2021-08-25</v>
      </c>
      <c r="M128" s="18">
        <f t="shared" ca="1" si="62"/>
        <v>29760</v>
      </c>
      <c r="N128" s="19">
        <f t="shared" ca="1" si="63"/>
        <v>-2.5648093750000069E-2</v>
      </c>
      <c r="O128" s="35">
        <f t="shared" si="64"/>
        <v>119.85588299999999</v>
      </c>
      <c r="P128" s="35">
        <f t="shared" si="65"/>
        <v>0.14411700000000849</v>
      </c>
      <c r="Q128" s="36">
        <f t="shared" si="66"/>
        <v>0.8</v>
      </c>
      <c r="R128" s="37">
        <f t="shared" si="67"/>
        <v>8764.3700000000154</v>
      </c>
      <c r="S128" s="38">
        <f t="shared" si="68"/>
        <v>15699.615981000026</v>
      </c>
      <c r="T128" s="38"/>
      <c r="U128" s="38"/>
      <c r="V128" s="39">
        <f t="shared" si="69"/>
        <v>62389.42</v>
      </c>
      <c r="W128" s="39">
        <f t="shared" si="70"/>
        <v>78089.035981000023</v>
      </c>
      <c r="X128" s="1">
        <f t="shared" si="71"/>
        <v>65325</v>
      </c>
      <c r="Y128" s="37">
        <f t="shared" si="72"/>
        <v>12764.035981000023</v>
      </c>
      <c r="Z128" s="183">
        <f t="shared" si="73"/>
        <v>0.19539282022196747</v>
      </c>
      <c r="AA128" s="183">
        <f>SUM($C$2:C128)*D128/SUM($B$2:B128)-1</f>
        <v>7.4428896254682186E-2</v>
      </c>
      <c r="AB128" s="183">
        <f t="shared" si="74"/>
        <v>0.12096392396728528</v>
      </c>
      <c r="AC128" s="40">
        <f t="shared" si="75"/>
        <v>0.22742665000000006</v>
      </c>
    </row>
    <row r="129" spans="1:29">
      <c r="A129" s="31" t="s">
        <v>1922</v>
      </c>
      <c r="B129" s="2">
        <v>120</v>
      </c>
      <c r="C129" s="175">
        <v>67.95</v>
      </c>
      <c r="D129" s="176">
        <v>1.764</v>
      </c>
      <c r="E129" s="32">
        <f t="shared" si="57"/>
        <v>0.21000000000000002</v>
      </c>
      <c r="F129" s="13">
        <f t="shared" si="58"/>
        <v>-2.1542500000000095E-3</v>
      </c>
      <c r="H129" s="5">
        <f t="shared" si="59"/>
        <v>-0.25851000000000113</v>
      </c>
      <c r="I129" s="2" t="s">
        <v>65</v>
      </c>
      <c r="J129" s="33" t="s">
        <v>1923</v>
      </c>
      <c r="K129" s="34">
        <f t="shared" si="60"/>
        <v>44187</v>
      </c>
      <c r="L129" s="34" t="str">
        <f t="shared" ca="1" si="61"/>
        <v>2021-08-25</v>
      </c>
      <c r="M129" s="18">
        <f t="shared" ca="1" si="62"/>
        <v>29640</v>
      </c>
      <c r="N129" s="19">
        <f t="shared" ca="1" si="63"/>
        <v>-3.1834058704453584E-3</v>
      </c>
      <c r="O129" s="35">
        <f t="shared" si="64"/>
        <v>119.86380000000001</v>
      </c>
      <c r="P129" s="35">
        <f t="shared" si="65"/>
        <v>0.13619999999998811</v>
      </c>
      <c r="Q129" s="36">
        <f t="shared" si="66"/>
        <v>0.8</v>
      </c>
      <c r="R129" s="37">
        <f t="shared" si="67"/>
        <v>8832.3200000000161</v>
      </c>
      <c r="S129" s="38">
        <f t="shared" si="68"/>
        <v>15580.212480000029</v>
      </c>
      <c r="T129" s="38"/>
      <c r="U129" s="38"/>
      <c r="V129" s="39">
        <f t="shared" si="69"/>
        <v>62389.42</v>
      </c>
      <c r="W129" s="39">
        <f t="shared" si="70"/>
        <v>77969.632480000029</v>
      </c>
      <c r="X129" s="1">
        <f t="shared" si="71"/>
        <v>65445</v>
      </c>
      <c r="Y129" s="37">
        <f t="shared" si="72"/>
        <v>12524.632480000029</v>
      </c>
      <c r="Z129" s="183">
        <f t="shared" si="73"/>
        <v>0.19137646084498483</v>
      </c>
      <c r="AA129" s="183">
        <f>SUM($C$2:C129)*D129/SUM($B$2:B129)-1</f>
        <v>5.7614178438662123E-2</v>
      </c>
      <c r="AB129" s="183">
        <f t="shared" si="74"/>
        <v>0.13376228240632271</v>
      </c>
      <c r="AC129" s="40">
        <f t="shared" si="75"/>
        <v>0.21215425000000002</v>
      </c>
    </row>
    <row r="130" spans="1:29">
      <c r="A130" s="31" t="s">
        <v>1924</v>
      </c>
      <c r="B130" s="2">
        <v>135</v>
      </c>
      <c r="C130" s="175">
        <v>75.83</v>
      </c>
      <c r="D130" s="176">
        <v>1.7782</v>
      </c>
      <c r="E130" s="32">
        <f t="shared" si="57"/>
        <v>0.22000000000000003</v>
      </c>
      <c r="F130" s="13">
        <f t="shared" si="58"/>
        <v>-1.016573333333339E-2</v>
      </c>
      <c r="H130" s="5">
        <f t="shared" si="59"/>
        <v>-1.3723740000000078</v>
      </c>
      <c r="I130" s="2" t="s">
        <v>65</v>
      </c>
      <c r="J130" s="33" t="s">
        <v>1925</v>
      </c>
      <c r="K130" s="34">
        <f t="shared" si="60"/>
        <v>44188</v>
      </c>
      <c r="L130" s="34" t="str">
        <f t="shared" ca="1" si="61"/>
        <v>2021-08-25</v>
      </c>
      <c r="M130" s="18">
        <f t="shared" ca="1" si="62"/>
        <v>33210</v>
      </c>
      <c r="N130" s="19">
        <f t="shared" ca="1" si="63"/>
        <v>-1.5083303523035316E-2</v>
      </c>
      <c r="O130" s="35">
        <f t="shared" si="64"/>
        <v>134.84090599999999</v>
      </c>
      <c r="P130" s="35">
        <f t="shared" si="65"/>
        <v>0.15909400000001028</v>
      </c>
      <c r="Q130" s="36">
        <f t="shared" si="66"/>
        <v>0.9</v>
      </c>
      <c r="R130" s="37">
        <f t="shared" si="67"/>
        <v>8908.150000000016</v>
      </c>
      <c r="S130" s="38">
        <f t="shared" si="68"/>
        <v>15840.472330000028</v>
      </c>
      <c r="T130" s="38"/>
      <c r="U130" s="38"/>
      <c r="V130" s="39">
        <f t="shared" si="69"/>
        <v>62389.42</v>
      </c>
      <c r="W130" s="39">
        <f t="shared" si="70"/>
        <v>78229.892330000032</v>
      </c>
      <c r="X130" s="1">
        <f t="shared" si="71"/>
        <v>65580</v>
      </c>
      <c r="Y130" s="37">
        <f t="shared" si="72"/>
        <v>12649.892330000032</v>
      </c>
      <c r="Z130" s="183">
        <f t="shared" si="73"/>
        <v>0.19289253324184252</v>
      </c>
      <c r="AA130" s="183">
        <f>SUM($C$2:C130)*D130/SUM($B$2:B130)-1</f>
        <v>6.5569551336406073E-2</v>
      </c>
      <c r="AB130" s="183">
        <f t="shared" si="74"/>
        <v>0.12732298190543645</v>
      </c>
      <c r="AC130" s="40">
        <f t="shared" si="75"/>
        <v>0.23016573333333343</v>
      </c>
    </row>
    <row r="131" spans="1:29">
      <c r="A131" s="31" t="s">
        <v>1926</v>
      </c>
      <c r="B131" s="2">
        <v>120</v>
      </c>
      <c r="C131" s="175">
        <v>67.489999999999995</v>
      </c>
      <c r="D131" s="176">
        <v>1.7759</v>
      </c>
      <c r="E131" s="32">
        <f t="shared" si="57"/>
        <v>0.21000000000000002</v>
      </c>
      <c r="F131" s="13">
        <f t="shared" si="58"/>
        <v>-8.9093500000000606E-3</v>
      </c>
      <c r="H131" s="5">
        <f t="shared" si="59"/>
        <v>-1.0691220000000072</v>
      </c>
      <c r="I131" s="2" t="s">
        <v>65</v>
      </c>
      <c r="J131" s="33" t="s">
        <v>1927</v>
      </c>
      <c r="K131" s="34">
        <f t="shared" si="60"/>
        <v>44189</v>
      </c>
      <c r="L131" s="34" t="str">
        <f t="shared" ca="1" si="61"/>
        <v>2021-08-25</v>
      </c>
      <c r="M131" s="18">
        <f t="shared" ca="1" si="62"/>
        <v>29400</v>
      </c>
      <c r="N131" s="19">
        <f t="shared" ca="1" si="63"/>
        <v>-1.3273113265306212E-2</v>
      </c>
      <c r="O131" s="35">
        <f t="shared" si="64"/>
        <v>119.85549099999999</v>
      </c>
      <c r="P131" s="35">
        <f t="shared" si="65"/>
        <v>0.14450900000001354</v>
      </c>
      <c r="Q131" s="36">
        <f t="shared" si="66"/>
        <v>0.8</v>
      </c>
      <c r="R131" s="37">
        <f t="shared" si="67"/>
        <v>8975.6400000000158</v>
      </c>
      <c r="S131" s="38">
        <f t="shared" si="68"/>
        <v>15939.839076000027</v>
      </c>
      <c r="T131" s="38"/>
      <c r="U131" s="38"/>
      <c r="V131" s="39">
        <f t="shared" si="69"/>
        <v>62389.42</v>
      </c>
      <c r="W131" s="39">
        <f t="shared" si="70"/>
        <v>78329.259076000031</v>
      </c>
      <c r="X131" s="1">
        <f t="shared" si="71"/>
        <v>65700</v>
      </c>
      <c r="Y131" s="37">
        <f t="shared" si="72"/>
        <v>12629.259076000031</v>
      </c>
      <c r="Z131" s="183">
        <f t="shared" si="73"/>
        <v>0.19222616554033523</v>
      </c>
      <c r="AA131" s="183">
        <f>SUM($C$2:C131)*D131/SUM($B$2:B131)-1</f>
        <v>6.3712648185422882E-2</v>
      </c>
      <c r="AB131" s="183">
        <f t="shared" si="74"/>
        <v>0.12851351735491234</v>
      </c>
      <c r="AC131" s="40">
        <f t="shared" si="75"/>
        <v>0.21890935000000009</v>
      </c>
    </row>
    <row r="132" spans="1:29">
      <c r="A132" s="31" t="s">
        <v>1928</v>
      </c>
      <c r="B132" s="2">
        <v>135</v>
      </c>
      <c r="C132" s="175">
        <v>75.33</v>
      </c>
      <c r="D132" s="176">
        <v>1.7901</v>
      </c>
      <c r="E132" s="32">
        <f t="shared" si="57"/>
        <v>0.22000000000000003</v>
      </c>
      <c r="F132" s="13">
        <f t="shared" si="58"/>
        <v>-1.6692400000000083E-2</v>
      </c>
      <c r="H132" s="5">
        <f t="shared" si="59"/>
        <v>-2.2534740000000113</v>
      </c>
      <c r="I132" s="2" t="s">
        <v>65</v>
      </c>
      <c r="J132" s="33" t="s">
        <v>1929</v>
      </c>
      <c r="K132" s="34">
        <f t="shared" si="60"/>
        <v>44190</v>
      </c>
      <c r="L132" s="34" t="str">
        <f t="shared" ca="1" si="61"/>
        <v>2021-08-25</v>
      </c>
      <c r="M132" s="18">
        <f t="shared" ca="1" si="62"/>
        <v>32940</v>
      </c>
      <c r="N132" s="19">
        <f t="shared" ca="1" si="63"/>
        <v>-2.4970188524590289E-2</v>
      </c>
      <c r="O132" s="35">
        <f t="shared" si="64"/>
        <v>134.84823299999999</v>
      </c>
      <c r="P132" s="35">
        <f t="shared" si="65"/>
        <v>0.15176700000000665</v>
      </c>
      <c r="Q132" s="36">
        <f t="shared" si="66"/>
        <v>0.9</v>
      </c>
      <c r="R132" s="37">
        <f t="shared" si="67"/>
        <v>9050.9700000000157</v>
      </c>
      <c r="S132" s="38">
        <f t="shared" si="68"/>
        <v>16202.141397000029</v>
      </c>
      <c r="T132" s="38"/>
      <c r="U132" s="38"/>
      <c r="V132" s="39">
        <f t="shared" si="69"/>
        <v>62389.42</v>
      </c>
      <c r="W132" s="39">
        <f t="shared" si="70"/>
        <v>78591.561397000027</v>
      </c>
      <c r="X132" s="1">
        <f t="shared" si="71"/>
        <v>65835</v>
      </c>
      <c r="Y132" s="37">
        <f t="shared" si="72"/>
        <v>12756.561397000027</v>
      </c>
      <c r="Z132" s="183">
        <f t="shared" si="73"/>
        <v>0.19376564740639513</v>
      </c>
      <c r="AA132" s="183">
        <f>SUM($C$2:C132)*D132/SUM($B$2:B132)-1</f>
        <v>7.1619052994555954E-2</v>
      </c>
      <c r="AB132" s="183">
        <f t="shared" si="74"/>
        <v>0.12214659441183917</v>
      </c>
      <c r="AC132" s="40">
        <f t="shared" si="75"/>
        <v>0.23669240000000011</v>
      </c>
    </row>
    <row r="133" spans="1:29">
      <c r="A133" s="31" t="s">
        <v>1930</v>
      </c>
      <c r="B133" s="2">
        <v>120</v>
      </c>
      <c r="C133" s="175">
        <v>66.67</v>
      </c>
      <c r="D133" s="176">
        <v>1.7977000000000001</v>
      </c>
      <c r="E133" s="32">
        <f t="shared" si="57"/>
        <v>0.21000000000000002</v>
      </c>
      <c r="F133" s="13">
        <f t="shared" si="58"/>
        <v>-2.0951050000000037E-2</v>
      </c>
      <c r="H133" s="5">
        <f t="shared" si="59"/>
        <v>-2.5141260000000045</v>
      </c>
      <c r="I133" s="2" t="s">
        <v>65</v>
      </c>
      <c r="J133" s="33" t="s">
        <v>1931</v>
      </c>
      <c r="K133" s="34">
        <f t="shared" si="60"/>
        <v>44193</v>
      </c>
      <c r="L133" s="34" t="str">
        <f t="shared" ca="1" si="61"/>
        <v>2021-08-25</v>
      </c>
      <c r="M133" s="18">
        <f t="shared" ca="1" si="62"/>
        <v>28920</v>
      </c>
      <c r="N133" s="19">
        <f t="shared" ca="1" si="63"/>
        <v>-3.1730843360995908E-2</v>
      </c>
      <c r="O133" s="35">
        <f t="shared" si="64"/>
        <v>119.852659</v>
      </c>
      <c r="P133" s="35">
        <f t="shared" si="65"/>
        <v>0.14734099999999728</v>
      </c>
      <c r="Q133" s="36">
        <f t="shared" si="66"/>
        <v>0.8</v>
      </c>
      <c r="R133" s="37">
        <f t="shared" si="67"/>
        <v>9117.6400000000158</v>
      </c>
      <c r="S133" s="38">
        <f t="shared" si="68"/>
        <v>16390.781428000028</v>
      </c>
      <c r="T133" s="38"/>
      <c r="U133" s="38"/>
      <c r="V133" s="39">
        <f t="shared" si="69"/>
        <v>62389.42</v>
      </c>
      <c r="W133" s="39">
        <f t="shared" si="70"/>
        <v>78780.201428000029</v>
      </c>
      <c r="X133" s="1">
        <f t="shared" si="71"/>
        <v>65955</v>
      </c>
      <c r="Y133" s="37">
        <f t="shared" si="72"/>
        <v>12825.201428000029</v>
      </c>
      <c r="Z133" s="183">
        <f t="shared" si="73"/>
        <v>0.19445381590478394</v>
      </c>
      <c r="AA133" s="183">
        <f>SUM($C$2:C133)*D133/SUM($B$2:B133)-1</f>
        <v>7.5610876936937688E-2</v>
      </c>
      <c r="AB133" s="183">
        <f t="shared" si="74"/>
        <v>0.11884293896784626</v>
      </c>
      <c r="AC133" s="40">
        <f t="shared" si="75"/>
        <v>0.23095105000000005</v>
      </c>
    </row>
    <row r="134" spans="1:29">
      <c r="A134" s="31" t="s">
        <v>1932</v>
      </c>
      <c r="B134" s="2">
        <v>120</v>
      </c>
      <c r="C134" s="175">
        <v>66.94</v>
      </c>
      <c r="D134" s="176">
        <v>1.7906</v>
      </c>
      <c r="E134" s="32">
        <f t="shared" si="57"/>
        <v>0.21000000000000002</v>
      </c>
      <c r="F134" s="13">
        <f t="shared" si="58"/>
        <v>-1.6986100000000094E-2</v>
      </c>
      <c r="H134" s="5">
        <f t="shared" si="59"/>
        <v>-2.0383320000000111</v>
      </c>
      <c r="I134" s="2" t="s">
        <v>65</v>
      </c>
      <c r="J134" s="33" t="s">
        <v>1933</v>
      </c>
      <c r="K134" s="34">
        <f t="shared" si="60"/>
        <v>44194</v>
      </c>
      <c r="L134" s="34" t="str">
        <f t="shared" ca="1" si="61"/>
        <v>2021-08-25</v>
      </c>
      <c r="M134" s="18">
        <f t="shared" ca="1" si="62"/>
        <v>28800</v>
      </c>
      <c r="N134" s="19">
        <f t="shared" ca="1" si="63"/>
        <v>-2.5833027083333477E-2</v>
      </c>
      <c r="O134" s="35">
        <f t="shared" si="64"/>
        <v>119.862764</v>
      </c>
      <c r="P134" s="35">
        <f t="shared" si="65"/>
        <v>0.13723600000000147</v>
      </c>
      <c r="Q134" s="36">
        <f t="shared" si="66"/>
        <v>0.8</v>
      </c>
      <c r="R134" s="37">
        <f t="shared" si="67"/>
        <v>9184.5800000000163</v>
      </c>
      <c r="S134" s="38">
        <f t="shared" si="68"/>
        <v>16445.908948000029</v>
      </c>
      <c r="T134" s="38"/>
      <c r="U134" s="38"/>
      <c r="V134" s="39">
        <f t="shared" si="69"/>
        <v>62389.42</v>
      </c>
      <c r="W134" s="39">
        <f t="shared" si="70"/>
        <v>78835.328948000024</v>
      </c>
      <c r="X134" s="1">
        <f t="shared" si="71"/>
        <v>66075</v>
      </c>
      <c r="Y134" s="37">
        <f t="shared" si="72"/>
        <v>12760.328948000024</v>
      </c>
      <c r="Z134" s="183">
        <f t="shared" si="73"/>
        <v>0.19311886413923607</v>
      </c>
      <c r="AA134" s="183">
        <f>SUM($C$2:C134)*D134/SUM($B$2:B134)-1</f>
        <v>7.0843932140727928E-2</v>
      </c>
      <c r="AB134" s="183">
        <f t="shared" si="74"/>
        <v>0.12227493199850814</v>
      </c>
      <c r="AC134" s="40">
        <f t="shared" si="75"/>
        <v>0.22698610000000011</v>
      </c>
    </row>
    <row r="135" spans="1:29">
      <c r="A135" s="31" t="s">
        <v>1934</v>
      </c>
      <c r="B135" s="2">
        <v>120</v>
      </c>
      <c r="C135" s="175">
        <v>66.06</v>
      </c>
      <c r="D135" s="176">
        <v>1.8145</v>
      </c>
      <c r="E135" s="32">
        <f t="shared" si="57"/>
        <v>0.21000000000000002</v>
      </c>
      <c r="F135" s="13">
        <f t="shared" si="58"/>
        <v>-2.9908899999999978E-2</v>
      </c>
      <c r="H135" s="5">
        <f t="shared" si="59"/>
        <v>-3.5890679999999975</v>
      </c>
      <c r="I135" s="2" t="s">
        <v>65</v>
      </c>
      <c r="J135" s="33" t="s">
        <v>1935</v>
      </c>
      <c r="K135" s="34">
        <f t="shared" si="60"/>
        <v>44195</v>
      </c>
      <c r="L135" s="34" t="str">
        <f t="shared" ca="1" si="61"/>
        <v>2021-08-25</v>
      </c>
      <c r="M135" s="18">
        <f t="shared" ca="1" si="62"/>
        <v>28680</v>
      </c>
      <c r="N135" s="19">
        <f t="shared" ca="1" si="63"/>
        <v>-4.5676771966527169E-2</v>
      </c>
      <c r="O135" s="35">
        <f t="shared" si="64"/>
        <v>119.86587</v>
      </c>
      <c r="P135" s="35">
        <f t="shared" si="65"/>
        <v>0.13412999999999897</v>
      </c>
      <c r="Q135" s="36">
        <f t="shared" si="66"/>
        <v>0.8</v>
      </c>
      <c r="R135" s="37">
        <f t="shared" si="67"/>
        <v>9250.6400000000158</v>
      </c>
      <c r="S135" s="38">
        <f t="shared" si="68"/>
        <v>16785.286280000029</v>
      </c>
      <c r="T135" s="38"/>
      <c r="U135" s="38"/>
      <c r="V135" s="39">
        <f t="shared" si="69"/>
        <v>62389.42</v>
      </c>
      <c r="W135" s="39">
        <f t="shared" si="70"/>
        <v>79174.706280000028</v>
      </c>
      <c r="X135" s="1">
        <f t="shared" si="71"/>
        <v>66195</v>
      </c>
      <c r="Y135" s="37">
        <f t="shared" si="72"/>
        <v>12979.706280000028</v>
      </c>
      <c r="Z135" s="183">
        <f t="shared" si="73"/>
        <v>0.1960828805801047</v>
      </c>
      <c r="AA135" s="183">
        <f>SUM($C$2:C135)*D135/SUM($B$2:B135)-1</f>
        <v>8.4524179100059715E-2</v>
      </c>
      <c r="AB135" s="183">
        <f t="shared" si="74"/>
        <v>0.11155870148004499</v>
      </c>
      <c r="AC135" s="40">
        <f t="shared" si="75"/>
        <v>0.23990890000000001</v>
      </c>
    </row>
    <row r="136" spans="1:29">
      <c r="A136" s="31" t="s">
        <v>1936</v>
      </c>
      <c r="B136" s="2">
        <v>16</v>
      </c>
      <c r="C136" s="175">
        <v>8.65</v>
      </c>
      <c r="D136" s="176">
        <v>1.8472999999999999</v>
      </c>
      <c r="E136" s="32">
        <f t="shared" si="57"/>
        <v>0.14066666666666666</v>
      </c>
      <c r="F136" s="13">
        <f t="shared" si="58"/>
        <v>-4.731062499999994E-2</v>
      </c>
      <c r="H136" s="5">
        <f t="shared" si="59"/>
        <v>-0.75696999999999903</v>
      </c>
      <c r="I136" s="2" t="s">
        <v>65</v>
      </c>
      <c r="J136" s="33" t="s">
        <v>1937</v>
      </c>
      <c r="K136" s="34">
        <f t="shared" si="60"/>
        <v>44196</v>
      </c>
      <c r="L136" s="34" t="str">
        <f t="shared" ca="1" si="61"/>
        <v>2021-08-25</v>
      </c>
      <c r="M136" s="18">
        <f t="shared" ca="1" si="62"/>
        <v>3808</v>
      </c>
      <c r="N136" s="19">
        <f t="shared" ca="1" si="63"/>
        <v>-7.2556210609243596E-2</v>
      </c>
      <c r="O136" s="35">
        <f t="shared" si="64"/>
        <v>15.979145000000001</v>
      </c>
      <c r="P136" s="35">
        <f t="shared" si="65"/>
        <v>2.085499999999918E-2</v>
      </c>
      <c r="Q136" s="36">
        <f t="shared" si="66"/>
        <v>0.10666666666666667</v>
      </c>
      <c r="R136" s="37">
        <f t="shared" si="67"/>
        <v>9168.9700000000157</v>
      </c>
      <c r="S136" s="38">
        <f t="shared" si="68"/>
        <v>16937.838281000029</v>
      </c>
      <c r="T136" s="38">
        <v>90.32</v>
      </c>
      <c r="U136" s="38">
        <v>166.02</v>
      </c>
      <c r="V136" s="39">
        <f t="shared" si="69"/>
        <v>62555.439999999995</v>
      </c>
      <c r="W136" s="39">
        <f t="shared" si="70"/>
        <v>79493.278281000021</v>
      </c>
      <c r="X136" s="1">
        <f t="shared" si="71"/>
        <v>66211</v>
      </c>
      <c r="Y136" s="37">
        <f t="shared" si="72"/>
        <v>13282.278281000021</v>
      </c>
      <c r="Z136" s="183">
        <f t="shared" si="73"/>
        <v>0.20060531151923433</v>
      </c>
      <c r="AA136" s="183">
        <f>SUM($C$2:C136)*D136/SUM($B$2:B136)-1</f>
        <v>0.1040289124571161</v>
      </c>
      <c r="AB136" s="183">
        <f t="shared" si="74"/>
        <v>9.6576399062118234E-2</v>
      </c>
      <c r="AC136" s="40">
        <f t="shared" si="75"/>
        <v>0.1879772916666666</v>
      </c>
    </row>
    <row r="137" spans="1:29">
      <c r="A137" s="31" t="s">
        <v>1963</v>
      </c>
      <c r="B137" s="2">
        <v>10</v>
      </c>
      <c r="C137" s="175">
        <v>5.35</v>
      </c>
      <c r="D137" s="176">
        <v>1.8664000000000001</v>
      </c>
      <c r="E137" s="32">
        <f t="shared" si="57"/>
        <v>0.13666666666666666</v>
      </c>
      <c r="F137" s="13">
        <f t="shared" si="58"/>
        <v>-5.7223000000000114E-2</v>
      </c>
      <c r="H137" s="5">
        <f t="shared" si="59"/>
        <v>-0.57223000000000113</v>
      </c>
      <c r="I137" s="2" t="s">
        <v>65</v>
      </c>
      <c r="J137" s="33" t="s">
        <v>1964</v>
      </c>
      <c r="K137" s="34">
        <f t="shared" si="60"/>
        <v>43834</v>
      </c>
      <c r="L137" s="34" t="str">
        <f t="shared" ca="1" si="61"/>
        <v>2021-08-25</v>
      </c>
      <c r="M137" s="18">
        <f t="shared" ca="1" si="62"/>
        <v>6000</v>
      </c>
      <c r="N137" s="19">
        <f t="shared" ca="1" si="63"/>
        <v>-3.4810658333333397E-2</v>
      </c>
      <c r="O137" s="35">
        <f t="shared" si="64"/>
        <v>9.9852399999999992</v>
      </c>
      <c r="P137" s="35">
        <f t="shared" si="65"/>
        <v>1.4760000000000773E-2</v>
      </c>
      <c r="Q137" s="36">
        <f t="shared" si="66"/>
        <v>6.6666666666666666E-2</v>
      </c>
      <c r="R137" s="37">
        <f t="shared" si="67"/>
        <v>9174.3200000000161</v>
      </c>
      <c r="S137" s="38">
        <f t="shared" si="68"/>
        <v>17122.95084800003</v>
      </c>
      <c r="T137" s="38"/>
      <c r="U137" s="38"/>
      <c r="V137" s="39">
        <f t="shared" si="69"/>
        <v>62555.439999999995</v>
      </c>
      <c r="W137" s="39">
        <f t="shared" si="70"/>
        <v>79678.390848000025</v>
      </c>
      <c r="X137" s="1">
        <f t="shared" si="71"/>
        <v>66221</v>
      </c>
      <c r="Y137" s="37">
        <f t="shared" si="72"/>
        <v>13457.390848000025</v>
      </c>
      <c r="Z137" s="183">
        <f t="shared" si="73"/>
        <v>0.20321938430407305</v>
      </c>
      <c r="AA137" s="183">
        <f>SUM($C$2:C137)*D137/SUM($B$2:B137)-1</f>
        <v>0.11537480681012124</v>
      </c>
      <c r="AB137" s="183">
        <f t="shared" si="74"/>
        <v>8.7844577493951803E-2</v>
      </c>
      <c r="AC137" s="40">
        <f t="shared" si="75"/>
        <v>0.19388966666666677</v>
      </c>
    </row>
    <row r="138" spans="1:29">
      <c r="A138" s="31" t="s">
        <v>1965</v>
      </c>
      <c r="B138" s="2">
        <v>10</v>
      </c>
      <c r="C138" s="175">
        <v>5.26</v>
      </c>
      <c r="D138" s="176">
        <v>1.8997999999999999</v>
      </c>
      <c r="E138" s="32">
        <f t="shared" si="57"/>
        <v>0.13666666666666666</v>
      </c>
      <c r="F138" s="13">
        <f t="shared" si="58"/>
        <v>-7.3082800000000073E-2</v>
      </c>
      <c r="H138" s="5">
        <f t="shared" si="59"/>
        <v>-0.7308280000000007</v>
      </c>
      <c r="I138" s="2" t="s">
        <v>65</v>
      </c>
      <c r="J138" s="33" t="s">
        <v>1966</v>
      </c>
      <c r="K138" s="34">
        <f t="shared" si="60"/>
        <v>43835</v>
      </c>
      <c r="L138" s="34" t="str">
        <f t="shared" ca="1" si="61"/>
        <v>2021-08-25</v>
      </c>
      <c r="M138" s="18">
        <f t="shared" ca="1" si="62"/>
        <v>5990</v>
      </c>
      <c r="N138" s="19">
        <f t="shared" ca="1" si="63"/>
        <v>-4.4532924874791359E-2</v>
      </c>
      <c r="O138" s="35">
        <f t="shared" si="64"/>
        <v>9.9929479999999984</v>
      </c>
      <c r="P138" s="35">
        <f t="shared" si="65"/>
        <v>7.0520000000016125E-3</v>
      </c>
      <c r="Q138" s="36">
        <f t="shared" si="66"/>
        <v>6.6666666666666666E-2</v>
      </c>
      <c r="R138" s="37">
        <f t="shared" si="67"/>
        <v>9004.1000000000167</v>
      </c>
      <c r="S138" s="38">
        <f t="shared" si="68"/>
        <v>17105.98918000003</v>
      </c>
      <c r="T138" s="38">
        <v>175.48</v>
      </c>
      <c r="U138" s="38">
        <v>331.71</v>
      </c>
      <c r="V138" s="39">
        <f t="shared" si="69"/>
        <v>62887.149999999994</v>
      </c>
      <c r="W138" s="39">
        <f t="shared" si="70"/>
        <v>79993.139180000027</v>
      </c>
      <c r="X138" s="1">
        <f t="shared" si="71"/>
        <v>66231</v>
      </c>
      <c r="Y138" s="37">
        <f t="shared" si="72"/>
        <v>13762.139180000027</v>
      </c>
      <c r="Z138" s="183">
        <f t="shared" si="73"/>
        <v>0.20778999531941267</v>
      </c>
      <c r="AA138" s="183">
        <f>SUM($C$2:C138)*D138/SUM($B$2:B138)-1</f>
        <v>0.1352545268817209</v>
      </c>
      <c r="AB138" s="183">
        <f t="shared" si="74"/>
        <v>7.2535468437691764E-2</v>
      </c>
      <c r="AC138" s="40">
        <f t="shared" si="75"/>
        <v>0.20974946666666672</v>
      </c>
    </row>
    <row r="139" spans="1:29">
      <c r="A139" s="31" t="s">
        <v>1967</v>
      </c>
      <c r="B139" s="2">
        <v>10</v>
      </c>
      <c r="C139" s="175">
        <v>5.21</v>
      </c>
      <c r="D139" s="176">
        <v>1.9158999999999999</v>
      </c>
      <c r="E139" s="32">
        <f t="shared" si="57"/>
        <v>0.13666666666666666</v>
      </c>
      <c r="F139" s="13">
        <f t="shared" si="58"/>
        <v>-8.1893799999999933E-2</v>
      </c>
      <c r="H139" s="5">
        <f t="shared" si="59"/>
        <v>-0.81893799999999928</v>
      </c>
      <c r="I139" s="2" t="s">
        <v>65</v>
      </c>
      <c r="J139" s="33" t="s">
        <v>1968</v>
      </c>
      <c r="K139" s="34">
        <f t="shared" si="60"/>
        <v>43836</v>
      </c>
      <c r="L139" s="34" t="str">
        <f t="shared" ca="1" si="61"/>
        <v>2021-08-25</v>
      </c>
      <c r="M139" s="18">
        <f t="shared" ca="1" si="62"/>
        <v>5980</v>
      </c>
      <c r="N139" s="19">
        <f t="shared" ca="1" si="63"/>
        <v>-4.9985346153846116E-2</v>
      </c>
      <c r="O139" s="35">
        <f t="shared" si="64"/>
        <v>9.981838999999999</v>
      </c>
      <c r="P139" s="35">
        <f t="shared" si="65"/>
        <v>1.8161000000000982E-2</v>
      </c>
      <c r="Q139" s="36">
        <f t="shared" si="66"/>
        <v>6.6666666666666666E-2</v>
      </c>
      <c r="R139" s="37">
        <f t="shared" si="67"/>
        <v>9009.3100000000159</v>
      </c>
      <c r="S139" s="38">
        <f t="shared" si="68"/>
        <v>17260.93702900003</v>
      </c>
      <c r="T139" s="38"/>
      <c r="U139" s="38"/>
      <c r="V139" s="39">
        <f t="shared" si="69"/>
        <v>62887.149999999994</v>
      </c>
      <c r="W139" s="39">
        <f t="shared" si="70"/>
        <v>80148.087029000017</v>
      </c>
      <c r="X139" s="1">
        <f t="shared" si="71"/>
        <v>66241</v>
      </c>
      <c r="Y139" s="37">
        <f t="shared" si="72"/>
        <v>13907.087029000017</v>
      </c>
      <c r="Z139" s="183">
        <f t="shared" si="73"/>
        <v>0.20994681585422947</v>
      </c>
      <c r="AA139" s="183">
        <f>SUM($C$2:C139)*D139/SUM($B$2:B139)-1</f>
        <v>0.14478871280113403</v>
      </c>
      <c r="AB139" s="183">
        <f t="shared" si="74"/>
        <v>6.515810305309544E-2</v>
      </c>
      <c r="AC139" s="40">
        <f t="shared" si="75"/>
        <v>0.21856046666666659</v>
      </c>
    </row>
    <row r="140" spans="1:29">
      <c r="A140" s="228" t="s">
        <v>1969</v>
      </c>
      <c r="B140" s="2">
        <v>10</v>
      </c>
      <c r="C140" s="175">
        <v>5.13</v>
      </c>
      <c r="D140" s="176">
        <v>1.9479</v>
      </c>
      <c r="E140" s="32">
        <f t="shared" si="57"/>
        <v>0.13666666666666666</v>
      </c>
      <c r="F140" s="13">
        <f t="shared" si="58"/>
        <v>-9.5991399999999949E-2</v>
      </c>
      <c r="H140" s="5">
        <f t="shared" si="59"/>
        <v>-0.95991399999999949</v>
      </c>
      <c r="I140" s="2" t="s">
        <v>65</v>
      </c>
      <c r="J140" s="33" t="s">
        <v>1970</v>
      </c>
      <c r="K140" s="34">
        <f t="shared" si="60"/>
        <v>43837</v>
      </c>
      <c r="L140" s="34" t="str">
        <f t="shared" ca="1" si="61"/>
        <v>2021-08-25</v>
      </c>
      <c r="M140" s="18">
        <f t="shared" ca="1" si="62"/>
        <v>5970</v>
      </c>
      <c r="N140" s="19">
        <f t="shared" ca="1" si="63"/>
        <v>-5.8688209380234474E-2</v>
      </c>
      <c r="O140" s="35">
        <f t="shared" si="64"/>
        <v>9.9927270000000004</v>
      </c>
      <c r="P140" s="35">
        <f t="shared" si="65"/>
        <v>7.2729999999996409E-3</v>
      </c>
      <c r="Q140" s="36">
        <f t="shared" si="66"/>
        <v>6.6666666666666666E-2</v>
      </c>
      <c r="R140" s="37">
        <f t="shared" si="67"/>
        <v>8864.1000000000149</v>
      </c>
      <c r="S140" s="38">
        <f t="shared" si="68"/>
        <v>17266.380390000028</v>
      </c>
      <c r="T140" s="38">
        <v>150.34</v>
      </c>
      <c r="U140" s="38">
        <v>1.9479</v>
      </c>
      <c r="V140" s="39">
        <f t="shared" si="69"/>
        <v>62889.097899999993</v>
      </c>
      <c r="W140" s="39">
        <f t="shared" si="70"/>
        <v>80155.478290000028</v>
      </c>
      <c r="X140" s="1">
        <f t="shared" si="71"/>
        <v>66251</v>
      </c>
      <c r="Y140" s="37">
        <f t="shared" si="72"/>
        <v>13904.478290000028</v>
      </c>
      <c r="Z140" s="183">
        <f t="shared" si="73"/>
        <v>0.20987574964906242</v>
      </c>
      <c r="AA140" s="183">
        <f>SUM($C$2:C140)*D140/SUM($B$2:B140)-1</f>
        <v>0.16381220152248344</v>
      </c>
      <c r="AB140" s="183">
        <f t="shared" si="74"/>
        <v>4.6063548126578979E-2</v>
      </c>
      <c r="AC140" s="40">
        <f t="shared" si="75"/>
        <v>0.23265806666666661</v>
      </c>
    </row>
    <row r="141" spans="1:29">
      <c r="A141" s="228" t="s">
        <v>1971</v>
      </c>
      <c r="B141" s="2">
        <v>10</v>
      </c>
      <c r="C141" s="175">
        <v>5.14</v>
      </c>
      <c r="D141" s="176">
        <v>1.9419999999999999</v>
      </c>
      <c r="E141" s="32">
        <f t="shared" si="57"/>
        <v>0.13666666666666666</v>
      </c>
      <c r="F141" s="13">
        <f t="shared" si="58"/>
        <v>-9.4229200000000013E-2</v>
      </c>
      <c r="H141" s="5">
        <f t="shared" si="59"/>
        <v>-0.94229200000000013</v>
      </c>
      <c r="I141" s="2" t="s">
        <v>65</v>
      </c>
      <c r="J141" s="33" t="s">
        <v>1972</v>
      </c>
      <c r="K141" s="34">
        <f t="shared" si="60"/>
        <v>43838</v>
      </c>
      <c r="L141" s="34" t="str">
        <f t="shared" ca="1" si="61"/>
        <v>2021-08-25</v>
      </c>
      <c r="M141" s="18">
        <f t="shared" ca="1" si="62"/>
        <v>5960</v>
      </c>
      <c r="N141" s="19">
        <f t="shared" ca="1" si="63"/>
        <v>-5.7707479865771821E-2</v>
      </c>
      <c r="O141" s="35">
        <f t="shared" si="64"/>
        <v>9.9818799999999985</v>
      </c>
      <c r="P141" s="35">
        <f t="shared" si="65"/>
        <v>1.8120000000001468E-2</v>
      </c>
      <c r="Q141" s="36">
        <f t="shared" si="66"/>
        <v>6.6666666666666666E-2</v>
      </c>
      <c r="R141" s="37">
        <f t="shared" si="67"/>
        <v>8869.2400000000143</v>
      </c>
      <c r="S141" s="38">
        <f t="shared" si="68"/>
        <v>17224.064080000026</v>
      </c>
      <c r="T141" s="38"/>
      <c r="U141" s="38"/>
      <c r="V141" s="39">
        <f t="shared" si="69"/>
        <v>62889.097899999993</v>
      </c>
      <c r="W141" s="39">
        <f t="shared" si="70"/>
        <v>80113.161980000019</v>
      </c>
      <c r="X141" s="1">
        <f t="shared" si="71"/>
        <v>66261</v>
      </c>
      <c r="Y141" s="37">
        <f t="shared" si="72"/>
        <v>13852.161980000019</v>
      </c>
      <c r="Z141" s="183">
        <f t="shared" si="73"/>
        <v>0.20905452649371448</v>
      </c>
      <c r="AA141" s="183">
        <f>SUM($C$2:C141)*D141/SUM($B$2:B141)-1</f>
        <v>0.16019152748289711</v>
      </c>
      <c r="AB141" s="183">
        <f t="shared" si="74"/>
        <v>4.8862999010817365E-2</v>
      </c>
      <c r="AC141" s="40">
        <f t="shared" si="75"/>
        <v>0.23089586666666667</v>
      </c>
    </row>
    <row r="142" spans="1:29">
      <c r="A142" s="228" t="s">
        <v>1973</v>
      </c>
      <c r="B142" s="2">
        <v>10</v>
      </c>
      <c r="C142" s="175">
        <v>5.19</v>
      </c>
      <c r="D142" s="176">
        <v>1.9237</v>
      </c>
      <c r="E142" s="32">
        <f t="shared" si="57"/>
        <v>0.13666666666666666</v>
      </c>
      <c r="F142" s="13">
        <f t="shared" si="58"/>
        <v>-8.5418199999999972E-2</v>
      </c>
      <c r="H142" s="5">
        <f t="shared" si="59"/>
        <v>-0.85418199999999977</v>
      </c>
      <c r="I142" s="2" t="s">
        <v>65</v>
      </c>
      <c r="J142" s="33" t="s">
        <v>1974</v>
      </c>
      <c r="K142" s="34">
        <f t="shared" si="60"/>
        <v>43841</v>
      </c>
      <c r="L142" s="34" t="str">
        <f t="shared" ca="1" si="61"/>
        <v>2021-08-25</v>
      </c>
      <c r="M142" s="18">
        <f t="shared" ca="1" si="62"/>
        <v>5930</v>
      </c>
      <c r="N142" s="19">
        <f t="shared" ca="1" si="63"/>
        <v>-5.2576126475548046E-2</v>
      </c>
      <c r="O142" s="35">
        <f t="shared" si="64"/>
        <v>9.9840030000000013</v>
      </c>
      <c r="P142" s="35">
        <f t="shared" si="65"/>
        <v>1.5996999999998707E-2</v>
      </c>
      <c r="Q142" s="36">
        <f t="shared" si="66"/>
        <v>6.6666666666666666E-2</v>
      </c>
      <c r="R142" s="37">
        <f t="shared" si="67"/>
        <v>8874.4300000000148</v>
      </c>
      <c r="S142" s="38">
        <f t="shared" si="68"/>
        <v>17071.740991000028</v>
      </c>
      <c r="T142" s="38"/>
      <c r="U142" s="38"/>
      <c r="V142" s="39">
        <f t="shared" si="69"/>
        <v>62889.097899999993</v>
      </c>
      <c r="W142" s="39">
        <f t="shared" si="70"/>
        <v>79960.838891000021</v>
      </c>
      <c r="X142" s="1">
        <f t="shared" si="71"/>
        <v>66271</v>
      </c>
      <c r="Y142" s="37">
        <f t="shared" si="72"/>
        <v>13689.838891000021</v>
      </c>
      <c r="Z142" s="183">
        <f t="shared" si="73"/>
        <v>0.20657359766715477</v>
      </c>
      <c r="AA142" s="183">
        <f>SUM($C$2:C142)*D142/SUM($B$2:B142)-1</f>
        <v>0.14916980561122273</v>
      </c>
      <c r="AB142" s="183">
        <f t="shared" si="74"/>
        <v>5.7403792055932046E-2</v>
      </c>
      <c r="AC142" s="40">
        <f t="shared" si="75"/>
        <v>0.22208486666666663</v>
      </c>
    </row>
    <row r="143" spans="1:29">
      <c r="A143" s="228" t="s">
        <v>1975</v>
      </c>
      <c r="B143" s="2">
        <v>10</v>
      </c>
      <c r="C143" s="175">
        <v>5.0599999999999996</v>
      </c>
      <c r="D143" s="176">
        <v>1.9751000000000001</v>
      </c>
      <c r="E143" s="32">
        <f t="shared" si="57"/>
        <v>0.13666666666666666</v>
      </c>
      <c r="F143" s="13">
        <f t="shared" si="58"/>
        <v>-0.10832680000000003</v>
      </c>
      <c r="H143" s="5">
        <f t="shared" si="59"/>
        <v>-1.0832680000000003</v>
      </c>
      <c r="I143" s="2" t="s">
        <v>65</v>
      </c>
      <c r="J143" s="33" t="s">
        <v>1976</v>
      </c>
      <c r="K143" s="34">
        <f t="shared" si="60"/>
        <v>43842</v>
      </c>
      <c r="L143" s="34" t="str">
        <f t="shared" ca="1" si="61"/>
        <v>2021-08-25</v>
      </c>
      <c r="M143" s="18">
        <f t="shared" ca="1" si="62"/>
        <v>5920</v>
      </c>
      <c r="N143" s="19">
        <f t="shared" ca="1" si="63"/>
        <v>-6.6789327702702725E-2</v>
      </c>
      <c r="O143" s="35">
        <f t="shared" si="64"/>
        <v>9.9940059999999988</v>
      </c>
      <c r="P143" s="35">
        <f t="shared" si="65"/>
        <v>5.9940000000011651E-3</v>
      </c>
      <c r="Q143" s="36">
        <f t="shared" si="66"/>
        <v>6.6666666666666666E-2</v>
      </c>
      <c r="R143" s="37">
        <f t="shared" si="67"/>
        <v>8627.8500000000149</v>
      </c>
      <c r="S143" s="38">
        <f t="shared" si="68"/>
        <v>17040.86653500003</v>
      </c>
      <c r="T143" s="38">
        <v>251.64</v>
      </c>
      <c r="U143" s="38">
        <v>494.52</v>
      </c>
      <c r="V143" s="39">
        <f t="shared" si="69"/>
        <v>63383.61789999999</v>
      </c>
      <c r="W143" s="39">
        <f t="shared" si="70"/>
        <v>80424.48443500002</v>
      </c>
      <c r="X143" s="1">
        <f t="shared" si="71"/>
        <v>66281</v>
      </c>
      <c r="Y143" s="37">
        <f t="shared" si="72"/>
        <v>14143.48443500002</v>
      </c>
      <c r="Z143" s="183">
        <f t="shared" si="73"/>
        <v>0.21338670863445053</v>
      </c>
      <c r="AA143" s="183">
        <f>SUM($C$2:C143)*D143/SUM($B$2:B143)-1</f>
        <v>0.17976855631479771</v>
      </c>
      <c r="AB143" s="183">
        <f t="shared" si="74"/>
        <v>3.3618152319652816E-2</v>
      </c>
      <c r="AC143" s="40">
        <f t="shared" si="75"/>
        <v>0.24499346666666669</v>
      </c>
    </row>
    <row r="144" spans="1:29">
      <c r="A144" s="228" t="s">
        <v>1977</v>
      </c>
      <c r="B144" s="2">
        <v>10</v>
      </c>
      <c r="C144" s="175">
        <v>5.07</v>
      </c>
      <c r="D144" s="176">
        <v>1.9690000000000001</v>
      </c>
      <c r="E144" s="32">
        <f t="shared" si="57"/>
        <v>0.13666666666666666</v>
      </c>
      <c r="F144" s="13">
        <f t="shared" si="58"/>
        <v>-0.10656459999999993</v>
      </c>
      <c r="H144" s="5">
        <f t="shared" si="59"/>
        <v>-1.0656459999999992</v>
      </c>
      <c r="I144" s="2" t="s">
        <v>65</v>
      </c>
      <c r="J144" s="33" t="s">
        <v>1978</v>
      </c>
      <c r="K144" s="34">
        <f t="shared" si="60"/>
        <v>43843</v>
      </c>
      <c r="L144" s="34" t="str">
        <f t="shared" ca="1" si="61"/>
        <v>2021-08-25</v>
      </c>
      <c r="M144" s="18">
        <f t="shared" ca="1" si="62"/>
        <v>5910</v>
      </c>
      <c r="N144" s="19">
        <f t="shared" ca="1" si="63"/>
        <v>-6.5814008460236828E-2</v>
      </c>
      <c r="O144" s="35">
        <f t="shared" si="64"/>
        <v>9.9828300000000016</v>
      </c>
      <c r="P144" s="35">
        <f t="shared" si="65"/>
        <v>1.7169999999998353E-2</v>
      </c>
      <c r="Q144" s="36">
        <f t="shared" si="66"/>
        <v>6.6666666666666666E-2</v>
      </c>
      <c r="R144" s="37">
        <f t="shared" si="67"/>
        <v>8632.9200000000146</v>
      </c>
      <c r="S144" s="38">
        <f t="shared" si="68"/>
        <v>16998.219480000029</v>
      </c>
      <c r="T144" s="38"/>
      <c r="U144" s="38"/>
      <c r="V144" s="39">
        <f t="shared" si="69"/>
        <v>63383.61789999999</v>
      </c>
      <c r="W144" s="39">
        <f t="shared" si="70"/>
        <v>80381.837380000012</v>
      </c>
      <c r="X144" s="1">
        <f t="shared" si="71"/>
        <v>66291</v>
      </c>
      <c r="Y144" s="37">
        <f t="shared" si="72"/>
        <v>14090.837380000012</v>
      </c>
      <c r="Z144" s="183">
        <f t="shared" si="73"/>
        <v>0.2125603382057899</v>
      </c>
      <c r="AA144" s="183">
        <f>SUM($C$2:C144)*D144/SUM($B$2:B144)-1</f>
        <v>0.17602019957612192</v>
      </c>
      <c r="AB144" s="183">
        <f t="shared" si="74"/>
        <v>3.6540138629667984E-2</v>
      </c>
      <c r="AC144" s="40">
        <f t="shared" si="75"/>
        <v>0.24323126666666658</v>
      </c>
    </row>
    <row r="145" spans="1:29">
      <c r="A145" s="228" t="s">
        <v>1979</v>
      </c>
      <c r="B145" s="2">
        <v>10</v>
      </c>
      <c r="C145" s="175">
        <v>5.17</v>
      </c>
      <c r="D145" s="176">
        <v>1.9337</v>
      </c>
      <c r="E145" s="32">
        <f t="shared" si="57"/>
        <v>0.13666666666666666</v>
      </c>
      <c r="F145" s="13">
        <f t="shared" si="58"/>
        <v>-8.8942600000000024E-2</v>
      </c>
      <c r="H145" s="5">
        <f t="shared" si="59"/>
        <v>-0.88942600000000027</v>
      </c>
      <c r="I145" s="2" t="s">
        <v>65</v>
      </c>
      <c r="J145" s="33" t="s">
        <v>1980</v>
      </c>
      <c r="K145" s="34">
        <f t="shared" si="60"/>
        <v>43844</v>
      </c>
      <c r="L145" s="34" t="str">
        <f t="shared" ca="1" si="61"/>
        <v>2021-08-25</v>
      </c>
      <c r="M145" s="18">
        <f t="shared" ca="1" si="62"/>
        <v>5900</v>
      </c>
      <c r="N145" s="19">
        <f t="shared" ca="1" si="63"/>
        <v>-5.5023811864406795E-2</v>
      </c>
      <c r="O145" s="35">
        <f t="shared" si="64"/>
        <v>9.997228999999999</v>
      </c>
      <c r="P145" s="35">
        <f t="shared" si="65"/>
        <v>2.7710000000009671E-3</v>
      </c>
      <c r="Q145" s="36">
        <f t="shared" si="66"/>
        <v>6.6666666666666666E-2</v>
      </c>
      <c r="R145" s="37">
        <f t="shared" si="67"/>
        <v>8638.0900000000147</v>
      </c>
      <c r="S145" s="38">
        <f t="shared" si="68"/>
        <v>16703.474633000027</v>
      </c>
      <c r="T145" s="38"/>
      <c r="U145" s="38"/>
      <c r="V145" s="39">
        <f t="shared" si="69"/>
        <v>63383.61789999999</v>
      </c>
      <c r="W145" s="39">
        <f t="shared" si="70"/>
        <v>80087.092533000017</v>
      </c>
      <c r="X145" s="1">
        <f t="shared" si="71"/>
        <v>66301</v>
      </c>
      <c r="Y145" s="37">
        <f t="shared" si="72"/>
        <v>13786.092533000017</v>
      </c>
      <c r="Z145" s="183">
        <f t="shared" si="73"/>
        <v>0.20793189443598159</v>
      </c>
      <c r="AA145" s="183">
        <f>SUM($C$2:C145)*D145/SUM($B$2:B145)-1</f>
        <v>0.15484532431160303</v>
      </c>
      <c r="AB145" s="183">
        <f t="shared" si="74"/>
        <v>5.3086570124378563E-2</v>
      </c>
      <c r="AC145" s="40">
        <f t="shared" si="75"/>
        <v>0.2256092666666667</v>
      </c>
    </row>
    <row r="146" spans="1:29">
      <c r="A146" s="228" t="s">
        <v>1981</v>
      </c>
      <c r="B146" s="2">
        <v>10</v>
      </c>
      <c r="C146" s="175">
        <v>5.18</v>
      </c>
      <c r="D146" s="176">
        <v>1.9295</v>
      </c>
      <c r="E146" s="32">
        <f t="shared" si="57"/>
        <v>0.13666666666666666</v>
      </c>
      <c r="F146" s="13">
        <f t="shared" si="58"/>
        <v>-8.7180400000000088E-2</v>
      </c>
      <c r="H146" s="5">
        <f t="shared" si="59"/>
        <v>-0.87180400000000091</v>
      </c>
      <c r="I146" s="2" t="s">
        <v>65</v>
      </c>
      <c r="J146" s="33" t="s">
        <v>1982</v>
      </c>
      <c r="K146" s="34">
        <f t="shared" si="60"/>
        <v>43845</v>
      </c>
      <c r="L146" s="34" t="str">
        <f t="shared" ca="1" si="61"/>
        <v>2021-08-25</v>
      </c>
      <c r="M146" s="18">
        <f t="shared" ca="1" si="62"/>
        <v>5890</v>
      </c>
      <c r="N146" s="19">
        <f t="shared" ca="1" si="63"/>
        <v>-5.4025205432937234E-2</v>
      </c>
      <c r="O146" s="35">
        <f t="shared" si="64"/>
        <v>9.9948099999999993</v>
      </c>
      <c r="P146" s="35">
        <f t="shared" si="65"/>
        <v>5.1900000000006941E-3</v>
      </c>
      <c r="Q146" s="36">
        <f t="shared" si="66"/>
        <v>6.6666666666666666E-2</v>
      </c>
      <c r="R146" s="37">
        <f t="shared" si="67"/>
        <v>8643.270000000015</v>
      </c>
      <c r="S146" s="38">
        <f t="shared" si="68"/>
        <v>16677.189465000029</v>
      </c>
      <c r="T146" s="38"/>
      <c r="U146" s="38"/>
      <c r="V146" s="39">
        <f t="shared" si="69"/>
        <v>63383.61789999999</v>
      </c>
      <c r="W146" s="39">
        <f t="shared" si="70"/>
        <v>80060.807365000015</v>
      </c>
      <c r="X146" s="1">
        <f t="shared" si="71"/>
        <v>66311</v>
      </c>
      <c r="Y146" s="37">
        <f t="shared" si="72"/>
        <v>13749.807365000015</v>
      </c>
      <c r="Z146" s="183">
        <f t="shared" si="73"/>
        <v>0.20735334054681753</v>
      </c>
      <c r="AA146" s="183">
        <f>SUM($C$2:C146)*D146/SUM($B$2:B146)-1</f>
        <v>0.15224711454780704</v>
      </c>
      <c r="AB146" s="183">
        <f t="shared" si="74"/>
        <v>5.5106225999010494E-2</v>
      </c>
      <c r="AC146" s="40">
        <f t="shared" si="75"/>
        <v>0.22384706666666676</v>
      </c>
    </row>
    <row r="147" spans="1:29">
      <c r="A147" s="228" t="s">
        <v>1983</v>
      </c>
      <c r="B147" s="2">
        <v>10</v>
      </c>
      <c r="C147" s="175">
        <v>5.12</v>
      </c>
      <c r="D147" s="176">
        <v>1.95</v>
      </c>
      <c r="E147" s="32">
        <f t="shared" si="57"/>
        <v>0.13666666666666666</v>
      </c>
      <c r="F147" s="13">
        <f t="shared" si="58"/>
        <v>-9.7753600000000065E-2</v>
      </c>
      <c r="H147" s="5">
        <f t="shared" si="59"/>
        <v>-0.97753600000000063</v>
      </c>
      <c r="I147" s="2" t="s">
        <v>65</v>
      </c>
      <c r="J147" s="33" t="s">
        <v>1984</v>
      </c>
      <c r="K147" s="34">
        <f t="shared" si="60"/>
        <v>43848</v>
      </c>
      <c r="L147" s="34" t="str">
        <f t="shared" ca="1" si="61"/>
        <v>2021-08-25</v>
      </c>
      <c r="M147" s="18">
        <f t="shared" ca="1" si="62"/>
        <v>5860</v>
      </c>
      <c r="N147" s="19">
        <f t="shared" ca="1" si="63"/>
        <v>-6.0887481228668987E-2</v>
      </c>
      <c r="O147" s="35">
        <f t="shared" si="64"/>
        <v>9.984</v>
      </c>
      <c r="P147" s="35">
        <f t="shared" si="65"/>
        <v>1.6000000000000014E-2</v>
      </c>
      <c r="Q147" s="36">
        <f t="shared" si="66"/>
        <v>6.6666666666666666E-2</v>
      </c>
      <c r="R147" s="37">
        <f t="shared" si="67"/>
        <v>8648.3900000000158</v>
      </c>
      <c r="S147" s="38">
        <f t="shared" si="68"/>
        <v>16864.360500000032</v>
      </c>
      <c r="T147" s="38"/>
      <c r="U147" s="38"/>
      <c r="V147" s="39">
        <f t="shared" si="69"/>
        <v>63383.61789999999</v>
      </c>
      <c r="W147" s="39">
        <f t="shared" si="70"/>
        <v>80247.978400000022</v>
      </c>
      <c r="X147" s="1">
        <f t="shared" si="71"/>
        <v>66321</v>
      </c>
      <c r="Y147" s="37">
        <f t="shared" si="72"/>
        <v>13926.978400000022</v>
      </c>
      <c r="Z147" s="183">
        <f t="shared" si="73"/>
        <v>0.20999349225735475</v>
      </c>
      <c r="AA147" s="183">
        <f>SUM($C$2:C147)*D147/SUM($B$2:B147)-1</f>
        <v>0.16439157263751802</v>
      </c>
      <c r="AB147" s="183">
        <f t="shared" si="74"/>
        <v>4.5601919619836728E-2</v>
      </c>
      <c r="AC147" s="40">
        <f t="shared" si="75"/>
        <v>0.23442026666666671</v>
      </c>
    </row>
    <row r="148" spans="1:29">
      <c r="A148" s="228" t="s">
        <v>1985</v>
      </c>
      <c r="B148" s="2">
        <v>10</v>
      </c>
      <c r="C148" s="175">
        <v>5.2</v>
      </c>
      <c r="D148" s="176">
        <v>1.923</v>
      </c>
      <c r="E148" s="32">
        <f t="shared" si="57"/>
        <v>0.13666666666666666</v>
      </c>
      <c r="F148" s="13">
        <f t="shared" si="58"/>
        <v>-8.3656000000000036E-2</v>
      </c>
      <c r="H148" s="5">
        <f t="shared" si="59"/>
        <v>-0.83656000000000041</v>
      </c>
      <c r="I148" s="2" t="s">
        <v>65</v>
      </c>
      <c r="J148" s="33" t="s">
        <v>1986</v>
      </c>
      <c r="K148" s="34">
        <f t="shared" si="60"/>
        <v>43849</v>
      </c>
      <c r="L148" s="34" t="str">
        <f t="shared" ca="1" si="61"/>
        <v>2021-08-25</v>
      </c>
      <c r="M148" s="18">
        <f t="shared" ca="1" si="62"/>
        <v>5850</v>
      </c>
      <c r="N148" s="19">
        <f t="shared" ca="1" si="63"/>
        <v>-5.2195623931623955E-2</v>
      </c>
      <c r="O148" s="35">
        <f t="shared" si="64"/>
        <v>9.9996000000000009</v>
      </c>
      <c r="P148" s="35">
        <f t="shared" si="65"/>
        <v>3.9999999999906777E-4</v>
      </c>
      <c r="Q148" s="36">
        <f t="shared" si="66"/>
        <v>6.6666666666666666E-2</v>
      </c>
      <c r="R148" s="37">
        <f t="shared" si="67"/>
        <v>8653.5900000000165</v>
      </c>
      <c r="S148" s="38">
        <f t="shared" si="68"/>
        <v>16640.853570000032</v>
      </c>
      <c r="T148" s="38"/>
      <c r="U148" s="38"/>
      <c r="V148" s="39">
        <f t="shared" si="69"/>
        <v>63383.61789999999</v>
      </c>
      <c r="W148" s="39">
        <f t="shared" si="70"/>
        <v>80024.471470000019</v>
      </c>
      <c r="X148" s="1">
        <f t="shared" si="71"/>
        <v>66331</v>
      </c>
      <c r="Y148" s="37">
        <f t="shared" si="72"/>
        <v>13693.471470000019</v>
      </c>
      <c r="Z148" s="183">
        <f t="shared" si="73"/>
        <v>0.20644150502781522</v>
      </c>
      <c r="AA148" s="183">
        <f>SUM($C$2:C148)*D148/SUM($B$2:B148)-1</f>
        <v>0.14818212028662114</v>
      </c>
      <c r="AB148" s="183">
        <f t="shared" si="74"/>
        <v>5.8259384741194076E-2</v>
      </c>
      <c r="AC148" s="40">
        <f t="shared" si="75"/>
        <v>0.22032266666666669</v>
      </c>
    </row>
    <row r="149" spans="1:29">
      <c r="A149" s="228" t="s">
        <v>1987</v>
      </c>
      <c r="B149" s="2">
        <v>10</v>
      </c>
      <c r="C149" s="175">
        <v>5.16</v>
      </c>
      <c r="D149" s="176">
        <v>1.9359</v>
      </c>
      <c r="E149" s="32">
        <f t="shared" si="57"/>
        <v>0.13666666666666666</v>
      </c>
      <c r="F149" s="13">
        <f t="shared" si="58"/>
        <v>-9.070479999999996E-2</v>
      </c>
      <c r="H149" s="5">
        <f t="shared" si="59"/>
        <v>-0.90704799999999963</v>
      </c>
      <c r="I149" s="2" t="s">
        <v>65</v>
      </c>
      <c r="J149" s="33" t="s">
        <v>1988</v>
      </c>
      <c r="K149" s="34">
        <f t="shared" si="60"/>
        <v>43850</v>
      </c>
      <c r="L149" s="34" t="str">
        <f t="shared" ca="1" si="61"/>
        <v>2021-08-25</v>
      </c>
      <c r="M149" s="18">
        <f t="shared" ca="1" si="62"/>
        <v>5840</v>
      </c>
      <c r="N149" s="19">
        <f t="shared" ca="1" si="63"/>
        <v>-5.6690499999999977E-2</v>
      </c>
      <c r="O149" s="35">
        <f t="shared" si="64"/>
        <v>9.9892439999999993</v>
      </c>
      <c r="P149" s="35">
        <f t="shared" si="65"/>
        <v>1.0756000000000654E-2</v>
      </c>
      <c r="Q149" s="36">
        <f t="shared" si="66"/>
        <v>6.6666666666666666E-2</v>
      </c>
      <c r="R149" s="37">
        <f t="shared" si="67"/>
        <v>8658.7500000000164</v>
      </c>
      <c r="S149" s="38">
        <f t="shared" si="68"/>
        <v>16762.47412500003</v>
      </c>
      <c r="T149" s="38"/>
      <c r="U149" s="38"/>
      <c r="V149" s="39">
        <f t="shared" si="69"/>
        <v>63383.61789999999</v>
      </c>
      <c r="W149" s="39">
        <f t="shared" si="70"/>
        <v>80146.09202500002</v>
      </c>
      <c r="X149" s="1">
        <f t="shared" si="71"/>
        <v>66341</v>
      </c>
      <c r="Y149" s="37">
        <f t="shared" si="72"/>
        <v>13805.09202500002</v>
      </c>
      <c r="Z149" s="183">
        <f t="shared" si="73"/>
        <v>0.20809291426116605</v>
      </c>
      <c r="AA149" s="183">
        <f>SUM($C$2:C149)*D149/SUM($B$2:B149)-1</f>
        <v>0.15579229971824415</v>
      </c>
      <c r="AB149" s="183">
        <f t="shared" si="74"/>
        <v>5.2300614542921897E-2</v>
      </c>
      <c r="AC149" s="40">
        <f t="shared" si="75"/>
        <v>0.22737146666666663</v>
      </c>
    </row>
    <row r="150" spans="1:29">
      <c r="A150" s="228" t="s">
        <v>1989</v>
      </c>
      <c r="B150" s="2">
        <v>10</v>
      </c>
      <c r="C150" s="175">
        <v>5.08</v>
      </c>
      <c r="D150" s="176">
        <v>1.9655</v>
      </c>
      <c r="E150" s="32">
        <f t="shared" si="57"/>
        <v>0.13666666666666666</v>
      </c>
      <c r="F150" s="13">
        <f t="shared" si="58"/>
        <v>-0.10480239999999999</v>
      </c>
      <c r="H150" s="5">
        <f t="shared" si="59"/>
        <v>-1.0480239999999998</v>
      </c>
      <c r="I150" s="2" t="s">
        <v>65</v>
      </c>
      <c r="J150" s="33" t="s">
        <v>1990</v>
      </c>
      <c r="K150" s="34">
        <f t="shared" si="60"/>
        <v>43851</v>
      </c>
      <c r="L150" s="34" t="str">
        <f t="shared" ca="1" si="61"/>
        <v>2021-08-25</v>
      </c>
      <c r="M150" s="18">
        <f t="shared" ca="1" si="62"/>
        <v>5830</v>
      </c>
      <c r="N150" s="19">
        <f t="shared" ca="1" si="63"/>
        <v>-6.5613852487135499E-2</v>
      </c>
      <c r="O150" s="35">
        <f t="shared" si="64"/>
        <v>9.9847400000000004</v>
      </c>
      <c r="P150" s="35">
        <f t="shared" si="65"/>
        <v>1.5259999999999607E-2</v>
      </c>
      <c r="Q150" s="36">
        <f t="shared" si="66"/>
        <v>6.6666666666666666E-2</v>
      </c>
      <c r="R150" s="37">
        <f t="shared" si="67"/>
        <v>8663.8300000000163</v>
      </c>
      <c r="S150" s="38">
        <f t="shared" si="68"/>
        <v>17028.757865000032</v>
      </c>
      <c r="T150" s="38"/>
      <c r="U150" s="38"/>
      <c r="V150" s="39">
        <f t="shared" si="69"/>
        <v>63383.61789999999</v>
      </c>
      <c r="W150" s="39">
        <f t="shared" si="70"/>
        <v>80412.375765000019</v>
      </c>
      <c r="X150" s="1">
        <f t="shared" si="71"/>
        <v>66351</v>
      </c>
      <c r="Y150" s="37">
        <f t="shared" si="72"/>
        <v>14061.375765000019</v>
      </c>
      <c r="Z150" s="183">
        <f t="shared" si="73"/>
        <v>0.21192409707464877</v>
      </c>
      <c r="AA150" s="183">
        <f>SUM($C$2:C150)*D150/SUM($B$2:B150)-1</f>
        <v>0.17336175935703446</v>
      </c>
      <c r="AB150" s="183">
        <f t="shared" si="74"/>
        <v>3.8562337717614303E-2</v>
      </c>
      <c r="AC150" s="40">
        <f t="shared" si="75"/>
        <v>0.24146906666666665</v>
      </c>
    </row>
    <row r="151" spans="1:29">
      <c r="A151" s="228" t="s">
        <v>1991</v>
      </c>
      <c r="B151" s="2">
        <v>10</v>
      </c>
      <c r="C151" s="175">
        <v>5.08</v>
      </c>
      <c r="D151" s="176">
        <v>1.9673</v>
      </c>
      <c r="E151" s="32">
        <f t="shared" si="57"/>
        <v>0.13666666666666666</v>
      </c>
      <c r="F151" s="13">
        <f t="shared" si="58"/>
        <v>-0.10480239999999999</v>
      </c>
      <c r="H151" s="5">
        <f t="shared" si="59"/>
        <v>-1.0480239999999998</v>
      </c>
      <c r="I151" s="2" t="s">
        <v>65</v>
      </c>
      <c r="J151" s="33" t="s">
        <v>1992</v>
      </c>
      <c r="K151" s="34">
        <f t="shared" si="60"/>
        <v>43852</v>
      </c>
      <c r="L151" s="34" t="str">
        <f t="shared" ca="1" si="61"/>
        <v>2021-08-25</v>
      </c>
      <c r="M151" s="18">
        <f t="shared" ca="1" si="62"/>
        <v>5820</v>
      </c>
      <c r="N151" s="19">
        <f t="shared" ca="1" si="63"/>
        <v>-6.5726591065292092E-2</v>
      </c>
      <c r="O151" s="35">
        <f t="shared" si="64"/>
        <v>9.9938839999999995</v>
      </c>
      <c r="P151" s="35">
        <f t="shared" si="65"/>
        <v>6.1160000000004544E-3</v>
      </c>
      <c r="Q151" s="36">
        <f t="shared" si="66"/>
        <v>6.6666666666666666E-2</v>
      </c>
      <c r="R151" s="37">
        <f t="shared" si="67"/>
        <v>8668.9100000000162</v>
      </c>
      <c r="S151" s="38">
        <f t="shared" si="68"/>
        <v>17054.346643000034</v>
      </c>
      <c r="T151" s="38"/>
      <c r="U151" s="38"/>
      <c r="V151" s="39">
        <f t="shared" si="69"/>
        <v>63383.61789999999</v>
      </c>
      <c r="W151" s="39">
        <f t="shared" si="70"/>
        <v>80437.964543000024</v>
      </c>
      <c r="X151" s="1">
        <f t="shared" si="71"/>
        <v>66361</v>
      </c>
      <c r="Y151" s="37">
        <f t="shared" si="72"/>
        <v>14076.964543000024</v>
      </c>
      <c r="Z151" s="183">
        <f t="shared" si="73"/>
        <v>0.21212707076445536</v>
      </c>
      <c r="AA151" s="183">
        <f>SUM($C$2:C151)*D151/SUM($B$2:B151)-1</f>
        <v>0.17433368984521613</v>
      </c>
      <c r="AB151" s="183">
        <f t="shared" si="74"/>
        <v>3.7793380919239228E-2</v>
      </c>
      <c r="AC151" s="40">
        <f t="shared" si="75"/>
        <v>0.24146906666666665</v>
      </c>
    </row>
    <row r="152" spans="1:29">
      <c r="A152" s="228" t="s">
        <v>2024</v>
      </c>
      <c r="B152" s="2">
        <v>10</v>
      </c>
      <c r="C152" s="175">
        <v>5.03</v>
      </c>
      <c r="D152" s="176">
        <v>1.9858</v>
      </c>
      <c r="E152" s="32">
        <f t="shared" si="57"/>
        <v>0.13666666666666666</v>
      </c>
      <c r="F152" s="13">
        <f t="shared" si="58"/>
        <v>-0.11361340000000002</v>
      </c>
      <c r="H152" s="5">
        <f t="shared" si="59"/>
        <v>-1.1361340000000002</v>
      </c>
      <c r="I152" s="2" t="s">
        <v>65</v>
      </c>
      <c r="J152" s="33" t="s">
        <v>2025</v>
      </c>
      <c r="K152" s="34">
        <f t="shared" si="60"/>
        <v>43855</v>
      </c>
      <c r="L152" s="34" t="str">
        <f t="shared" ca="1" si="61"/>
        <v>2021-08-25</v>
      </c>
      <c r="M152" s="18">
        <f t="shared" ca="1" si="62"/>
        <v>5790</v>
      </c>
      <c r="N152" s="19">
        <f t="shared" ca="1" si="63"/>
        <v>-7.1621573402417982E-2</v>
      </c>
      <c r="O152" s="35">
        <f t="shared" si="64"/>
        <v>9.9885739999999998</v>
      </c>
      <c r="P152" s="35">
        <f t="shared" si="65"/>
        <v>1.1426000000000158E-2</v>
      </c>
      <c r="Q152" s="36">
        <f t="shared" si="66"/>
        <v>6.6666666666666666E-2</v>
      </c>
      <c r="R152" s="37">
        <f t="shared" si="67"/>
        <v>8590.8800000000174</v>
      </c>
      <c r="S152" s="38">
        <f t="shared" si="68"/>
        <v>17059.769504000036</v>
      </c>
      <c r="T152" s="38">
        <v>83.06</v>
      </c>
      <c r="U152" s="38">
        <v>164.12</v>
      </c>
      <c r="V152" s="39">
        <f t="shared" si="69"/>
        <v>63547.737899999993</v>
      </c>
      <c r="W152" s="39">
        <f t="shared" si="70"/>
        <v>80607.507404000033</v>
      </c>
      <c r="X152" s="1">
        <f t="shared" si="71"/>
        <v>66371</v>
      </c>
      <c r="Y152" s="37">
        <f t="shared" si="72"/>
        <v>14236.507404000033</v>
      </c>
      <c r="Z152" s="183">
        <f t="shared" si="73"/>
        <v>0.21449891374244823</v>
      </c>
      <c r="AA152" s="183">
        <f>SUM($C$2:C152)*D152/SUM($B$2:B152)-1</f>
        <v>0.18526753884917424</v>
      </c>
      <c r="AB152" s="183">
        <f t="shared" si="74"/>
        <v>2.9231374893273987E-2</v>
      </c>
      <c r="AC152" s="40">
        <f t="shared" si="75"/>
        <v>0.25028006666666669</v>
      </c>
    </row>
    <row r="153" spans="1:29">
      <c r="A153" s="228" t="s">
        <v>2048</v>
      </c>
      <c r="B153" s="2">
        <v>10</v>
      </c>
      <c r="C153" s="175">
        <v>5.13</v>
      </c>
      <c r="D153" s="176">
        <v>1.9482999999999999</v>
      </c>
      <c r="E153" s="32">
        <f t="shared" ref="E153:E178" si="76">10%*Q153+13%</f>
        <v>0.13666666666666666</v>
      </c>
      <c r="F153" s="13">
        <f t="shared" ref="F153:F178" si="77">IF(G153="",($F$1*C153-B153)/B153,H153/B153)</f>
        <v>-9.5991399999999949E-2</v>
      </c>
      <c r="H153" s="5">
        <f t="shared" ref="H153:H178" si="78">IF(G153="",$F$1*C153-B153,G153-B153)</f>
        <v>-0.95991399999999949</v>
      </c>
      <c r="I153" s="2" t="s">
        <v>65</v>
      </c>
      <c r="J153" s="33" t="s">
        <v>2049</v>
      </c>
      <c r="K153" s="34">
        <f t="shared" ref="K153:K187" si="79">DATE(MID(J153,1,4),MID(J153,5,2),MID(J153,7,2))</f>
        <v>43856</v>
      </c>
      <c r="L153" s="34" t="str">
        <f t="shared" ref="L153:L178" ca="1" si="80">IF(LEN(J153) &gt; 15,DATE(MID(J153,12,4),MID(J153,16,2),MID(J153,18,2)),TEXT(TODAY(),"yyyy-mm-dd"))</f>
        <v>2021-08-25</v>
      </c>
      <c r="M153" s="18">
        <f t="shared" ref="M153:M178" ca="1" si="81">(L153-K153+1)*B153</f>
        <v>5780</v>
      </c>
      <c r="N153" s="19">
        <f t="shared" ref="N153:N178" ca="1" si="82">H153/M153*365</f>
        <v>-6.0617406574394433E-2</v>
      </c>
      <c r="O153" s="35">
        <f t="shared" ref="O153:O178" si="83">D153*C153</f>
        <v>9.9947789999999994</v>
      </c>
      <c r="P153" s="35">
        <f t="shared" ref="P153:P178" si="84">B153-O153</f>
        <v>5.2210000000005863E-3</v>
      </c>
      <c r="Q153" s="36">
        <f t="shared" ref="Q153:Q178" si="85">B153/150</f>
        <v>6.6666666666666666E-2</v>
      </c>
      <c r="R153" s="37">
        <f t="shared" ref="R153:R176" si="86">R152+C153-T153</f>
        <v>8596.0100000000166</v>
      </c>
      <c r="S153" s="38">
        <f t="shared" ref="S153:S176" si="87">R153*D153</f>
        <v>16747.60628300003</v>
      </c>
      <c r="T153" s="38"/>
      <c r="U153" s="38"/>
      <c r="V153" s="39">
        <f t="shared" ref="V153:V176" si="88">V152+U153</f>
        <v>63547.737899999993</v>
      </c>
      <c r="W153" s="39">
        <f t="shared" ref="W153:W176" si="89">V153+S153</f>
        <v>80295.344183000023</v>
      </c>
      <c r="X153" s="1">
        <f t="shared" ref="X153:X176" si="90">X152+B153</f>
        <v>66381</v>
      </c>
      <c r="Y153" s="37">
        <f t="shared" ref="Y153:Y176" si="91">W153-X153</f>
        <v>13914.344183000023</v>
      </c>
      <c r="Z153" s="183">
        <f t="shared" ref="Z153:Z176" si="92">W153/X153-1</f>
        <v>0.2096133559753548</v>
      </c>
      <c r="AA153" s="183">
        <f>SUM($C$2:C153)*D153/SUM($B$2:B153)-1</f>
        <v>0.16278916151323553</v>
      </c>
      <c r="AB153" s="183">
        <f t="shared" ref="AB153:AB178" si="93">Z153-AA153</f>
        <v>4.6824194462119273E-2</v>
      </c>
      <c r="AC153" s="40">
        <f t="shared" ref="AC153:AC178" si="94">IF(E153-F153&lt;0,"达成",E153-F153)</f>
        <v>0.23265806666666661</v>
      </c>
    </row>
    <row r="154" spans="1:29">
      <c r="A154" s="228" t="s">
        <v>2050</v>
      </c>
      <c r="B154" s="2">
        <v>10</v>
      </c>
      <c r="C154" s="175">
        <v>5.1100000000000003</v>
      </c>
      <c r="D154" s="176">
        <v>1.9531000000000001</v>
      </c>
      <c r="E154" s="32">
        <f t="shared" si="76"/>
        <v>0.13666666666666666</v>
      </c>
      <c r="F154" s="13">
        <f t="shared" si="77"/>
        <v>-9.9515800000000001E-2</v>
      </c>
      <c r="H154" s="5">
        <f t="shared" si="78"/>
        <v>-0.99515799999999999</v>
      </c>
      <c r="I154" s="2" t="s">
        <v>65</v>
      </c>
      <c r="J154" s="33" t="s">
        <v>2051</v>
      </c>
      <c r="K154" s="34">
        <f t="shared" si="79"/>
        <v>43857</v>
      </c>
      <c r="L154" s="34" t="str">
        <f t="shared" ca="1" si="80"/>
        <v>2021-08-25</v>
      </c>
      <c r="M154" s="18">
        <f t="shared" ca="1" si="81"/>
        <v>5770</v>
      </c>
      <c r="N154" s="19">
        <f t="shared" ca="1" si="82"/>
        <v>-6.2951935875216636E-2</v>
      </c>
      <c r="O154" s="35">
        <f t="shared" si="83"/>
        <v>9.980341000000001</v>
      </c>
      <c r="P154" s="35">
        <f t="shared" si="84"/>
        <v>1.9658999999998983E-2</v>
      </c>
      <c r="Q154" s="36">
        <f t="shared" si="85"/>
        <v>6.6666666666666666E-2</v>
      </c>
      <c r="R154" s="37">
        <f t="shared" si="86"/>
        <v>8601.1200000000172</v>
      </c>
      <c r="S154" s="38">
        <f t="shared" si="87"/>
        <v>16798.847472000034</v>
      </c>
      <c r="T154" s="38"/>
      <c r="U154" s="38"/>
      <c r="V154" s="39">
        <f t="shared" si="88"/>
        <v>63547.737899999993</v>
      </c>
      <c r="W154" s="39">
        <f t="shared" si="89"/>
        <v>80346.58537200003</v>
      </c>
      <c r="X154" s="1">
        <f t="shared" si="90"/>
        <v>66391</v>
      </c>
      <c r="Y154" s="37">
        <f t="shared" si="91"/>
        <v>13955.58537200003</v>
      </c>
      <c r="Z154" s="183">
        <f t="shared" si="92"/>
        <v>0.21020296986037312</v>
      </c>
      <c r="AA154" s="183">
        <f>SUM($C$2:C154)*D154/SUM($B$2:B154)-1</f>
        <v>0.16555580563034122</v>
      </c>
      <c r="AB154" s="183">
        <f t="shared" si="93"/>
        <v>4.4647164230031899E-2</v>
      </c>
      <c r="AC154" s="40">
        <f t="shared" si="94"/>
        <v>0.23618246666666665</v>
      </c>
    </row>
    <row r="155" spans="1:29">
      <c r="A155" s="228" t="s">
        <v>2052</v>
      </c>
      <c r="B155" s="2">
        <v>10</v>
      </c>
      <c r="C155" s="175">
        <v>5.25</v>
      </c>
      <c r="D155" s="176">
        <v>1.903</v>
      </c>
      <c r="E155" s="32">
        <f t="shared" si="76"/>
        <v>0.13666666666666666</v>
      </c>
      <c r="F155" s="13">
        <f t="shared" si="77"/>
        <v>-7.4845000000000009E-2</v>
      </c>
      <c r="H155" s="5">
        <f t="shared" si="78"/>
        <v>-0.74845000000000006</v>
      </c>
      <c r="I155" s="2" t="s">
        <v>65</v>
      </c>
      <c r="J155" s="33" t="s">
        <v>2053</v>
      </c>
      <c r="K155" s="34">
        <f t="shared" si="79"/>
        <v>43858</v>
      </c>
      <c r="L155" s="34" t="str">
        <f t="shared" ca="1" si="80"/>
        <v>2021-08-25</v>
      </c>
      <c r="M155" s="18">
        <f t="shared" ca="1" si="81"/>
        <v>5760</v>
      </c>
      <c r="N155" s="19">
        <f t="shared" ca="1" si="82"/>
        <v>-4.7427821180555552E-2</v>
      </c>
      <c r="O155" s="35">
        <f t="shared" si="83"/>
        <v>9.9907500000000002</v>
      </c>
      <c r="P155" s="35">
        <f t="shared" si="84"/>
        <v>9.2499999999997584E-3</v>
      </c>
      <c r="Q155" s="36">
        <f t="shared" si="85"/>
        <v>6.6666666666666666E-2</v>
      </c>
      <c r="R155" s="37">
        <f t="shared" si="86"/>
        <v>8606.3700000000172</v>
      </c>
      <c r="S155" s="38">
        <f t="shared" si="87"/>
        <v>16377.922110000032</v>
      </c>
      <c r="T155" s="38"/>
      <c r="U155" s="38"/>
      <c r="V155" s="39">
        <f t="shared" si="88"/>
        <v>63547.737899999993</v>
      </c>
      <c r="W155" s="39">
        <f t="shared" si="89"/>
        <v>79925.660010000021</v>
      </c>
      <c r="X155" s="1">
        <f t="shared" si="90"/>
        <v>66401</v>
      </c>
      <c r="Y155" s="37">
        <f t="shared" si="91"/>
        <v>13524.660010000021</v>
      </c>
      <c r="Z155" s="183">
        <f t="shared" si="92"/>
        <v>0.20368157121127717</v>
      </c>
      <c r="AA155" s="183">
        <f>SUM($C$2:C155)*D155/SUM($B$2:B155)-1</f>
        <v>0.13557762634534432</v>
      </c>
      <c r="AB155" s="183">
        <f t="shared" si="93"/>
        <v>6.8103944865932853E-2</v>
      </c>
      <c r="AC155" s="40">
        <f t="shared" si="94"/>
        <v>0.21151166666666665</v>
      </c>
    </row>
    <row r="156" spans="1:29">
      <c r="A156" s="228" t="s">
        <v>2054</v>
      </c>
      <c r="B156" s="2">
        <v>10</v>
      </c>
      <c r="C156" s="175">
        <v>5.27</v>
      </c>
      <c r="D156" s="176">
        <v>1.8943000000000001</v>
      </c>
      <c r="E156" s="32">
        <f t="shared" si="76"/>
        <v>0.13666666666666666</v>
      </c>
      <c r="F156" s="13">
        <f t="shared" si="77"/>
        <v>-7.1320600000000137E-2</v>
      </c>
      <c r="H156" s="5">
        <f t="shared" si="78"/>
        <v>-0.71320600000000134</v>
      </c>
      <c r="I156" s="2" t="s">
        <v>65</v>
      </c>
      <c r="J156" s="33" t="s">
        <v>2055</v>
      </c>
      <c r="K156" s="34">
        <f t="shared" si="79"/>
        <v>43859</v>
      </c>
      <c r="L156" s="34" t="str">
        <f t="shared" ca="1" si="80"/>
        <v>2021-08-25</v>
      </c>
      <c r="M156" s="18">
        <f t="shared" ca="1" si="81"/>
        <v>5750</v>
      </c>
      <c r="N156" s="19">
        <f t="shared" ca="1" si="82"/>
        <v>-4.527307652173921E-2</v>
      </c>
      <c r="O156" s="35">
        <f t="shared" si="83"/>
        <v>9.9829609999999995</v>
      </c>
      <c r="P156" s="35">
        <f t="shared" si="84"/>
        <v>1.703900000000047E-2</v>
      </c>
      <c r="Q156" s="36">
        <f t="shared" si="85"/>
        <v>6.6666666666666666E-2</v>
      </c>
      <c r="R156" s="37">
        <f t="shared" si="86"/>
        <v>8611.6400000000176</v>
      </c>
      <c r="S156" s="38">
        <f t="shared" si="87"/>
        <v>16313.029652000034</v>
      </c>
      <c r="T156" s="38"/>
      <c r="U156" s="38"/>
      <c r="V156" s="39">
        <f t="shared" si="88"/>
        <v>63547.737899999993</v>
      </c>
      <c r="W156" s="39">
        <f t="shared" si="89"/>
        <v>79860.767552000034</v>
      </c>
      <c r="X156" s="1">
        <f t="shared" si="90"/>
        <v>66411</v>
      </c>
      <c r="Y156" s="37">
        <f t="shared" si="91"/>
        <v>13449.767552000034</v>
      </c>
      <c r="Z156" s="183">
        <f t="shared" si="92"/>
        <v>0.20252318971254812</v>
      </c>
      <c r="AA156" s="183">
        <f>SUM($C$2:C156)*D156/SUM($B$2:B156)-1</f>
        <v>0.13030885484625343</v>
      </c>
      <c r="AB156" s="183">
        <f t="shared" si="93"/>
        <v>7.2214334866294694E-2</v>
      </c>
      <c r="AC156" s="40">
        <f t="shared" si="94"/>
        <v>0.20798726666666678</v>
      </c>
    </row>
    <row r="157" spans="1:29">
      <c r="A157" s="228" t="s">
        <v>2056</v>
      </c>
      <c r="B157" s="2">
        <v>10</v>
      </c>
      <c r="C157" s="175">
        <v>5.21</v>
      </c>
      <c r="D157" s="176">
        <v>1.9164000000000001</v>
      </c>
      <c r="E157" s="32">
        <f t="shared" si="76"/>
        <v>0.13666666666666666</v>
      </c>
      <c r="F157" s="13">
        <f t="shared" si="77"/>
        <v>-8.1893799999999933E-2</v>
      </c>
      <c r="H157" s="5">
        <f t="shared" si="78"/>
        <v>-0.81893799999999928</v>
      </c>
      <c r="I157" s="2" t="s">
        <v>65</v>
      </c>
      <c r="J157" s="33" t="s">
        <v>2057</v>
      </c>
      <c r="K157" s="34">
        <f t="shared" si="79"/>
        <v>43862</v>
      </c>
      <c r="L157" s="34" t="str">
        <f t="shared" ca="1" si="80"/>
        <v>2021-08-25</v>
      </c>
      <c r="M157" s="18">
        <f t="shared" ca="1" si="81"/>
        <v>5720</v>
      </c>
      <c r="N157" s="19">
        <f t="shared" ca="1" si="82"/>
        <v>-5.2257407342657297E-2</v>
      </c>
      <c r="O157" s="35">
        <f t="shared" si="83"/>
        <v>9.9844439999999999</v>
      </c>
      <c r="P157" s="35">
        <f t="shared" si="84"/>
        <v>1.5556000000000125E-2</v>
      </c>
      <c r="Q157" s="36">
        <f t="shared" si="85"/>
        <v>6.6666666666666666E-2</v>
      </c>
      <c r="R157" s="37">
        <f t="shared" si="86"/>
        <v>8616.8500000000167</v>
      </c>
      <c r="S157" s="38">
        <f t="shared" si="87"/>
        <v>16513.331340000033</v>
      </c>
      <c r="T157" s="38"/>
      <c r="U157" s="38"/>
      <c r="V157" s="39">
        <f t="shared" si="88"/>
        <v>63547.737899999993</v>
      </c>
      <c r="W157" s="39">
        <f t="shared" si="89"/>
        <v>80061.069240000026</v>
      </c>
      <c r="X157" s="1">
        <f t="shared" si="90"/>
        <v>66421</v>
      </c>
      <c r="Y157" s="37">
        <f t="shared" si="91"/>
        <v>13640.069240000026</v>
      </c>
      <c r="Z157" s="183">
        <f t="shared" si="92"/>
        <v>0.20535778202676913</v>
      </c>
      <c r="AA157" s="183">
        <f>SUM($C$2:C157)*D157/SUM($B$2:B157)-1</f>
        <v>0.1434109460154247</v>
      </c>
      <c r="AB157" s="183">
        <f t="shared" si="93"/>
        <v>6.1946836011344431E-2</v>
      </c>
      <c r="AC157" s="40">
        <f t="shared" si="94"/>
        <v>0.21856046666666659</v>
      </c>
    </row>
    <row r="158" spans="1:29">
      <c r="A158" s="228" t="s">
        <v>2058</v>
      </c>
      <c r="B158" s="2">
        <v>10</v>
      </c>
      <c r="C158" s="175">
        <v>5.14</v>
      </c>
      <c r="D158" s="176">
        <v>1.9441999999999999</v>
      </c>
      <c r="E158" s="32">
        <f t="shared" si="76"/>
        <v>0.13666666666666666</v>
      </c>
      <c r="F158" s="13">
        <f t="shared" si="77"/>
        <v>-9.4229200000000013E-2</v>
      </c>
      <c r="H158" s="5">
        <f t="shared" si="78"/>
        <v>-0.94229200000000013</v>
      </c>
      <c r="I158" s="2" t="s">
        <v>65</v>
      </c>
      <c r="J158" s="33" t="s">
        <v>2059</v>
      </c>
      <c r="K158" s="34">
        <f t="shared" si="79"/>
        <v>43863</v>
      </c>
      <c r="L158" s="34" t="str">
        <f t="shared" ca="1" si="80"/>
        <v>2021-08-25</v>
      </c>
      <c r="M158" s="18">
        <f t="shared" ca="1" si="81"/>
        <v>5710</v>
      </c>
      <c r="N158" s="19">
        <f t="shared" ca="1" si="82"/>
        <v>-6.023407705779335E-2</v>
      </c>
      <c r="O158" s="35">
        <f t="shared" si="83"/>
        <v>9.9931879999999982</v>
      </c>
      <c r="P158" s="35">
        <f t="shared" si="84"/>
        <v>6.8120000000018166E-3</v>
      </c>
      <c r="Q158" s="36">
        <f t="shared" si="85"/>
        <v>6.6666666666666666E-2</v>
      </c>
      <c r="R158" s="37">
        <f t="shared" si="86"/>
        <v>8621.9900000000162</v>
      </c>
      <c r="S158" s="38">
        <f t="shared" si="87"/>
        <v>16762.872958000029</v>
      </c>
      <c r="T158" s="38"/>
      <c r="U158" s="38"/>
      <c r="V158" s="39">
        <f t="shared" si="88"/>
        <v>63547.737899999993</v>
      </c>
      <c r="W158" s="39">
        <f t="shared" si="89"/>
        <v>80310.610858000029</v>
      </c>
      <c r="X158" s="1">
        <f t="shared" si="90"/>
        <v>66431</v>
      </c>
      <c r="Y158" s="37">
        <f t="shared" si="91"/>
        <v>13879.610858000029</v>
      </c>
      <c r="Z158" s="183">
        <f t="shared" si="92"/>
        <v>0.20893274010627616</v>
      </c>
      <c r="AA158" s="183">
        <f>SUM($C$2:C158)*D158/SUM($B$2:B158)-1</f>
        <v>0.15990386219782815</v>
      </c>
      <c r="AB158" s="183">
        <f t="shared" si="93"/>
        <v>4.902887790844801E-2</v>
      </c>
      <c r="AC158" s="40">
        <f t="shared" si="94"/>
        <v>0.23089586666666667</v>
      </c>
    </row>
    <row r="159" spans="1:29">
      <c r="A159" s="228" t="s">
        <v>2060</v>
      </c>
      <c r="B159" s="2">
        <v>10</v>
      </c>
      <c r="C159" s="175">
        <v>5.15</v>
      </c>
      <c r="D159" s="176">
        <v>1.9391</v>
      </c>
      <c r="E159" s="32">
        <f t="shared" si="76"/>
        <v>0.13666666666666666</v>
      </c>
      <c r="F159" s="13">
        <f t="shared" si="77"/>
        <v>-9.2466999999999896E-2</v>
      </c>
      <c r="H159" s="5">
        <f t="shared" si="78"/>
        <v>-0.92466999999999899</v>
      </c>
      <c r="I159" s="2" t="s">
        <v>65</v>
      </c>
      <c r="J159" s="33" t="s">
        <v>2061</v>
      </c>
      <c r="K159" s="34">
        <f t="shared" si="79"/>
        <v>43864</v>
      </c>
      <c r="L159" s="34" t="str">
        <f t="shared" ca="1" si="80"/>
        <v>2021-08-25</v>
      </c>
      <c r="M159" s="18">
        <f t="shared" ca="1" si="81"/>
        <v>5700</v>
      </c>
      <c r="N159" s="19">
        <f t="shared" ca="1" si="82"/>
        <v>-5.921132456140344E-2</v>
      </c>
      <c r="O159" s="35">
        <f t="shared" si="83"/>
        <v>9.986365000000001</v>
      </c>
      <c r="P159" s="35">
        <f t="shared" si="84"/>
        <v>1.3634999999998954E-2</v>
      </c>
      <c r="Q159" s="36">
        <f t="shared" si="85"/>
        <v>6.6666666666666666E-2</v>
      </c>
      <c r="R159" s="37">
        <f t="shared" si="86"/>
        <v>8627.1400000000158</v>
      </c>
      <c r="S159" s="38">
        <f t="shared" si="87"/>
        <v>16728.887174000032</v>
      </c>
      <c r="T159" s="38"/>
      <c r="U159" s="38"/>
      <c r="V159" s="39">
        <f t="shared" si="88"/>
        <v>63547.737899999993</v>
      </c>
      <c r="W159" s="39">
        <f t="shared" si="89"/>
        <v>80276.625074000025</v>
      </c>
      <c r="X159" s="1">
        <f t="shared" si="90"/>
        <v>66441</v>
      </c>
      <c r="Y159" s="37">
        <f t="shared" si="91"/>
        <v>13835.625074000025</v>
      </c>
      <c r="Z159" s="183">
        <f t="shared" si="92"/>
        <v>0.20823926602549658</v>
      </c>
      <c r="AA159" s="183">
        <f>SUM($C$2:C159)*D159/SUM($B$2:B159)-1</f>
        <v>0.15676888287815149</v>
      </c>
      <c r="AB159" s="183">
        <f t="shared" si="93"/>
        <v>5.1470383147345089E-2</v>
      </c>
      <c r="AC159" s="40">
        <f t="shared" si="94"/>
        <v>0.22913366666666657</v>
      </c>
    </row>
    <row r="160" spans="1:29">
      <c r="A160" s="228" t="s">
        <v>2062</v>
      </c>
      <c r="B160" s="2">
        <v>10</v>
      </c>
      <c r="C160" s="175">
        <v>5.16</v>
      </c>
      <c r="D160" s="176">
        <v>1.9352</v>
      </c>
      <c r="E160" s="32">
        <f t="shared" si="76"/>
        <v>0.13666666666666666</v>
      </c>
      <c r="F160" s="13">
        <f t="shared" si="77"/>
        <v>-9.070479999999996E-2</v>
      </c>
      <c r="H160" s="5">
        <f t="shared" si="78"/>
        <v>-0.90704799999999963</v>
      </c>
      <c r="I160" s="2" t="s">
        <v>65</v>
      </c>
      <c r="J160" s="33" t="s">
        <v>2063</v>
      </c>
      <c r="K160" s="34">
        <f t="shared" si="79"/>
        <v>43865</v>
      </c>
      <c r="L160" s="34" t="str">
        <f t="shared" ca="1" si="80"/>
        <v>2021-08-25</v>
      </c>
      <c r="M160" s="18">
        <f t="shared" ca="1" si="81"/>
        <v>5690</v>
      </c>
      <c r="N160" s="19">
        <f t="shared" ca="1" si="82"/>
        <v>-5.8184977152899803E-2</v>
      </c>
      <c r="O160" s="35">
        <f t="shared" si="83"/>
        <v>9.9856320000000007</v>
      </c>
      <c r="P160" s="35">
        <f t="shared" si="84"/>
        <v>1.436799999999927E-2</v>
      </c>
      <c r="Q160" s="36">
        <f t="shared" si="85"/>
        <v>6.6666666666666666E-2</v>
      </c>
      <c r="R160" s="37">
        <f t="shared" si="86"/>
        <v>8632.3000000000156</v>
      </c>
      <c r="S160" s="38">
        <f t="shared" si="87"/>
        <v>16705.226960000029</v>
      </c>
      <c r="T160" s="38"/>
      <c r="U160" s="38"/>
      <c r="V160" s="39">
        <f t="shared" si="88"/>
        <v>63547.737899999993</v>
      </c>
      <c r="W160" s="39">
        <f t="shared" si="89"/>
        <v>80252.964860000022</v>
      </c>
      <c r="X160" s="1">
        <f t="shared" si="90"/>
        <v>66451</v>
      </c>
      <c r="Y160" s="37">
        <f t="shared" si="91"/>
        <v>13801.964860000022</v>
      </c>
      <c r="Z160" s="183">
        <f t="shared" si="92"/>
        <v>0.20770138688657847</v>
      </c>
      <c r="AA160" s="183">
        <f>SUM($C$2:C160)*D160/SUM($B$2:B160)-1</f>
        <v>0.15435142750495756</v>
      </c>
      <c r="AB160" s="183">
        <f t="shared" si="93"/>
        <v>5.3349959381620904E-2</v>
      </c>
      <c r="AC160" s="40">
        <f t="shared" si="94"/>
        <v>0.22737146666666663</v>
      </c>
    </row>
    <row r="161" spans="1:29">
      <c r="A161" s="228" t="s">
        <v>2064</v>
      </c>
      <c r="B161" s="2">
        <v>10</v>
      </c>
      <c r="C161" s="175">
        <v>5.15</v>
      </c>
      <c r="D161" s="176">
        <v>1.9383999999999999</v>
      </c>
      <c r="E161" s="32">
        <f t="shared" si="76"/>
        <v>0.13666666666666666</v>
      </c>
      <c r="F161" s="13">
        <f t="shared" si="77"/>
        <v>-9.2466999999999896E-2</v>
      </c>
      <c r="H161" s="5">
        <f t="shared" si="78"/>
        <v>-0.92466999999999899</v>
      </c>
      <c r="I161" s="2" t="s">
        <v>65</v>
      </c>
      <c r="J161" s="33" t="s">
        <v>2065</v>
      </c>
      <c r="K161" s="34">
        <f t="shared" si="79"/>
        <v>43866</v>
      </c>
      <c r="L161" s="34" t="str">
        <f t="shared" ca="1" si="80"/>
        <v>2021-08-25</v>
      </c>
      <c r="M161" s="18">
        <f t="shared" ca="1" si="81"/>
        <v>5680</v>
      </c>
      <c r="N161" s="19">
        <f t="shared" ca="1" si="82"/>
        <v>-5.941981514084501E-2</v>
      </c>
      <c r="O161" s="35">
        <f t="shared" si="83"/>
        <v>9.9827600000000007</v>
      </c>
      <c r="P161" s="35">
        <f t="shared" si="84"/>
        <v>1.7239999999999256E-2</v>
      </c>
      <c r="Q161" s="36">
        <f t="shared" si="85"/>
        <v>6.6666666666666666E-2</v>
      </c>
      <c r="R161" s="37">
        <f t="shared" si="86"/>
        <v>8637.4500000000153</v>
      </c>
      <c r="S161" s="38">
        <f t="shared" si="87"/>
        <v>16742.833080000029</v>
      </c>
      <c r="T161" s="38"/>
      <c r="U161" s="38"/>
      <c r="V161" s="39">
        <f t="shared" si="88"/>
        <v>63547.737899999993</v>
      </c>
      <c r="W161" s="39">
        <f t="shared" si="89"/>
        <v>80290.570980000019</v>
      </c>
      <c r="X161" s="1">
        <f t="shared" si="90"/>
        <v>66461</v>
      </c>
      <c r="Y161" s="37">
        <f t="shared" si="91"/>
        <v>13829.570980000019</v>
      </c>
      <c r="Z161" s="183">
        <f t="shared" si="92"/>
        <v>0.20808550849370344</v>
      </c>
      <c r="AA161" s="183">
        <f>SUM($C$2:C161)*D161/SUM($B$2:B161)-1</f>
        <v>0.1561681482863142</v>
      </c>
      <c r="AB161" s="183">
        <f t="shared" si="93"/>
        <v>5.191736020738924E-2</v>
      </c>
      <c r="AC161" s="40">
        <f t="shared" si="94"/>
        <v>0.22913366666666657</v>
      </c>
    </row>
    <row r="162" spans="1:29">
      <c r="A162" s="228" t="s">
        <v>2068</v>
      </c>
      <c r="B162" s="2">
        <v>10</v>
      </c>
      <c r="C162" s="175">
        <v>5.08</v>
      </c>
      <c r="D162" s="176">
        <v>1.9654</v>
      </c>
      <c r="E162" s="32">
        <f t="shared" si="76"/>
        <v>0.13666666666666666</v>
      </c>
      <c r="F162" s="13">
        <f t="shared" si="77"/>
        <v>-0.10480239999999999</v>
      </c>
      <c r="H162" s="5">
        <f t="shared" si="78"/>
        <v>-1.0480239999999998</v>
      </c>
      <c r="I162" s="2" t="s">
        <v>65</v>
      </c>
      <c r="J162" s="33" t="s">
        <v>2069</v>
      </c>
      <c r="K162" s="34">
        <f t="shared" si="79"/>
        <v>43869</v>
      </c>
      <c r="L162" s="34" t="str">
        <f t="shared" ca="1" si="80"/>
        <v>2021-08-25</v>
      </c>
      <c r="M162" s="18">
        <f t="shared" ca="1" si="81"/>
        <v>5650</v>
      </c>
      <c r="N162" s="19">
        <f t="shared" ca="1" si="82"/>
        <v>-6.7704205309734505E-2</v>
      </c>
      <c r="O162" s="35">
        <f t="shared" si="83"/>
        <v>9.9842320000000004</v>
      </c>
      <c r="P162" s="35">
        <f t="shared" si="84"/>
        <v>1.576799999999956E-2</v>
      </c>
      <c r="Q162" s="36">
        <f t="shared" si="85"/>
        <v>6.6666666666666666E-2</v>
      </c>
      <c r="R162" s="37">
        <f t="shared" si="86"/>
        <v>8642.5300000000152</v>
      </c>
      <c r="S162" s="38">
        <f t="shared" si="87"/>
        <v>16986.028462000031</v>
      </c>
      <c r="T162" s="38"/>
      <c r="U162" s="38"/>
      <c r="V162" s="39">
        <f t="shared" si="88"/>
        <v>63547.737899999993</v>
      </c>
      <c r="W162" s="39">
        <f t="shared" si="89"/>
        <v>80533.766362000024</v>
      </c>
      <c r="X162" s="1">
        <f t="shared" si="90"/>
        <v>66471</v>
      </c>
      <c r="Y162" s="37">
        <f t="shared" si="91"/>
        <v>14062.766362000024</v>
      </c>
      <c r="Z162" s="183">
        <f t="shared" si="92"/>
        <v>0.21156243116547091</v>
      </c>
      <c r="AA162" s="183">
        <f>SUM($C$2:C162)*D162/SUM($B$2:B162)-1</f>
        <v>0.17217115484096501</v>
      </c>
      <c r="AB162" s="183">
        <f t="shared" si="93"/>
        <v>3.9391276324505897E-2</v>
      </c>
      <c r="AC162" s="40">
        <f t="shared" si="94"/>
        <v>0.24146906666666665</v>
      </c>
    </row>
    <row r="163" spans="1:29">
      <c r="A163" s="228" t="s">
        <v>2070</v>
      </c>
      <c r="B163" s="2">
        <v>10</v>
      </c>
      <c r="C163" s="175">
        <v>4.9800000000000004</v>
      </c>
      <c r="D163" s="176">
        <v>2.0062000000000002</v>
      </c>
      <c r="E163" s="32">
        <f t="shared" si="76"/>
        <v>0.13666666666666666</v>
      </c>
      <c r="F163" s="13">
        <f t="shared" si="77"/>
        <v>-0.12242439999999988</v>
      </c>
      <c r="H163" s="5">
        <f t="shared" si="78"/>
        <v>-1.2242439999999988</v>
      </c>
      <c r="I163" s="2" t="s">
        <v>65</v>
      </c>
      <c r="J163" s="33" t="s">
        <v>2071</v>
      </c>
      <c r="K163" s="34">
        <f t="shared" si="79"/>
        <v>43870</v>
      </c>
      <c r="L163" s="34" t="str">
        <f t="shared" ca="1" si="80"/>
        <v>2021-08-25</v>
      </c>
      <c r="M163" s="18">
        <f t="shared" ca="1" si="81"/>
        <v>5640</v>
      </c>
      <c r="N163" s="19">
        <f t="shared" ca="1" si="82"/>
        <v>-7.9228556737588579E-2</v>
      </c>
      <c r="O163" s="35">
        <f t="shared" si="83"/>
        <v>9.9908760000000019</v>
      </c>
      <c r="P163" s="35">
        <f t="shared" si="84"/>
        <v>9.1239999999981336E-3</v>
      </c>
      <c r="Q163" s="36">
        <f t="shared" si="85"/>
        <v>6.6666666666666666E-2</v>
      </c>
      <c r="R163" s="37">
        <f t="shared" si="86"/>
        <v>7404.6900000000151</v>
      </c>
      <c r="S163" s="38">
        <f t="shared" si="87"/>
        <v>14855.289078000033</v>
      </c>
      <c r="T163" s="38">
        <v>1242.82</v>
      </c>
      <c r="U163" s="38">
        <v>2480.88</v>
      </c>
      <c r="V163" s="39">
        <f t="shared" si="88"/>
        <v>66028.617899999997</v>
      </c>
      <c r="W163" s="39">
        <f t="shared" si="89"/>
        <v>80883.906978000028</v>
      </c>
      <c r="X163" s="1">
        <f t="shared" si="90"/>
        <v>66481</v>
      </c>
      <c r="Y163" s="37">
        <f t="shared" si="91"/>
        <v>14402.906978000028</v>
      </c>
      <c r="Z163" s="183">
        <f t="shared" si="92"/>
        <v>0.21664696647162396</v>
      </c>
      <c r="AA163" s="183">
        <f>SUM($C$2:C163)*D163/SUM($B$2:B163)-1</f>
        <v>0.19638947414997721</v>
      </c>
      <c r="AB163" s="183">
        <f t="shared" si="93"/>
        <v>2.0257492321646753E-2</v>
      </c>
      <c r="AC163" s="40">
        <f t="shared" si="94"/>
        <v>0.25909106666666654</v>
      </c>
    </row>
    <row r="164" spans="1:29">
      <c r="A164" s="228" t="s">
        <v>2072</v>
      </c>
      <c r="B164" s="2">
        <v>10</v>
      </c>
      <c r="C164" s="175">
        <v>4.88</v>
      </c>
      <c r="D164" s="176">
        <v>2.0470000000000002</v>
      </c>
      <c r="E164" s="32">
        <f t="shared" si="76"/>
        <v>0.13666666666666666</v>
      </c>
      <c r="F164" s="13">
        <f t="shared" si="77"/>
        <v>-0.14004639999999996</v>
      </c>
      <c r="H164" s="5">
        <f t="shared" si="78"/>
        <v>-1.4004639999999995</v>
      </c>
      <c r="I164" s="2" t="s">
        <v>65</v>
      </c>
      <c r="J164" s="33" t="s">
        <v>2073</v>
      </c>
      <c r="K164" s="34">
        <f t="shared" si="79"/>
        <v>43871</v>
      </c>
      <c r="L164" s="34" t="str">
        <f t="shared" ca="1" si="80"/>
        <v>2021-08-25</v>
      </c>
      <c r="M164" s="18">
        <f t="shared" ca="1" si="81"/>
        <v>5630</v>
      </c>
      <c r="N164" s="19">
        <f t="shared" ca="1" si="82"/>
        <v>-9.0793847246891615E-2</v>
      </c>
      <c r="O164" s="35">
        <f t="shared" si="83"/>
        <v>9.9893600000000013</v>
      </c>
      <c r="P164" s="35">
        <f t="shared" si="84"/>
        <v>1.0639999999998651E-2</v>
      </c>
      <c r="Q164" s="36">
        <f t="shared" si="85"/>
        <v>6.6666666666666666E-2</v>
      </c>
      <c r="R164" s="37">
        <f t="shared" si="86"/>
        <v>7409.5700000000152</v>
      </c>
      <c r="S164" s="38">
        <f t="shared" si="87"/>
        <v>15167.389790000032</v>
      </c>
      <c r="T164" s="38"/>
      <c r="U164" s="38"/>
      <c r="V164" s="39">
        <f t="shared" si="88"/>
        <v>66028.617899999997</v>
      </c>
      <c r="W164" s="39">
        <f t="shared" si="89"/>
        <v>81196.007690000028</v>
      </c>
      <c r="X164" s="1">
        <f t="shared" si="90"/>
        <v>66491</v>
      </c>
      <c r="Y164" s="37">
        <f t="shared" si="91"/>
        <v>14705.007690000028</v>
      </c>
      <c r="Z164" s="183">
        <f t="shared" si="92"/>
        <v>0.22115786632777401</v>
      </c>
      <c r="AA164" s="183">
        <f>SUM($C$2:C164)*D164/SUM($B$2:B164)-1</f>
        <v>0.22059134411730486</v>
      </c>
      <c r="AB164" s="183">
        <f t="shared" si="93"/>
        <v>5.6652221046915585E-4</v>
      </c>
      <c r="AC164" s="40">
        <f t="shared" si="94"/>
        <v>0.27671306666666662</v>
      </c>
    </row>
    <row r="165" spans="1:29">
      <c r="A165" s="228" t="s">
        <v>2074</v>
      </c>
      <c r="B165" s="2">
        <v>10</v>
      </c>
      <c r="C165" s="175">
        <v>4.91</v>
      </c>
      <c r="D165" s="176">
        <v>2.0337999999999998</v>
      </c>
      <c r="E165" s="32">
        <f t="shared" si="76"/>
        <v>0.13666666666666666</v>
      </c>
      <c r="F165" s="13">
        <f t="shared" si="77"/>
        <v>-0.13475979999999996</v>
      </c>
      <c r="H165" s="5">
        <f t="shared" si="78"/>
        <v>-1.3475979999999996</v>
      </c>
      <c r="I165" s="2" t="s">
        <v>65</v>
      </c>
      <c r="J165" s="33" t="s">
        <v>2076</v>
      </c>
      <c r="K165" s="34">
        <f t="shared" si="79"/>
        <v>43879</v>
      </c>
      <c r="L165" s="34" t="str">
        <f t="shared" ca="1" si="80"/>
        <v>2021-08-25</v>
      </c>
      <c r="M165" s="18">
        <f t="shared" ca="1" si="81"/>
        <v>5550</v>
      </c>
      <c r="N165" s="19">
        <f t="shared" ca="1" si="82"/>
        <v>-8.8625814414414389E-2</v>
      </c>
      <c r="O165" s="35">
        <f t="shared" si="83"/>
        <v>9.9859580000000001</v>
      </c>
      <c r="P165" s="35">
        <f t="shared" si="84"/>
        <v>1.4041999999999888E-2</v>
      </c>
      <c r="Q165" s="36">
        <f t="shared" si="85"/>
        <v>6.6666666666666666E-2</v>
      </c>
      <c r="R165" s="37">
        <f t="shared" si="86"/>
        <v>5692.7400000000152</v>
      </c>
      <c r="S165" s="38">
        <f t="shared" si="87"/>
        <v>11577.894612000029</v>
      </c>
      <c r="T165" s="38">
        <v>1721.74</v>
      </c>
      <c r="U165" s="38">
        <v>3484.16</v>
      </c>
      <c r="V165" s="39">
        <f t="shared" si="88"/>
        <v>69512.777900000001</v>
      </c>
      <c r="W165" s="39">
        <f t="shared" si="89"/>
        <v>81090.672512000034</v>
      </c>
      <c r="X165" s="1">
        <f t="shared" si="90"/>
        <v>66501</v>
      </c>
      <c r="Y165" s="37">
        <f t="shared" si="91"/>
        <v>14589.672512000034</v>
      </c>
      <c r="Z165" s="183">
        <f t="shared" si="92"/>
        <v>0.21939027250718079</v>
      </c>
      <c r="AA165" s="183">
        <f>SUM($C$2:C165)*D165/SUM($B$2:B165)-1</f>
        <v>0.2125958882298209</v>
      </c>
      <c r="AB165" s="183">
        <f t="shared" si="93"/>
        <v>6.7943842773598995E-3</v>
      </c>
      <c r="AC165" s="40">
        <f t="shared" si="94"/>
        <v>0.27142646666666659</v>
      </c>
    </row>
    <row r="166" spans="1:29">
      <c r="A166" s="228" t="s">
        <v>2075</v>
      </c>
      <c r="B166" s="2">
        <v>10</v>
      </c>
      <c r="C166" s="175">
        <v>4.9000000000000004</v>
      </c>
      <c r="D166" s="176">
        <v>2.0373000000000001</v>
      </c>
      <c r="E166" s="32">
        <f t="shared" si="76"/>
        <v>0.13666666666666666</v>
      </c>
      <c r="F166" s="13">
        <f t="shared" si="77"/>
        <v>-0.13652199999999989</v>
      </c>
      <c r="H166" s="5">
        <f t="shared" si="78"/>
        <v>-1.365219999999999</v>
      </c>
      <c r="I166" s="2" t="s">
        <v>65</v>
      </c>
      <c r="J166" s="33" t="s">
        <v>2077</v>
      </c>
      <c r="K166" s="34">
        <f t="shared" si="79"/>
        <v>43880</v>
      </c>
      <c r="L166" s="34" t="str">
        <f t="shared" ca="1" si="80"/>
        <v>2021-08-25</v>
      </c>
      <c r="M166" s="18">
        <f t="shared" ca="1" si="81"/>
        <v>5540</v>
      </c>
      <c r="N166" s="19">
        <f t="shared" ca="1" si="82"/>
        <v>-8.9946805054151549E-2</v>
      </c>
      <c r="O166" s="35">
        <f t="shared" si="83"/>
        <v>9.9827700000000021</v>
      </c>
      <c r="P166" s="35">
        <f t="shared" si="84"/>
        <v>1.7229999999997858E-2</v>
      </c>
      <c r="Q166" s="36">
        <f t="shared" si="85"/>
        <v>6.6666666666666666E-2</v>
      </c>
      <c r="R166" s="37">
        <f t="shared" si="86"/>
        <v>5464.5100000000148</v>
      </c>
      <c r="S166" s="38">
        <f t="shared" si="87"/>
        <v>11132.846223000031</v>
      </c>
      <c r="T166" s="38">
        <v>233.13</v>
      </c>
      <c r="U166" s="38">
        <v>472.59</v>
      </c>
      <c r="V166" s="39">
        <f t="shared" si="88"/>
        <v>69985.367899999997</v>
      </c>
      <c r="W166" s="39">
        <f t="shared" si="89"/>
        <v>81118.214123000027</v>
      </c>
      <c r="X166" s="1">
        <f t="shared" si="90"/>
        <v>66511</v>
      </c>
      <c r="Y166" s="37">
        <f t="shared" si="91"/>
        <v>14607.214123000027</v>
      </c>
      <c r="Z166" s="183">
        <f t="shared" si="92"/>
        <v>0.21962102694291219</v>
      </c>
      <c r="AA166" s="183">
        <f>SUM($C$2:C166)*D166/SUM($B$2:B166)-1</f>
        <v>0.21455689114262499</v>
      </c>
      <c r="AB166" s="183">
        <f t="shared" si="93"/>
        <v>5.064135800287195E-3</v>
      </c>
      <c r="AC166" s="40">
        <f t="shared" si="94"/>
        <v>0.27318866666666652</v>
      </c>
    </row>
    <row r="167" spans="1:29">
      <c r="A167" s="228" t="s">
        <v>2131</v>
      </c>
      <c r="B167" s="2">
        <v>10</v>
      </c>
      <c r="C167" s="175">
        <v>5.05</v>
      </c>
      <c r="D167" s="176">
        <v>1.9772000000000001</v>
      </c>
      <c r="E167" s="32">
        <f t="shared" si="76"/>
        <v>0.13666666666666666</v>
      </c>
      <c r="F167" s="13">
        <f t="shared" si="77"/>
        <v>-0.11008899999999996</v>
      </c>
      <c r="H167" s="5">
        <f t="shared" si="78"/>
        <v>-1.1008899999999997</v>
      </c>
      <c r="I167" s="2" t="s">
        <v>65</v>
      </c>
      <c r="J167" s="33" t="s">
        <v>2132</v>
      </c>
      <c r="K167" s="34">
        <f t="shared" si="79"/>
        <v>43883</v>
      </c>
      <c r="L167" s="34" t="str">
        <f t="shared" ca="1" si="80"/>
        <v>2021-08-25</v>
      </c>
      <c r="M167" s="18">
        <f t="shared" ca="1" si="81"/>
        <v>5510</v>
      </c>
      <c r="N167" s="19">
        <f t="shared" ca="1" si="82"/>
        <v>-7.2926470054446441E-2</v>
      </c>
      <c r="O167" s="35">
        <f t="shared" si="83"/>
        <v>9.9848599999999994</v>
      </c>
      <c r="P167" s="35">
        <f t="shared" si="84"/>
        <v>1.5140000000000597E-2</v>
      </c>
      <c r="Q167" s="36">
        <f t="shared" si="85"/>
        <v>6.6666666666666666E-2</v>
      </c>
      <c r="R167" s="37">
        <f t="shared" si="86"/>
        <v>5469.560000000015</v>
      </c>
      <c r="S167" s="38">
        <f t="shared" si="87"/>
        <v>10814.41403200003</v>
      </c>
      <c r="T167" s="38"/>
      <c r="U167" s="38"/>
      <c r="V167" s="39">
        <f t="shared" si="88"/>
        <v>69985.367899999997</v>
      </c>
      <c r="W167" s="39">
        <f t="shared" si="89"/>
        <v>80799.781932000027</v>
      </c>
      <c r="X167" s="1">
        <f t="shared" si="90"/>
        <v>66521</v>
      </c>
      <c r="Y167" s="37">
        <f t="shared" si="91"/>
        <v>14278.781932000027</v>
      </c>
      <c r="Z167" s="183">
        <f t="shared" si="92"/>
        <v>0.21465074084875502</v>
      </c>
      <c r="AA167" s="183">
        <f>SUM($C$2:C167)*D167/SUM($B$2:B167)-1</f>
        <v>0.17862297723048326</v>
      </c>
      <c r="AB167" s="183">
        <f t="shared" si="93"/>
        <v>3.6027763618271758E-2</v>
      </c>
      <c r="AC167" s="40">
        <f t="shared" si="94"/>
        <v>0.24675566666666662</v>
      </c>
    </row>
    <row r="168" spans="1:29">
      <c r="A168" s="228" t="s">
        <v>2140</v>
      </c>
      <c r="B168" s="2">
        <v>10</v>
      </c>
      <c r="C168" s="175">
        <v>5.07</v>
      </c>
      <c r="D168" s="176">
        <v>1.9710000000000001</v>
      </c>
      <c r="E168" s="32">
        <f t="shared" si="76"/>
        <v>0.13666666666666666</v>
      </c>
      <c r="F168" s="13">
        <f t="shared" si="77"/>
        <v>-0.10656459999999993</v>
      </c>
      <c r="H168" s="5">
        <f t="shared" si="78"/>
        <v>-1.0656459999999992</v>
      </c>
      <c r="I168" s="2" t="s">
        <v>65</v>
      </c>
      <c r="J168" s="33" t="s">
        <v>2141</v>
      </c>
      <c r="K168" s="34">
        <f t="shared" si="79"/>
        <v>43884</v>
      </c>
      <c r="L168" s="34" t="str">
        <f t="shared" ca="1" si="80"/>
        <v>2021-08-25</v>
      </c>
      <c r="M168" s="18">
        <f t="shared" ca="1" si="81"/>
        <v>5500</v>
      </c>
      <c r="N168" s="19">
        <f t="shared" ca="1" si="82"/>
        <v>-7.0720143636363586E-2</v>
      </c>
      <c r="O168" s="35">
        <f t="shared" si="83"/>
        <v>9.9929700000000015</v>
      </c>
      <c r="P168" s="35">
        <f t="shared" si="84"/>
        <v>7.0299999999985374E-3</v>
      </c>
      <c r="Q168" s="36">
        <f t="shared" si="85"/>
        <v>6.6666666666666666E-2</v>
      </c>
      <c r="R168" s="37">
        <f t="shared" si="86"/>
        <v>5474.6300000000147</v>
      </c>
      <c r="S168" s="38">
        <f t="shared" si="87"/>
        <v>10790.49573000003</v>
      </c>
      <c r="T168" s="38"/>
      <c r="U168" s="38"/>
      <c r="V168" s="39">
        <f t="shared" si="88"/>
        <v>69985.367899999997</v>
      </c>
      <c r="W168" s="39">
        <f t="shared" si="89"/>
        <v>80775.863630000022</v>
      </c>
      <c r="X168" s="1">
        <f t="shared" si="90"/>
        <v>66531</v>
      </c>
      <c r="Y168" s="37">
        <f t="shared" si="91"/>
        <v>14244.863630000022</v>
      </c>
      <c r="Z168" s="183">
        <f t="shared" si="92"/>
        <v>0.21410866558446462</v>
      </c>
      <c r="AA168" s="183">
        <f>SUM($C$2:C168)*D168/SUM($B$2:B168)-1</f>
        <v>0.17482515673981203</v>
      </c>
      <c r="AB168" s="183">
        <f t="shared" si="93"/>
        <v>3.9283508844652593E-2</v>
      </c>
      <c r="AC168" s="40">
        <f t="shared" si="94"/>
        <v>0.24323126666666658</v>
      </c>
    </row>
    <row r="169" spans="1:29">
      <c r="A169" s="228" t="s">
        <v>2142</v>
      </c>
      <c r="B169" s="2">
        <v>10</v>
      </c>
      <c r="C169" s="175">
        <v>5.19</v>
      </c>
      <c r="D169" s="176">
        <v>1.9234</v>
      </c>
      <c r="E169" s="32">
        <f t="shared" si="76"/>
        <v>0.13666666666666666</v>
      </c>
      <c r="F169" s="13">
        <f t="shared" si="77"/>
        <v>-8.5418199999999972E-2</v>
      </c>
      <c r="H169" s="5">
        <f t="shared" si="78"/>
        <v>-0.85418199999999977</v>
      </c>
      <c r="I169" s="2" t="s">
        <v>65</v>
      </c>
      <c r="J169" s="33" t="s">
        <v>2143</v>
      </c>
      <c r="K169" s="34">
        <f t="shared" si="79"/>
        <v>43885</v>
      </c>
      <c r="L169" s="34" t="str">
        <f t="shared" ca="1" si="80"/>
        <v>2021-08-25</v>
      </c>
      <c r="M169" s="18">
        <f t="shared" ca="1" si="81"/>
        <v>5490</v>
      </c>
      <c r="N169" s="19">
        <f t="shared" ca="1" si="82"/>
        <v>-5.6789877959927126E-2</v>
      </c>
      <c r="O169" s="35">
        <f t="shared" si="83"/>
        <v>9.9824460000000013</v>
      </c>
      <c r="P169" s="35">
        <f t="shared" si="84"/>
        <v>1.7553999999998737E-2</v>
      </c>
      <c r="Q169" s="36">
        <f t="shared" si="85"/>
        <v>6.6666666666666666E-2</v>
      </c>
      <c r="R169" s="37">
        <f t="shared" si="86"/>
        <v>5479.8200000000143</v>
      </c>
      <c r="S169" s="38">
        <f t="shared" si="87"/>
        <v>10539.885788000027</v>
      </c>
      <c r="T169" s="38"/>
      <c r="U169" s="38"/>
      <c r="V169" s="39">
        <f t="shared" si="88"/>
        <v>69985.367899999997</v>
      </c>
      <c r="W169" s="39">
        <f t="shared" si="89"/>
        <v>80525.253688000026</v>
      </c>
      <c r="X169" s="1">
        <f t="shared" si="90"/>
        <v>66541</v>
      </c>
      <c r="Y169" s="37">
        <f t="shared" si="91"/>
        <v>13984.253688000026</v>
      </c>
      <c r="Z169" s="183">
        <f t="shared" si="92"/>
        <v>0.21015995683864119</v>
      </c>
      <c r="AA169" s="183">
        <f>SUM($C$2:C169)*D169/SUM($B$2:B169)-1</f>
        <v>0.14636693293107461</v>
      </c>
      <c r="AB169" s="183">
        <f t="shared" si="93"/>
        <v>6.3793023907566582E-2</v>
      </c>
      <c r="AC169" s="40">
        <f t="shared" si="94"/>
        <v>0.22208486666666663</v>
      </c>
    </row>
    <row r="170" spans="1:29">
      <c r="A170" s="228" t="s">
        <v>2144</v>
      </c>
      <c r="B170" s="2">
        <v>10</v>
      </c>
      <c r="C170" s="175">
        <v>5.16</v>
      </c>
      <c r="D170" s="176">
        <v>1.9342999999999999</v>
      </c>
      <c r="E170" s="32">
        <f t="shared" si="76"/>
        <v>0.13666666666666666</v>
      </c>
      <c r="F170" s="13">
        <f t="shared" si="77"/>
        <v>-9.070479999999996E-2</v>
      </c>
      <c r="H170" s="5">
        <f t="shared" si="78"/>
        <v>-0.90704799999999963</v>
      </c>
      <c r="I170" s="2" t="s">
        <v>65</v>
      </c>
      <c r="J170" s="33" t="s">
        <v>2145</v>
      </c>
      <c r="K170" s="34">
        <f t="shared" si="79"/>
        <v>43886</v>
      </c>
      <c r="L170" s="34" t="str">
        <f t="shared" ca="1" si="80"/>
        <v>2021-08-25</v>
      </c>
      <c r="M170" s="18">
        <f t="shared" ca="1" si="81"/>
        <v>5480</v>
      </c>
      <c r="N170" s="19">
        <f t="shared" ca="1" si="82"/>
        <v>-6.0414693430656911E-2</v>
      </c>
      <c r="O170" s="35">
        <f t="shared" si="83"/>
        <v>9.980988</v>
      </c>
      <c r="P170" s="35">
        <f t="shared" si="84"/>
        <v>1.9012000000000029E-2</v>
      </c>
      <c r="Q170" s="36">
        <f t="shared" si="85"/>
        <v>6.6666666666666666E-2</v>
      </c>
      <c r="R170" s="37">
        <f t="shared" si="86"/>
        <v>5484.9800000000141</v>
      </c>
      <c r="S170" s="38">
        <f t="shared" si="87"/>
        <v>10609.596814000026</v>
      </c>
      <c r="T170" s="38"/>
      <c r="U170" s="38"/>
      <c r="V170" s="39">
        <f t="shared" si="88"/>
        <v>69985.367899999997</v>
      </c>
      <c r="W170" s="39">
        <f t="shared" si="89"/>
        <v>80594.964714000031</v>
      </c>
      <c r="X170" s="1">
        <f t="shared" si="90"/>
        <v>66551</v>
      </c>
      <c r="Y170" s="37">
        <f t="shared" si="91"/>
        <v>14043.964714000031</v>
      </c>
      <c r="Z170" s="183">
        <f t="shared" si="92"/>
        <v>0.2110256001262194</v>
      </c>
      <c r="AA170" s="183">
        <f>SUM($C$2:C170)*D170/SUM($B$2:B170)-1</f>
        <v>0.15277370984576111</v>
      </c>
      <c r="AB170" s="183">
        <f t="shared" si="93"/>
        <v>5.8251890280458296E-2</v>
      </c>
      <c r="AC170" s="40">
        <f t="shared" si="94"/>
        <v>0.22737146666666663</v>
      </c>
    </row>
    <row r="171" spans="1:29">
      <c r="A171" s="228" t="s">
        <v>2146</v>
      </c>
      <c r="B171" s="2">
        <v>10</v>
      </c>
      <c r="C171" s="175">
        <v>5.29</v>
      </c>
      <c r="D171" s="176">
        <v>1.8900999999999999</v>
      </c>
      <c r="E171" s="32">
        <f t="shared" si="76"/>
        <v>0.13666666666666666</v>
      </c>
      <c r="F171" s="13">
        <f t="shared" si="77"/>
        <v>-6.7796200000000084E-2</v>
      </c>
      <c r="H171" s="5">
        <f t="shared" si="78"/>
        <v>-0.67796200000000084</v>
      </c>
      <c r="I171" s="2" t="s">
        <v>65</v>
      </c>
      <c r="J171" s="33" t="s">
        <v>2147</v>
      </c>
      <c r="K171" s="34">
        <f t="shared" si="79"/>
        <v>43887</v>
      </c>
      <c r="L171" s="34" t="str">
        <f t="shared" ca="1" si="80"/>
        <v>2021-08-25</v>
      </c>
      <c r="M171" s="18">
        <f t="shared" ca="1" si="81"/>
        <v>5470</v>
      </c>
      <c r="N171" s="19">
        <f t="shared" ca="1" si="82"/>
        <v>-4.5238780621572265E-2</v>
      </c>
      <c r="O171" s="35">
        <f t="shared" si="83"/>
        <v>9.9986289999999993</v>
      </c>
      <c r="P171" s="35">
        <f t="shared" si="84"/>
        <v>1.3710000000006772E-3</v>
      </c>
      <c r="Q171" s="36">
        <f t="shared" si="85"/>
        <v>6.6666666666666666E-2</v>
      </c>
      <c r="R171" s="37">
        <f t="shared" si="86"/>
        <v>5490.2700000000141</v>
      </c>
      <c r="S171" s="38">
        <f t="shared" si="87"/>
        <v>10377.159327000027</v>
      </c>
      <c r="T171" s="38"/>
      <c r="U171" s="38"/>
      <c r="V171" s="39">
        <f t="shared" si="88"/>
        <v>69985.367899999997</v>
      </c>
      <c r="W171" s="39">
        <f t="shared" si="89"/>
        <v>80362.527227000028</v>
      </c>
      <c r="X171" s="1">
        <f t="shared" si="90"/>
        <v>66561</v>
      </c>
      <c r="Y171" s="37">
        <f t="shared" si="91"/>
        <v>13801.527227000028</v>
      </c>
      <c r="Z171" s="183">
        <f t="shared" si="92"/>
        <v>0.20735156062859672</v>
      </c>
      <c r="AA171" s="183">
        <f>SUM($C$2:C171)*D171/SUM($B$2:B171)-1</f>
        <v>0.12635874066991182</v>
      </c>
      <c r="AB171" s="183">
        <f t="shared" si="93"/>
        <v>8.0992819958684903E-2</v>
      </c>
      <c r="AC171" s="40">
        <f t="shared" si="94"/>
        <v>0.20446286666666674</v>
      </c>
    </row>
    <row r="172" spans="1:29">
      <c r="A172" s="228" t="s">
        <v>2148</v>
      </c>
      <c r="B172" s="2">
        <v>10</v>
      </c>
      <c r="C172" s="175">
        <v>5.21</v>
      </c>
      <c r="D172" s="176">
        <v>1.9172</v>
      </c>
      <c r="E172" s="32">
        <f t="shared" si="76"/>
        <v>0.13666666666666666</v>
      </c>
      <c r="F172" s="13">
        <f t="shared" si="77"/>
        <v>-8.1893799999999933E-2</v>
      </c>
      <c r="H172" s="5">
        <f t="shared" si="78"/>
        <v>-0.81893799999999928</v>
      </c>
      <c r="I172" s="2" t="s">
        <v>65</v>
      </c>
      <c r="J172" s="33" t="s">
        <v>2149</v>
      </c>
      <c r="K172" s="34">
        <f t="shared" si="79"/>
        <v>43891</v>
      </c>
      <c r="L172" s="34" t="str">
        <f t="shared" ca="1" si="80"/>
        <v>2021-08-25</v>
      </c>
      <c r="M172" s="18">
        <f t="shared" ca="1" si="81"/>
        <v>5430</v>
      </c>
      <c r="N172" s="19">
        <f t="shared" ca="1" si="82"/>
        <v>-5.5048318600368282E-2</v>
      </c>
      <c r="O172" s="35">
        <f t="shared" si="83"/>
        <v>9.9886119999999998</v>
      </c>
      <c r="P172" s="35">
        <f t="shared" si="84"/>
        <v>1.1388000000000176E-2</v>
      </c>
      <c r="Q172" s="36">
        <f t="shared" si="85"/>
        <v>6.6666666666666666E-2</v>
      </c>
      <c r="R172" s="37">
        <f t="shared" si="86"/>
        <v>5495.4800000000141</v>
      </c>
      <c r="S172" s="38">
        <f t="shared" si="87"/>
        <v>10535.934256000028</v>
      </c>
      <c r="T172" s="38"/>
      <c r="U172" s="38"/>
      <c r="V172" s="39">
        <f t="shared" si="88"/>
        <v>69985.367899999997</v>
      </c>
      <c r="W172" s="39">
        <f t="shared" si="89"/>
        <v>80521.30215600002</v>
      </c>
      <c r="X172" s="1">
        <f t="shared" si="90"/>
        <v>66571</v>
      </c>
      <c r="Y172" s="37">
        <f t="shared" si="91"/>
        <v>13950.30215600002</v>
      </c>
      <c r="Z172" s="183">
        <f t="shared" si="92"/>
        <v>0.20955524411530568</v>
      </c>
      <c r="AA172" s="183">
        <f>SUM($C$2:C172)*D172/SUM($B$2:B172)-1</f>
        <v>0.14242512452218237</v>
      </c>
      <c r="AB172" s="183">
        <f t="shared" si="93"/>
        <v>6.7130119593123316E-2</v>
      </c>
      <c r="AC172" s="40">
        <f t="shared" si="94"/>
        <v>0.21856046666666659</v>
      </c>
    </row>
    <row r="173" spans="1:29">
      <c r="A173" s="228" t="s">
        <v>2150</v>
      </c>
      <c r="B173" s="2">
        <v>10</v>
      </c>
      <c r="C173" s="175">
        <v>5.27</v>
      </c>
      <c r="D173" s="176">
        <v>1.8939999999999999</v>
      </c>
      <c r="E173" s="32">
        <f t="shared" si="76"/>
        <v>0.13666666666666666</v>
      </c>
      <c r="F173" s="13">
        <f t="shared" si="77"/>
        <v>-7.1320600000000137E-2</v>
      </c>
      <c r="H173" s="5">
        <f t="shared" si="78"/>
        <v>-0.71320600000000134</v>
      </c>
      <c r="I173" s="2" t="s">
        <v>65</v>
      </c>
      <c r="J173" s="33" t="s">
        <v>2151</v>
      </c>
      <c r="K173" s="34">
        <f t="shared" si="79"/>
        <v>43892</v>
      </c>
      <c r="L173" s="34" t="str">
        <f t="shared" ca="1" si="80"/>
        <v>2021-08-25</v>
      </c>
      <c r="M173" s="18">
        <f t="shared" ca="1" si="81"/>
        <v>5420</v>
      </c>
      <c r="N173" s="19">
        <f t="shared" ca="1" si="82"/>
        <v>-4.8029555350553595E-2</v>
      </c>
      <c r="O173" s="35">
        <f t="shared" si="83"/>
        <v>9.9813799999999979</v>
      </c>
      <c r="P173" s="35">
        <f t="shared" si="84"/>
        <v>1.8620000000002079E-2</v>
      </c>
      <c r="Q173" s="36">
        <f t="shared" si="85"/>
        <v>6.6666666666666666E-2</v>
      </c>
      <c r="R173" s="37">
        <f t="shared" si="86"/>
        <v>5500.7500000000146</v>
      </c>
      <c r="S173" s="38">
        <f t="shared" si="87"/>
        <v>10418.420500000027</v>
      </c>
      <c r="T173" s="38"/>
      <c r="U173" s="38"/>
      <c r="V173" s="39">
        <f t="shared" si="88"/>
        <v>69985.367899999997</v>
      </c>
      <c r="W173" s="39">
        <f t="shared" si="89"/>
        <v>80403.788400000019</v>
      </c>
      <c r="X173" s="1">
        <f t="shared" si="90"/>
        <v>66581</v>
      </c>
      <c r="Y173" s="37">
        <f t="shared" si="91"/>
        <v>13822.788400000019</v>
      </c>
      <c r="Z173" s="183">
        <f t="shared" si="92"/>
        <v>0.20760860305492579</v>
      </c>
      <c r="AA173" s="183">
        <f>SUM($C$2:C173)*D173/SUM($B$2:B173)-1</f>
        <v>0.12852514355174804</v>
      </c>
      <c r="AB173" s="183">
        <f t="shared" si="93"/>
        <v>7.9083459503177744E-2</v>
      </c>
      <c r="AC173" s="40">
        <f t="shared" si="94"/>
        <v>0.20798726666666678</v>
      </c>
    </row>
    <row r="174" spans="1:29">
      <c r="A174" s="228" t="s">
        <v>2152</v>
      </c>
      <c r="B174" s="2">
        <v>10</v>
      </c>
      <c r="C174" s="175">
        <v>5.18</v>
      </c>
      <c r="D174" s="176">
        <v>1.9282999999999999</v>
      </c>
      <c r="E174" s="32">
        <f t="shared" si="76"/>
        <v>0.13666666666666666</v>
      </c>
      <c r="F174" s="13">
        <f t="shared" si="77"/>
        <v>-8.7180400000000088E-2</v>
      </c>
      <c r="H174" s="5">
        <f t="shared" si="78"/>
        <v>-0.87180400000000091</v>
      </c>
      <c r="I174" s="2" t="s">
        <v>65</v>
      </c>
      <c r="J174" s="33" t="s">
        <v>2153</v>
      </c>
      <c r="K174" s="34">
        <f t="shared" si="79"/>
        <v>43893</v>
      </c>
      <c r="L174" s="34" t="str">
        <f t="shared" ca="1" si="80"/>
        <v>2021-08-25</v>
      </c>
      <c r="M174" s="18">
        <f t="shared" ca="1" si="81"/>
        <v>5410</v>
      </c>
      <c r="N174" s="19">
        <f t="shared" ca="1" si="82"/>
        <v>-5.8818569316081391E-2</v>
      </c>
      <c r="O174" s="35">
        <f t="shared" si="83"/>
        <v>9.9885939999999991</v>
      </c>
      <c r="P174" s="35">
        <f t="shared" si="84"/>
        <v>1.1406000000000915E-2</v>
      </c>
      <c r="Q174" s="36">
        <f t="shared" si="85"/>
        <v>6.6666666666666666E-2</v>
      </c>
      <c r="R174" s="37">
        <f t="shared" si="86"/>
        <v>5505.9300000000148</v>
      </c>
      <c r="S174" s="38">
        <f t="shared" si="87"/>
        <v>10617.084819000029</v>
      </c>
      <c r="T174" s="38"/>
      <c r="U174" s="38"/>
      <c r="V174" s="39">
        <f t="shared" si="88"/>
        <v>69985.367899999997</v>
      </c>
      <c r="W174" s="39">
        <f t="shared" si="89"/>
        <v>80602.452719000023</v>
      </c>
      <c r="X174" s="1">
        <f t="shared" si="90"/>
        <v>66591</v>
      </c>
      <c r="Y174" s="37">
        <f t="shared" si="91"/>
        <v>14011.452719000023</v>
      </c>
      <c r="Z174" s="183">
        <f t="shared" si="92"/>
        <v>0.21041060682374524</v>
      </c>
      <c r="AA174" s="183">
        <f>SUM($C$2:C174)*D174/SUM($B$2:B174)-1</f>
        <v>0.14887569622816166</v>
      </c>
      <c r="AB174" s="183">
        <f t="shared" si="93"/>
        <v>6.1534910595583581E-2</v>
      </c>
      <c r="AC174" s="40">
        <f t="shared" si="94"/>
        <v>0.22384706666666676</v>
      </c>
    </row>
    <row r="175" spans="1:29">
      <c r="A175" s="228" t="s">
        <v>2154</v>
      </c>
      <c r="B175" s="2">
        <v>10</v>
      </c>
      <c r="C175" s="175">
        <v>5.34</v>
      </c>
      <c r="D175" s="176">
        <v>1.871</v>
      </c>
      <c r="E175" s="32">
        <f t="shared" si="76"/>
        <v>0.13666666666666666</v>
      </c>
      <c r="F175" s="13">
        <f t="shared" si="77"/>
        <v>-5.898520000000005E-2</v>
      </c>
      <c r="H175" s="5">
        <f t="shared" si="78"/>
        <v>-0.58985200000000049</v>
      </c>
      <c r="I175" s="2" t="s">
        <v>65</v>
      </c>
      <c r="J175" s="33" t="s">
        <v>2155</v>
      </c>
      <c r="K175" s="34">
        <f t="shared" si="79"/>
        <v>43894</v>
      </c>
      <c r="L175" s="34" t="str">
        <f t="shared" ca="1" si="80"/>
        <v>2021-08-25</v>
      </c>
      <c r="M175" s="18">
        <f t="shared" ca="1" si="81"/>
        <v>5400</v>
      </c>
      <c r="N175" s="19">
        <f t="shared" ca="1" si="82"/>
        <v>-3.986962592592596E-2</v>
      </c>
      <c r="O175" s="35">
        <f t="shared" si="83"/>
        <v>9.9911399999999997</v>
      </c>
      <c r="P175" s="35">
        <f t="shared" si="84"/>
        <v>8.8600000000003121E-3</v>
      </c>
      <c r="Q175" s="36">
        <f t="shared" si="85"/>
        <v>6.6666666666666666E-2</v>
      </c>
      <c r="R175" s="37">
        <f t="shared" si="86"/>
        <v>5511.270000000015</v>
      </c>
      <c r="S175" s="38">
        <f t="shared" si="87"/>
        <v>10311.586170000028</v>
      </c>
      <c r="T175" s="38"/>
      <c r="U175" s="38"/>
      <c r="V175" s="39">
        <f t="shared" si="88"/>
        <v>69985.367899999997</v>
      </c>
      <c r="W175" s="39">
        <f t="shared" si="89"/>
        <v>80296.954070000022</v>
      </c>
      <c r="X175" s="1">
        <f t="shared" si="90"/>
        <v>66601</v>
      </c>
      <c r="Y175" s="37">
        <f t="shared" si="91"/>
        <v>13695.954070000022</v>
      </c>
      <c r="Z175" s="183">
        <f t="shared" si="92"/>
        <v>0.20564186829026632</v>
      </c>
      <c r="AA175" s="183">
        <f>SUM($C$2:C175)*D175/SUM($B$2:B175)-1</f>
        <v>0.11466966870952833</v>
      </c>
      <c r="AB175" s="183">
        <f t="shared" si="93"/>
        <v>9.0972199580737989E-2</v>
      </c>
      <c r="AC175" s="40">
        <f t="shared" si="94"/>
        <v>0.1956518666666667</v>
      </c>
    </row>
    <row r="176" spans="1:29">
      <c r="A176" s="228" t="s">
        <v>2156</v>
      </c>
      <c r="B176" s="2">
        <v>10</v>
      </c>
      <c r="C176" s="175">
        <v>5.36</v>
      </c>
      <c r="D176" s="176">
        <v>1.8654999999999999</v>
      </c>
      <c r="E176" s="32">
        <f t="shared" si="76"/>
        <v>0.13666666666666666</v>
      </c>
      <c r="F176" s="13">
        <f t="shared" si="77"/>
        <v>-5.5460799999999998E-2</v>
      </c>
      <c r="H176" s="5">
        <f t="shared" si="78"/>
        <v>-0.55460799999999999</v>
      </c>
      <c r="I176" s="2" t="s">
        <v>65</v>
      </c>
      <c r="J176" s="33" t="s">
        <v>2157</v>
      </c>
      <c r="K176" s="34">
        <f t="shared" si="79"/>
        <v>43895</v>
      </c>
      <c r="L176" s="34" t="str">
        <f t="shared" ca="1" si="80"/>
        <v>2021-08-25</v>
      </c>
      <c r="M176" s="18">
        <f t="shared" ca="1" si="81"/>
        <v>5390</v>
      </c>
      <c r="N176" s="19">
        <f t="shared" ca="1" si="82"/>
        <v>-3.7556942486085342E-2</v>
      </c>
      <c r="O176" s="35">
        <f t="shared" si="83"/>
        <v>9.9990800000000011</v>
      </c>
      <c r="P176" s="35">
        <f t="shared" si="84"/>
        <v>9.1999999999892168E-4</v>
      </c>
      <c r="Q176" s="36">
        <f t="shared" si="85"/>
        <v>6.6666666666666666E-2</v>
      </c>
      <c r="R176" s="37">
        <f t="shared" si="86"/>
        <v>5516.6300000000147</v>
      </c>
      <c r="S176" s="38">
        <f t="shared" si="87"/>
        <v>10291.273265000027</v>
      </c>
      <c r="T176" s="38"/>
      <c r="U176" s="38"/>
      <c r="V176" s="39">
        <f t="shared" si="88"/>
        <v>69985.367899999997</v>
      </c>
      <c r="W176" s="39">
        <f t="shared" si="89"/>
        <v>80276.641165000023</v>
      </c>
      <c r="X176" s="1">
        <f t="shared" si="90"/>
        <v>66611</v>
      </c>
      <c r="Y176" s="37">
        <f t="shared" si="91"/>
        <v>13665.641165000023</v>
      </c>
      <c r="Z176" s="183">
        <f t="shared" si="92"/>
        <v>0.20515592267043026</v>
      </c>
      <c r="AA176" s="183">
        <f>SUM($C$2:C176)*D176/SUM($B$2:B176)-1</f>
        <v>0.11132856090373289</v>
      </c>
      <c r="AB176" s="183">
        <f t="shared" si="93"/>
        <v>9.382736176669737E-2</v>
      </c>
      <c r="AC176" s="40">
        <f t="shared" si="94"/>
        <v>0.19212746666666666</v>
      </c>
    </row>
    <row r="177" spans="1:29">
      <c r="A177" s="228" t="s">
        <v>2158</v>
      </c>
      <c r="B177" s="2">
        <v>10</v>
      </c>
      <c r="C177" s="175">
        <v>5.54</v>
      </c>
      <c r="D177" s="176">
        <v>1.8041</v>
      </c>
      <c r="E177" s="32">
        <f t="shared" si="76"/>
        <v>0.13666666666666666</v>
      </c>
      <c r="F177" s="13">
        <f t="shared" si="77"/>
        <v>-2.3741200000000084E-2</v>
      </c>
      <c r="H177" s="5">
        <f t="shared" si="78"/>
        <v>-0.23741200000000084</v>
      </c>
      <c r="I177" s="2" t="s">
        <v>65</v>
      </c>
      <c r="J177" s="33" t="s">
        <v>2159</v>
      </c>
      <c r="K177" s="34">
        <f t="shared" si="79"/>
        <v>43898</v>
      </c>
      <c r="L177" s="34" t="str">
        <f t="shared" ca="1" si="80"/>
        <v>2021-08-25</v>
      </c>
      <c r="M177" s="18">
        <f t="shared" ca="1" si="81"/>
        <v>5360</v>
      </c>
      <c r="N177" s="19">
        <f t="shared" ca="1" si="82"/>
        <v>-1.6167048507462742E-2</v>
      </c>
      <c r="O177" s="35">
        <f t="shared" si="83"/>
        <v>9.9947140000000001</v>
      </c>
      <c r="P177" s="35">
        <f t="shared" si="84"/>
        <v>5.2859999999999019E-3</v>
      </c>
      <c r="Q177" s="36">
        <f t="shared" si="85"/>
        <v>6.6666666666666666E-2</v>
      </c>
      <c r="R177" s="37">
        <f t="shared" ref="R177:R178" si="95">R176+C177-T177</f>
        <v>5522.1700000000146</v>
      </c>
      <c r="S177" s="38">
        <f t="shared" ref="S177:S178" si="96">R177*D177</f>
        <v>9962.5468970000275</v>
      </c>
      <c r="T177" s="38"/>
      <c r="U177" s="38"/>
      <c r="V177" s="39">
        <f t="shared" ref="V177:V178" si="97">V176+U177</f>
        <v>69985.367899999997</v>
      </c>
      <c r="W177" s="39">
        <f t="shared" ref="W177:W178" si="98">V177+S177</f>
        <v>79947.914797000019</v>
      </c>
      <c r="X177" s="1">
        <f t="shared" ref="X177:X178" si="99">X176+B177</f>
        <v>66621</v>
      </c>
      <c r="Y177" s="37">
        <f t="shared" ref="Y177:Y178" si="100">W177-X177</f>
        <v>13326.914797000019</v>
      </c>
      <c r="Z177" s="183">
        <f t="shared" ref="Z177:Z178" si="101">W177/X177-1</f>
        <v>0.20004074986866027</v>
      </c>
      <c r="AA177" s="183">
        <f>SUM($C$2:C177)*D177/SUM($B$2:B177)-1</f>
        <v>7.4707454319704603E-2</v>
      </c>
      <c r="AB177" s="183">
        <f t="shared" si="93"/>
        <v>0.12533329554895567</v>
      </c>
      <c r="AC177" s="40">
        <f t="shared" si="94"/>
        <v>0.16040786666666673</v>
      </c>
    </row>
    <row r="178" spans="1:29">
      <c r="A178" s="228" t="s">
        <v>2160</v>
      </c>
      <c r="B178" s="2">
        <v>10</v>
      </c>
      <c r="C178" s="175">
        <v>5.65</v>
      </c>
      <c r="D178" s="176">
        <v>1.7675000000000001</v>
      </c>
      <c r="E178" s="32">
        <f t="shared" si="76"/>
        <v>0.13666666666666666</v>
      </c>
      <c r="F178" s="13">
        <f t="shared" si="77"/>
        <v>-4.3569999999999E-3</v>
      </c>
      <c r="H178" s="5">
        <f t="shared" si="78"/>
        <v>-4.3569999999998998E-2</v>
      </c>
      <c r="I178" s="2" t="s">
        <v>65</v>
      </c>
      <c r="J178" s="33" t="s">
        <v>2161</v>
      </c>
      <c r="K178" s="34">
        <f t="shared" si="79"/>
        <v>43899</v>
      </c>
      <c r="L178" s="34" t="str">
        <f t="shared" ca="1" si="80"/>
        <v>2021-08-25</v>
      </c>
      <c r="M178" s="18">
        <f t="shared" ca="1" si="81"/>
        <v>5350</v>
      </c>
      <c r="N178" s="19">
        <f t="shared" ca="1" si="82"/>
        <v>-2.9725327102803054E-3</v>
      </c>
      <c r="O178" s="35">
        <f t="shared" si="83"/>
        <v>9.9863750000000007</v>
      </c>
      <c r="P178" s="35">
        <f t="shared" si="84"/>
        <v>1.3624999999999332E-2</v>
      </c>
      <c r="Q178" s="36">
        <f t="shared" si="85"/>
        <v>6.6666666666666666E-2</v>
      </c>
      <c r="R178" s="37">
        <f t="shared" si="95"/>
        <v>5527.8200000000143</v>
      </c>
      <c r="S178" s="38">
        <f t="shared" si="96"/>
        <v>9770.4218500000261</v>
      </c>
      <c r="T178" s="38"/>
      <c r="U178" s="38"/>
      <c r="V178" s="39">
        <f t="shared" si="97"/>
        <v>69985.367899999997</v>
      </c>
      <c r="W178" s="39">
        <f t="shared" si="98"/>
        <v>79755.789750000025</v>
      </c>
      <c r="X178" s="1">
        <f t="shared" si="99"/>
        <v>66631</v>
      </c>
      <c r="Y178" s="37">
        <f t="shared" si="100"/>
        <v>13124.789750000025</v>
      </c>
      <c r="Z178" s="183">
        <f t="shared" si="101"/>
        <v>0.19697722906755155</v>
      </c>
      <c r="AA178" s="183">
        <f>SUM($C$2:C178)*D178/SUM($B$2:B178)-1</f>
        <v>5.2873409904190316E-2</v>
      </c>
      <c r="AB178" s="183">
        <f t="shared" si="93"/>
        <v>0.14410381916336124</v>
      </c>
      <c r="AC178" s="40">
        <f t="shared" si="94"/>
        <v>0.14102366666666655</v>
      </c>
    </row>
    <row r="179" spans="1:29">
      <c r="A179" s="228" t="s">
        <v>2187</v>
      </c>
      <c r="B179" s="2">
        <v>10</v>
      </c>
      <c r="C179" s="175">
        <v>5.62</v>
      </c>
      <c r="D179" s="176">
        <v>1.7783</v>
      </c>
      <c r="E179" s="32">
        <f t="shared" ref="E179:E187" si="102">10%*Q179+13%</f>
        <v>0.13666666666666666</v>
      </c>
      <c r="F179" s="13">
        <f t="shared" ref="F179:F187" si="103">IF(G179="",($F$1*C179-B179)/B179,H179/B179)</f>
        <v>-9.6436000000000629E-3</v>
      </c>
      <c r="H179" s="5">
        <f t="shared" ref="H179:H187" si="104">IF(G179="",$F$1*C179-B179,G179-B179)</f>
        <v>-9.6436000000000632E-2</v>
      </c>
      <c r="I179" s="2" t="s">
        <v>65</v>
      </c>
      <c r="J179" s="33" t="s">
        <v>2188</v>
      </c>
      <c r="K179" s="34">
        <f t="shared" si="79"/>
        <v>43900</v>
      </c>
      <c r="L179" s="34" t="str">
        <f t="shared" ref="L179:L187" ca="1" si="105">IF(LEN(J179) &gt; 15,DATE(MID(J179,12,4),MID(J179,16,2),MID(J179,18,2)),TEXT(TODAY(),"yyyy-mm-dd"))</f>
        <v>2021-08-25</v>
      </c>
      <c r="M179" s="18">
        <f t="shared" ref="M179:M187" ca="1" si="106">(L179-K179+1)*B179</f>
        <v>5340</v>
      </c>
      <c r="N179" s="19">
        <f t="shared" ref="N179:N187" ca="1" si="107">H179/M179*365</f>
        <v>-6.5915992509363724E-3</v>
      </c>
      <c r="O179" s="35">
        <f t="shared" ref="O179:O187" si="108">D179*C179</f>
        <v>9.9940460000000009</v>
      </c>
      <c r="P179" s="35">
        <f t="shared" ref="P179:P187" si="109">B179-O179</f>
        <v>5.9539999999991267E-3</v>
      </c>
      <c r="Q179" s="36">
        <f t="shared" ref="Q179:Q187" si="110">B179/150</f>
        <v>6.6666666666666666E-2</v>
      </c>
      <c r="R179" s="37">
        <f t="shared" ref="R179:R181" si="111">R178+C179-T179</f>
        <v>5533.4400000000142</v>
      </c>
      <c r="S179" s="38">
        <f t="shared" ref="S179:S181" si="112">R179*D179</f>
        <v>9840.1163520000246</v>
      </c>
      <c r="T179" s="38"/>
      <c r="U179" s="38"/>
      <c r="V179" s="39">
        <f t="shared" ref="V179:V181" si="113">V178+U179</f>
        <v>69985.367899999997</v>
      </c>
      <c r="W179" s="39">
        <f t="shared" ref="W179:W181" si="114">V179+S179</f>
        <v>79825.484252000024</v>
      </c>
      <c r="X179" s="1">
        <f t="shared" ref="X179:X181" si="115">X178+B179</f>
        <v>66641</v>
      </c>
      <c r="Y179" s="37">
        <f t="shared" ref="Y179:Y181" si="116">W179-X179</f>
        <v>13184.484252000024</v>
      </c>
      <c r="Z179" s="183">
        <f t="shared" ref="Z179:Z181" si="117">W179/X179-1</f>
        <v>0.19784343350189859</v>
      </c>
      <c r="AA179" s="183">
        <f>SUM($C$2:C179)*D179/SUM($B$2:B179)-1</f>
        <v>5.9272255306876076E-2</v>
      </c>
      <c r="AB179" s="183">
        <f t="shared" ref="AB179:AB181" si="118">Z179-AA179</f>
        <v>0.13857117819502252</v>
      </c>
      <c r="AC179" s="40">
        <f t="shared" ref="AC179:AC181" si="119">IF(E179-F179&lt;0,"达成",E179-F179)</f>
        <v>0.14631026666666672</v>
      </c>
    </row>
    <row r="180" spans="1:29">
      <c r="A180" s="228" t="s">
        <v>2189</v>
      </c>
      <c r="B180" s="2">
        <v>10</v>
      </c>
      <c r="C180" s="175">
        <v>5.49</v>
      </c>
      <c r="D180" s="176">
        <v>1.8197000000000001</v>
      </c>
      <c r="E180" s="32">
        <f t="shared" si="102"/>
        <v>0.13666666666666666</v>
      </c>
      <c r="F180" s="13">
        <f t="shared" si="103"/>
        <v>-3.2552199999999941E-2</v>
      </c>
      <c r="H180" s="5">
        <f t="shared" si="104"/>
        <v>-0.32552199999999942</v>
      </c>
      <c r="I180" s="2" t="s">
        <v>65</v>
      </c>
      <c r="J180" s="33" t="s">
        <v>2190</v>
      </c>
      <c r="K180" s="34">
        <f t="shared" si="79"/>
        <v>43901</v>
      </c>
      <c r="L180" s="34" t="str">
        <f t="shared" ca="1" si="105"/>
        <v>2021-08-25</v>
      </c>
      <c r="M180" s="18">
        <f t="shared" ca="1" si="106"/>
        <v>5330</v>
      </c>
      <c r="N180" s="19">
        <f t="shared" ca="1" si="107"/>
        <v>-2.2291844277673507E-2</v>
      </c>
      <c r="O180" s="35">
        <f t="shared" si="108"/>
        <v>9.9901530000000012</v>
      </c>
      <c r="P180" s="35">
        <f t="shared" si="109"/>
        <v>9.8469999999988289E-3</v>
      </c>
      <c r="Q180" s="36">
        <f t="shared" si="110"/>
        <v>6.6666666666666666E-2</v>
      </c>
      <c r="R180" s="37">
        <f t="shared" si="111"/>
        <v>5538.9300000000139</v>
      </c>
      <c r="S180" s="38">
        <f t="shared" si="112"/>
        <v>10079.190921000027</v>
      </c>
      <c r="T180" s="38"/>
      <c r="U180" s="38"/>
      <c r="V180" s="39">
        <f t="shared" si="113"/>
        <v>69985.367899999997</v>
      </c>
      <c r="W180" s="39">
        <f t="shared" si="114"/>
        <v>80064.558821000028</v>
      </c>
      <c r="X180" s="1">
        <f t="shared" si="115"/>
        <v>66651</v>
      </c>
      <c r="Y180" s="37">
        <f t="shared" si="116"/>
        <v>13413.558821000028</v>
      </c>
      <c r="Z180" s="183">
        <f t="shared" si="117"/>
        <v>0.20125067622391302</v>
      </c>
      <c r="AA180" s="183">
        <f>SUM($C$2:C180)*D180/SUM($B$2:B180)-1</f>
        <v>8.3883858814712609E-2</v>
      </c>
      <c r="AB180" s="183">
        <f t="shared" si="118"/>
        <v>0.11736681740920041</v>
      </c>
      <c r="AC180" s="40">
        <f t="shared" si="119"/>
        <v>0.16921886666666661</v>
      </c>
    </row>
    <row r="181" spans="1:29">
      <c r="A181" s="228" t="s">
        <v>2191</v>
      </c>
      <c r="B181" s="2">
        <v>10</v>
      </c>
      <c r="C181" s="175">
        <v>5.47</v>
      </c>
      <c r="D181" s="176">
        <v>1.8257000000000001</v>
      </c>
      <c r="E181" s="32">
        <f t="shared" si="102"/>
        <v>0.13666666666666666</v>
      </c>
      <c r="F181" s="13">
        <f t="shared" si="103"/>
        <v>-3.6076599999999993E-2</v>
      </c>
      <c r="H181" s="5">
        <f t="shared" si="104"/>
        <v>-0.36076599999999992</v>
      </c>
      <c r="I181" s="2" t="s">
        <v>65</v>
      </c>
      <c r="J181" s="33" t="s">
        <v>2192</v>
      </c>
      <c r="K181" s="34">
        <f t="shared" si="79"/>
        <v>43902</v>
      </c>
      <c r="L181" s="34" t="str">
        <f t="shared" ca="1" si="105"/>
        <v>2021-08-25</v>
      </c>
      <c r="M181" s="18">
        <f t="shared" ca="1" si="106"/>
        <v>5320</v>
      </c>
      <c r="N181" s="19">
        <f t="shared" ca="1" si="107"/>
        <v>-2.4751802631578945E-2</v>
      </c>
      <c r="O181" s="35">
        <f t="shared" si="108"/>
        <v>9.9865790000000008</v>
      </c>
      <c r="P181" s="35">
        <f t="shared" si="109"/>
        <v>1.3420999999999239E-2</v>
      </c>
      <c r="Q181" s="36">
        <f t="shared" si="110"/>
        <v>6.6666666666666666E-2</v>
      </c>
      <c r="R181" s="37">
        <f t="shared" si="111"/>
        <v>5544.4000000000142</v>
      </c>
      <c r="S181" s="38">
        <f t="shared" si="112"/>
        <v>10122.411080000027</v>
      </c>
      <c r="T181" s="38"/>
      <c r="U181" s="38"/>
      <c r="V181" s="39">
        <f t="shared" si="113"/>
        <v>69985.367899999997</v>
      </c>
      <c r="W181" s="39">
        <f t="shared" si="114"/>
        <v>80107.778980000032</v>
      </c>
      <c r="X181" s="1">
        <f t="shared" si="115"/>
        <v>66661</v>
      </c>
      <c r="Y181" s="37">
        <f t="shared" si="116"/>
        <v>13446.778980000032</v>
      </c>
      <c r="Z181" s="183">
        <f t="shared" si="117"/>
        <v>0.20171883080061859</v>
      </c>
      <c r="AA181" s="183">
        <f>SUM($C$2:C181)*D181/SUM($B$2:B181)-1</f>
        <v>8.7406527656142208E-2</v>
      </c>
      <c r="AB181" s="183">
        <f t="shared" si="118"/>
        <v>0.11431230314447638</v>
      </c>
      <c r="AC181" s="40">
        <f t="shared" si="119"/>
        <v>0.17274326666666664</v>
      </c>
    </row>
    <row r="182" spans="1:29">
      <c r="A182" s="228" t="s">
        <v>2193</v>
      </c>
      <c r="B182" s="2">
        <v>10</v>
      </c>
      <c r="C182" s="175">
        <v>5.59</v>
      </c>
      <c r="D182" s="176">
        <v>1.7887</v>
      </c>
      <c r="E182" s="32">
        <f t="shared" si="102"/>
        <v>0.13666666666666666</v>
      </c>
      <c r="F182" s="13">
        <f t="shared" si="103"/>
        <v>-1.493020000000005E-2</v>
      </c>
      <c r="H182" s="5">
        <f t="shared" si="104"/>
        <v>-0.14930200000000049</v>
      </c>
      <c r="I182" s="2" t="s">
        <v>65</v>
      </c>
      <c r="J182" s="33" t="s">
        <v>2194</v>
      </c>
      <c r="K182" s="34">
        <f t="shared" si="79"/>
        <v>43905</v>
      </c>
      <c r="L182" s="34" t="str">
        <f t="shared" ca="1" si="105"/>
        <v>2021-08-25</v>
      </c>
      <c r="M182" s="18">
        <f t="shared" ca="1" si="106"/>
        <v>5290</v>
      </c>
      <c r="N182" s="19">
        <f t="shared" ca="1" si="107"/>
        <v>-1.0301555765595497E-2</v>
      </c>
      <c r="O182" s="35">
        <f t="shared" si="108"/>
        <v>9.9988329999999994</v>
      </c>
      <c r="P182" s="35">
        <f t="shared" si="109"/>
        <v>1.1670000000005842E-3</v>
      </c>
      <c r="Q182" s="36">
        <f t="shared" si="110"/>
        <v>6.6666666666666666E-2</v>
      </c>
      <c r="R182" s="37">
        <f t="shared" ref="R182:R187" si="120">R181+C182-T182</f>
        <v>5549.9900000000143</v>
      </c>
      <c r="S182" s="38">
        <f t="shared" ref="S182:S187" si="121">R182*D182</f>
        <v>9927.2671130000253</v>
      </c>
      <c r="T182" s="38"/>
      <c r="U182" s="38"/>
      <c r="V182" s="39">
        <f t="shared" ref="V182:V187" si="122">V181+U182</f>
        <v>69985.367899999997</v>
      </c>
      <c r="W182" s="39">
        <f t="shared" ref="W182:W187" si="123">V182+S182</f>
        <v>79912.635013000021</v>
      </c>
      <c r="X182" s="1">
        <f t="shared" ref="X182:X187" si="124">X181+B182</f>
        <v>66671</v>
      </c>
      <c r="Y182" s="37">
        <f t="shared" ref="Y182:Y187" si="125">W182-X182</f>
        <v>13241.635013000021</v>
      </c>
      <c r="Z182" s="183">
        <f t="shared" ref="Z182:Z187" si="126">W182/X182-1</f>
        <v>0.19861161543999661</v>
      </c>
      <c r="AA182" s="183">
        <f>SUM($C$2:C182)*D182/SUM($B$2:B182)-1</f>
        <v>6.5331221179316223E-2</v>
      </c>
      <c r="AB182" s="183">
        <f t="shared" ref="AB182:AB187" si="127">Z182-AA182</f>
        <v>0.13328039426068039</v>
      </c>
      <c r="AC182" s="40">
        <f t="shared" ref="AC182:AC187" si="128">IF(E182-F182&lt;0,"达成",E182-F182)</f>
        <v>0.15159686666666672</v>
      </c>
    </row>
    <row r="183" spans="1:29">
      <c r="A183" s="228" t="s">
        <v>2195</v>
      </c>
      <c r="B183" s="2">
        <v>10</v>
      </c>
      <c r="C183" s="175">
        <v>5.54</v>
      </c>
      <c r="D183" s="176">
        <v>1.8033999999999999</v>
      </c>
      <c r="E183" s="32">
        <f t="shared" si="102"/>
        <v>0.13666666666666666</v>
      </c>
      <c r="F183" s="13">
        <f t="shared" si="103"/>
        <v>-2.3741200000000084E-2</v>
      </c>
      <c r="H183" s="5">
        <f t="shared" si="104"/>
        <v>-0.23741200000000084</v>
      </c>
      <c r="I183" s="2" t="s">
        <v>65</v>
      </c>
      <c r="J183" s="33" t="s">
        <v>2196</v>
      </c>
      <c r="K183" s="34">
        <f t="shared" si="79"/>
        <v>43906</v>
      </c>
      <c r="L183" s="34" t="str">
        <f t="shared" ca="1" si="105"/>
        <v>2021-08-25</v>
      </c>
      <c r="M183" s="18">
        <f t="shared" ca="1" si="106"/>
        <v>5280</v>
      </c>
      <c r="N183" s="19">
        <f t="shared" ca="1" si="107"/>
        <v>-1.6412003787878847E-2</v>
      </c>
      <c r="O183" s="35">
        <f t="shared" si="108"/>
        <v>9.9908359999999998</v>
      </c>
      <c r="P183" s="35">
        <f t="shared" si="109"/>
        <v>9.164000000000172E-3</v>
      </c>
      <c r="Q183" s="36">
        <f t="shared" si="110"/>
        <v>6.6666666666666666E-2</v>
      </c>
      <c r="R183" s="37">
        <f t="shared" si="120"/>
        <v>5555.5300000000143</v>
      </c>
      <c r="S183" s="38">
        <f t="shared" si="121"/>
        <v>10018.842802000025</v>
      </c>
      <c r="T183" s="38"/>
      <c r="U183" s="38"/>
      <c r="V183" s="39">
        <f t="shared" si="122"/>
        <v>69985.367899999997</v>
      </c>
      <c r="W183" s="39">
        <f t="shared" si="123"/>
        <v>80004.210702000026</v>
      </c>
      <c r="X183" s="1">
        <f t="shared" si="124"/>
        <v>66681</v>
      </c>
      <c r="Y183" s="37">
        <f t="shared" si="125"/>
        <v>13323.210702000026</v>
      </c>
      <c r="Z183" s="183">
        <f t="shared" si="126"/>
        <v>0.19980520241148181</v>
      </c>
      <c r="AA183" s="183">
        <f>SUM($C$2:C183)*D183/SUM($B$2:B183)-1</f>
        <v>7.4043224562615251E-2</v>
      </c>
      <c r="AB183" s="183">
        <f t="shared" si="127"/>
        <v>0.12576197784886656</v>
      </c>
      <c r="AC183" s="40">
        <f t="shared" si="128"/>
        <v>0.16040786666666673</v>
      </c>
    </row>
    <row r="184" spans="1:29">
      <c r="A184" s="228" t="s">
        <v>2197</v>
      </c>
      <c r="B184" s="2">
        <v>10</v>
      </c>
      <c r="C184" s="175">
        <v>5.52</v>
      </c>
      <c r="D184" s="176">
        <v>1.8105</v>
      </c>
      <c r="E184" s="32">
        <f t="shared" si="102"/>
        <v>0.13666666666666666</v>
      </c>
      <c r="F184" s="13">
        <f t="shared" si="103"/>
        <v>-2.7265600000000133E-2</v>
      </c>
      <c r="H184" s="5">
        <f t="shared" si="104"/>
        <v>-0.27265600000000134</v>
      </c>
      <c r="I184" s="2" t="s">
        <v>65</v>
      </c>
      <c r="J184" s="33" t="s">
        <v>2198</v>
      </c>
      <c r="K184" s="34">
        <f t="shared" si="79"/>
        <v>43907</v>
      </c>
      <c r="L184" s="34" t="str">
        <f t="shared" ca="1" si="105"/>
        <v>2021-08-25</v>
      </c>
      <c r="M184" s="18">
        <f t="shared" ca="1" si="106"/>
        <v>5270</v>
      </c>
      <c r="N184" s="19">
        <f t="shared" ca="1" si="107"/>
        <v>-1.8884144212523813E-2</v>
      </c>
      <c r="O184" s="35">
        <f t="shared" si="108"/>
        <v>9.9939599999999995</v>
      </c>
      <c r="P184" s="35">
        <f t="shared" si="109"/>
        <v>6.0400000000004894E-3</v>
      </c>
      <c r="Q184" s="36">
        <f t="shared" si="110"/>
        <v>6.6666666666666666E-2</v>
      </c>
      <c r="R184" s="37">
        <f t="shared" si="120"/>
        <v>5561.0500000000147</v>
      </c>
      <c r="S184" s="38">
        <f t="shared" si="121"/>
        <v>10068.281025000028</v>
      </c>
      <c r="T184" s="38"/>
      <c r="U184" s="38"/>
      <c r="V184" s="39">
        <f t="shared" si="122"/>
        <v>69985.367899999997</v>
      </c>
      <c r="W184" s="39">
        <f t="shared" si="123"/>
        <v>80053.64892500003</v>
      </c>
      <c r="X184" s="1">
        <f t="shared" si="124"/>
        <v>66691</v>
      </c>
      <c r="Y184" s="37">
        <f t="shared" si="125"/>
        <v>13362.64892500003</v>
      </c>
      <c r="Z184" s="183">
        <f t="shared" si="126"/>
        <v>0.20036660006597629</v>
      </c>
      <c r="AA184" s="183">
        <f>SUM($C$2:C184)*D184/SUM($B$2:B184)-1</f>
        <v>7.8226373806511429E-2</v>
      </c>
      <c r="AB184" s="183">
        <f t="shared" si="127"/>
        <v>0.12214022625946486</v>
      </c>
      <c r="AC184" s="40">
        <f t="shared" si="128"/>
        <v>0.1639322666666668</v>
      </c>
    </row>
    <row r="185" spans="1:29">
      <c r="A185" s="228" t="s">
        <v>2199</v>
      </c>
      <c r="B185" s="2">
        <v>10</v>
      </c>
      <c r="C185" s="175">
        <v>5.48</v>
      </c>
      <c r="D185" s="176">
        <v>1.8241000000000001</v>
      </c>
      <c r="E185" s="32">
        <f t="shared" si="102"/>
        <v>0.13666666666666666</v>
      </c>
      <c r="F185" s="13">
        <f t="shared" si="103"/>
        <v>-3.4314399999999877E-2</v>
      </c>
      <c r="H185" s="5">
        <f t="shared" si="104"/>
        <v>-0.34314399999999878</v>
      </c>
      <c r="I185" s="2" t="s">
        <v>65</v>
      </c>
      <c r="J185" s="33" t="s">
        <v>2200</v>
      </c>
      <c r="K185" s="34">
        <f t="shared" si="79"/>
        <v>43908</v>
      </c>
      <c r="L185" s="34" t="str">
        <f t="shared" ca="1" si="105"/>
        <v>2021-08-25</v>
      </c>
      <c r="M185" s="18">
        <f t="shared" ca="1" si="106"/>
        <v>5260</v>
      </c>
      <c r="N185" s="19">
        <f t="shared" ca="1" si="107"/>
        <v>-2.3811323193916264E-2</v>
      </c>
      <c r="O185" s="35">
        <f t="shared" si="108"/>
        <v>9.9960680000000011</v>
      </c>
      <c r="P185" s="35">
        <f t="shared" si="109"/>
        <v>3.9319999999989363E-3</v>
      </c>
      <c r="Q185" s="36">
        <f t="shared" si="110"/>
        <v>6.6666666666666666E-2</v>
      </c>
      <c r="R185" s="37">
        <f t="shared" si="120"/>
        <v>5566.5300000000143</v>
      </c>
      <c r="S185" s="38">
        <f t="shared" si="121"/>
        <v>10153.907373000027</v>
      </c>
      <c r="T185" s="38"/>
      <c r="U185" s="38"/>
      <c r="V185" s="39">
        <f t="shared" si="122"/>
        <v>69985.367899999997</v>
      </c>
      <c r="W185" s="39">
        <f t="shared" si="123"/>
        <v>80139.275273000021</v>
      </c>
      <c r="X185" s="1">
        <f t="shared" si="124"/>
        <v>66701</v>
      </c>
      <c r="Y185" s="37">
        <f t="shared" si="125"/>
        <v>13438.275273000021</v>
      </c>
      <c r="Z185" s="183">
        <f t="shared" si="126"/>
        <v>0.20147037185349581</v>
      </c>
      <c r="AA185" s="183">
        <f>SUM($C$2:C185)*D185/SUM($B$2:B185)-1</f>
        <v>8.6275876925730355E-2</v>
      </c>
      <c r="AB185" s="183">
        <f t="shared" si="127"/>
        <v>0.11519449492776546</v>
      </c>
      <c r="AC185" s="40">
        <f t="shared" si="128"/>
        <v>0.17098106666666654</v>
      </c>
    </row>
    <row r="186" spans="1:29">
      <c r="A186" s="228" t="s">
        <v>2201</v>
      </c>
      <c r="B186" s="2">
        <v>10</v>
      </c>
      <c r="C186" s="175">
        <v>5.62</v>
      </c>
      <c r="D186" s="176">
        <v>1.7788999999999999</v>
      </c>
      <c r="E186" s="32">
        <f t="shared" si="102"/>
        <v>0.13666666666666666</v>
      </c>
      <c r="F186" s="13">
        <f t="shared" si="103"/>
        <v>-9.6436000000000629E-3</v>
      </c>
      <c r="H186" s="5">
        <f t="shared" si="104"/>
        <v>-9.6436000000000632E-2</v>
      </c>
      <c r="I186" s="2" t="s">
        <v>65</v>
      </c>
      <c r="J186" s="33" t="s">
        <v>2202</v>
      </c>
      <c r="K186" s="34">
        <f t="shared" si="79"/>
        <v>43909</v>
      </c>
      <c r="L186" s="34" t="str">
        <f t="shared" ca="1" si="105"/>
        <v>2021-08-25</v>
      </c>
      <c r="M186" s="18">
        <f t="shared" ca="1" si="106"/>
        <v>5250</v>
      </c>
      <c r="N186" s="19">
        <f t="shared" ca="1" si="107"/>
        <v>-6.7045980952381394E-3</v>
      </c>
      <c r="O186" s="35">
        <f t="shared" si="108"/>
        <v>9.9974179999999997</v>
      </c>
      <c r="P186" s="35">
        <f t="shared" si="109"/>
        <v>2.5820000000003063E-3</v>
      </c>
      <c r="Q186" s="36">
        <f t="shared" si="110"/>
        <v>6.6666666666666666E-2</v>
      </c>
      <c r="R186" s="37">
        <f t="shared" si="120"/>
        <v>5572.1500000000142</v>
      </c>
      <c r="S186" s="38">
        <f t="shared" si="121"/>
        <v>9912.2976350000245</v>
      </c>
      <c r="T186" s="38"/>
      <c r="U186" s="38"/>
      <c r="V186" s="39">
        <f t="shared" si="122"/>
        <v>69985.367899999997</v>
      </c>
      <c r="W186" s="39">
        <f t="shared" si="123"/>
        <v>79897.665535000022</v>
      </c>
      <c r="X186" s="1">
        <f t="shared" si="124"/>
        <v>66711</v>
      </c>
      <c r="Y186" s="37">
        <f t="shared" si="125"/>
        <v>13186.665535000022</v>
      </c>
      <c r="Z186" s="183">
        <f t="shared" si="126"/>
        <v>0.19766853345025592</v>
      </c>
      <c r="AA186" s="183">
        <f>SUM($C$2:C186)*D186/SUM($B$2:B186)-1</f>
        <v>5.9324423359761402E-2</v>
      </c>
      <c r="AB186" s="183">
        <f t="shared" si="127"/>
        <v>0.13834411009049452</v>
      </c>
      <c r="AC186" s="40">
        <f t="shared" si="128"/>
        <v>0.14631026666666672</v>
      </c>
    </row>
    <row r="187" spans="1:29">
      <c r="A187" s="228" t="s">
        <v>2203</v>
      </c>
      <c r="B187" s="2">
        <v>10</v>
      </c>
      <c r="C187" s="175">
        <v>5.56</v>
      </c>
      <c r="D187" s="176">
        <v>1.7959000000000001</v>
      </c>
      <c r="E187" s="32">
        <f t="shared" si="102"/>
        <v>0.13666666666666666</v>
      </c>
      <c r="F187" s="13">
        <f t="shared" si="103"/>
        <v>-2.0216800000000035E-2</v>
      </c>
      <c r="H187" s="5">
        <f t="shared" si="104"/>
        <v>-0.20216800000000035</v>
      </c>
      <c r="I187" s="2" t="s">
        <v>65</v>
      </c>
      <c r="J187" s="33" t="s">
        <v>2204</v>
      </c>
      <c r="K187" s="34">
        <f t="shared" si="79"/>
        <v>43912</v>
      </c>
      <c r="L187" s="34" t="str">
        <f t="shared" ca="1" si="105"/>
        <v>2021-08-25</v>
      </c>
      <c r="M187" s="18">
        <f t="shared" ca="1" si="106"/>
        <v>5220</v>
      </c>
      <c r="N187" s="19">
        <f t="shared" ca="1" si="107"/>
        <v>-1.4136268199233741E-2</v>
      </c>
      <c r="O187" s="35">
        <f t="shared" si="108"/>
        <v>9.9852039999999995</v>
      </c>
      <c r="P187" s="35">
        <f t="shared" si="109"/>
        <v>1.4796000000000475E-2</v>
      </c>
      <c r="Q187" s="36">
        <f t="shared" si="110"/>
        <v>6.6666666666666666E-2</v>
      </c>
      <c r="R187" s="37">
        <f t="shared" si="120"/>
        <v>5577.7100000000146</v>
      </c>
      <c r="S187" s="38">
        <f t="shared" si="121"/>
        <v>10017.009389000026</v>
      </c>
      <c r="T187" s="38"/>
      <c r="U187" s="38"/>
      <c r="V187" s="39">
        <f t="shared" si="122"/>
        <v>69985.367899999997</v>
      </c>
      <c r="W187" s="39">
        <f t="shared" si="123"/>
        <v>80002.377289000025</v>
      </c>
      <c r="X187" s="1">
        <f t="shared" si="124"/>
        <v>66721</v>
      </c>
      <c r="Y187" s="37">
        <f t="shared" si="125"/>
        <v>13281.377289000025</v>
      </c>
      <c r="Z187" s="183">
        <f t="shared" si="126"/>
        <v>0.19905842671722573</v>
      </c>
      <c r="AA187" s="183">
        <f>SUM($C$2:C187)*D187/SUM($B$2:B187)-1</f>
        <v>6.9407097324299949E-2</v>
      </c>
      <c r="AB187" s="183">
        <f t="shared" si="127"/>
        <v>0.12965132939292578</v>
      </c>
      <c r="AC187" s="40">
        <f t="shared" si="128"/>
        <v>0.15688346666666669</v>
      </c>
    </row>
    <row r="188" spans="1:29">
      <c r="A188" s="228" t="s">
        <v>2228</v>
      </c>
      <c r="B188" s="2">
        <v>10</v>
      </c>
      <c r="C188" s="175">
        <v>5.61</v>
      </c>
      <c r="D188" s="176">
        <v>1.7799</v>
      </c>
      <c r="E188" s="32">
        <f t="shared" ref="E188:E195" si="129">10%*Q188+13%</f>
        <v>0.13666666666666666</v>
      </c>
      <c r="F188" s="13">
        <f t="shared" ref="F188:F195" si="130">IF(G188="",($F$1*C188-B188)/B188,H188/B188)</f>
        <v>-1.1405799999999999E-2</v>
      </c>
      <c r="H188" s="5">
        <f t="shared" ref="H188:H195" si="131">IF(G188="",$F$1*C188-B188,G188-B188)</f>
        <v>-0.11405799999999999</v>
      </c>
      <c r="I188" s="2" t="s">
        <v>65</v>
      </c>
      <c r="J188" s="33" t="s">
        <v>2229</v>
      </c>
      <c r="K188" s="34">
        <f t="shared" ref="K188:K195" si="132">DATE(MID(J188,1,4),MID(J188,5,2),MID(J188,7,2))</f>
        <v>43913</v>
      </c>
      <c r="L188" s="34" t="str">
        <f t="shared" ref="L188:L195" ca="1" si="133">IF(LEN(J188) &gt; 15,DATE(MID(J188,12,4),MID(J188,16,2),MID(J188,18,2)),TEXT(TODAY(),"yyyy-mm-dd"))</f>
        <v>2021-08-25</v>
      </c>
      <c r="M188" s="18">
        <f t="shared" ref="M188:M195" ca="1" si="134">(L188-K188+1)*B188</f>
        <v>5210</v>
      </c>
      <c r="N188" s="19">
        <f t="shared" ref="N188:N195" ca="1" si="135">H188/M188*365</f>
        <v>-7.99062763915547E-3</v>
      </c>
      <c r="O188" s="35">
        <f t="shared" ref="O188:O195" si="136">D188*C188</f>
        <v>9.985239</v>
      </c>
      <c r="P188" s="35">
        <f t="shared" ref="P188:P195" si="137">B188-O188</f>
        <v>1.4761000000000024E-2</v>
      </c>
      <c r="Q188" s="36">
        <f t="shared" ref="Q188:Q195" si="138">B188/150</f>
        <v>6.6666666666666666E-2</v>
      </c>
      <c r="R188" s="37">
        <f t="shared" ref="R188:R191" si="139">R187+C188-T188</f>
        <v>5583.3200000000143</v>
      </c>
      <c r="S188" s="38">
        <f t="shared" ref="S188:S191" si="140">R188*D188</f>
        <v>9937.7512680000254</v>
      </c>
      <c r="T188" s="38"/>
      <c r="U188" s="38"/>
      <c r="V188" s="39">
        <f t="shared" ref="V188:V191" si="141">V187+U188</f>
        <v>69985.367899999997</v>
      </c>
      <c r="W188" s="39">
        <f t="shared" ref="W188:W191" si="142">V188+S188</f>
        <v>79923.119168000019</v>
      </c>
      <c r="X188" s="1">
        <f t="shared" ref="X188:X191" si="143">X187+B188</f>
        <v>66731</v>
      </c>
      <c r="Y188" s="37">
        <f t="shared" ref="Y188:Y191" si="144">W188-X188</f>
        <v>13192.119168000019</v>
      </c>
      <c r="Z188" s="183">
        <f t="shared" ref="Z188:Z191" si="145">W188/X188-1</f>
        <v>0.19769101568985947</v>
      </c>
      <c r="AA188" s="183">
        <f>SUM($C$2:C188)*D188/SUM($B$2:B188)-1</f>
        <v>5.9844345575577274E-2</v>
      </c>
      <c r="AB188" s="183">
        <f t="shared" ref="AB188:AB191" si="146">Z188-AA188</f>
        <v>0.1378466701142822</v>
      </c>
      <c r="AC188" s="40">
        <f t="shared" ref="AC188:AC191" si="147">IF(E188-F188&lt;0,"达成",E188-F188)</f>
        <v>0.14807246666666665</v>
      </c>
    </row>
    <row r="189" spans="1:29">
      <c r="A189" s="228" t="s">
        <v>2230</v>
      </c>
      <c r="B189" s="2">
        <v>10</v>
      </c>
      <c r="C189" s="175">
        <v>5.7</v>
      </c>
      <c r="D189" s="176">
        <v>1.7533000000000001</v>
      </c>
      <c r="E189" s="32">
        <f t="shared" si="129"/>
        <v>0.13666666666666666</v>
      </c>
      <c r="F189" s="13">
        <f t="shared" si="130"/>
        <v>4.453999999999958E-3</v>
      </c>
      <c r="H189" s="5">
        <f t="shared" si="131"/>
        <v>4.453999999999958E-2</v>
      </c>
      <c r="I189" s="2" t="s">
        <v>65</v>
      </c>
      <c r="J189" s="33" t="s">
        <v>2231</v>
      </c>
      <c r="K189" s="34">
        <f t="shared" si="132"/>
        <v>43914</v>
      </c>
      <c r="L189" s="34" t="str">
        <f t="shared" ca="1" si="133"/>
        <v>2021-08-25</v>
      </c>
      <c r="M189" s="18">
        <f t="shared" ca="1" si="134"/>
        <v>5200</v>
      </c>
      <c r="N189" s="19">
        <f t="shared" ca="1" si="135"/>
        <v>3.1263653846153551E-3</v>
      </c>
      <c r="O189" s="35">
        <f t="shared" si="136"/>
        <v>9.9938100000000016</v>
      </c>
      <c r="P189" s="35">
        <f t="shared" si="137"/>
        <v>6.1899999999983635E-3</v>
      </c>
      <c r="Q189" s="36">
        <f t="shared" si="138"/>
        <v>6.6666666666666666E-2</v>
      </c>
      <c r="R189" s="37">
        <f t="shared" si="139"/>
        <v>5589.0200000000141</v>
      </c>
      <c r="S189" s="38">
        <f t="shared" si="140"/>
        <v>9799.2287660000256</v>
      </c>
      <c r="T189" s="38"/>
      <c r="U189" s="38"/>
      <c r="V189" s="39">
        <f t="shared" si="141"/>
        <v>69985.367899999997</v>
      </c>
      <c r="W189" s="39">
        <f t="shared" si="142"/>
        <v>79784.596666000027</v>
      </c>
      <c r="X189" s="1">
        <f t="shared" si="143"/>
        <v>66741</v>
      </c>
      <c r="Y189" s="37">
        <f t="shared" si="144"/>
        <v>13043.596666000027</v>
      </c>
      <c r="Z189" s="183">
        <f t="shared" si="145"/>
        <v>0.19543603880673088</v>
      </c>
      <c r="AA189" s="183">
        <f>SUM($C$2:C189)*D189/SUM($B$2:B189)-1</f>
        <v>4.3979739160358466E-2</v>
      </c>
      <c r="AB189" s="183">
        <f t="shared" si="146"/>
        <v>0.15145629964637242</v>
      </c>
      <c r="AC189" s="40">
        <f t="shared" si="147"/>
        <v>0.1322126666666667</v>
      </c>
    </row>
    <row r="190" spans="1:29">
      <c r="A190" s="228" t="s">
        <v>2232</v>
      </c>
      <c r="B190" s="2">
        <v>10</v>
      </c>
      <c r="C190" s="175">
        <v>5.7</v>
      </c>
      <c r="D190" s="176">
        <v>1.7529999999999999</v>
      </c>
      <c r="E190" s="32">
        <f t="shared" si="129"/>
        <v>0.13666666666666666</v>
      </c>
      <c r="F190" s="13">
        <f t="shared" si="130"/>
        <v>4.453999999999958E-3</v>
      </c>
      <c r="H190" s="5">
        <f t="shared" si="131"/>
        <v>4.453999999999958E-2</v>
      </c>
      <c r="I190" s="2" t="s">
        <v>65</v>
      </c>
      <c r="J190" s="33" t="s">
        <v>2233</v>
      </c>
      <c r="K190" s="34">
        <f t="shared" si="132"/>
        <v>43915</v>
      </c>
      <c r="L190" s="34" t="str">
        <f t="shared" ca="1" si="133"/>
        <v>2021-08-25</v>
      </c>
      <c r="M190" s="18">
        <f t="shared" ca="1" si="134"/>
        <v>5190</v>
      </c>
      <c r="N190" s="19">
        <f t="shared" ca="1" si="135"/>
        <v>3.1323892100192379E-3</v>
      </c>
      <c r="O190" s="35">
        <f t="shared" si="136"/>
        <v>9.9920999999999989</v>
      </c>
      <c r="P190" s="35">
        <f t="shared" si="137"/>
        <v>7.9000000000011283E-3</v>
      </c>
      <c r="Q190" s="36">
        <f t="shared" si="138"/>
        <v>6.6666666666666666E-2</v>
      </c>
      <c r="R190" s="37">
        <f t="shared" si="139"/>
        <v>5594.7200000000139</v>
      </c>
      <c r="S190" s="38">
        <f t="shared" si="140"/>
        <v>9807.5441600000231</v>
      </c>
      <c r="T190" s="38"/>
      <c r="U190" s="38"/>
      <c r="V190" s="39">
        <f t="shared" si="141"/>
        <v>69985.367899999997</v>
      </c>
      <c r="W190" s="39">
        <f t="shared" si="142"/>
        <v>79792.912060000017</v>
      </c>
      <c r="X190" s="1">
        <f t="shared" si="143"/>
        <v>66751</v>
      </c>
      <c r="Y190" s="37">
        <f t="shared" si="144"/>
        <v>13041.912060000017</v>
      </c>
      <c r="Z190" s="183">
        <f t="shared" si="145"/>
        <v>0.1953815232730598</v>
      </c>
      <c r="AA190" s="183">
        <f>SUM($C$2:C190)*D190/SUM($B$2:B190)-1</f>
        <v>4.377554854981125E-2</v>
      </c>
      <c r="AB190" s="183">
        <f t="shared" si="146"/>
        <v>0.15160597472324855</v>
      </c>
      <c r="AC190" s="40">
        <f t="shared" si="147"/>
        <v>0.1322126666666667</v>
      </c>
    </row>
    <row r="191" spans="1:29">
      <c r="A191" s="228" t="s">
        <v>2234</v>
      </c>
      <c r="B191" s="2">
        <v>10</v>
      </c>
      <c r="C191" s="175">
        <v>5.58</v>
      </c>
      <c r="D191" s="176">
        <v>1.7906</v>
      </c>
      <c r="E191" s="32">
        <f t="shared" si="129"/>
        <v>0.13666666666666666</v>
      </c>
      <c r="F191" s="13">
        <f t="shared" si="130"/>
        <v>-1.6692399999999986E-2</v>
      </c>
      <c r="H191" s="5">
        <f t="shared" si="131"/>
        <v>-0.16692399999999985</v>
      </c>
      <c r="I191" s="2" t="s">
        <v>65</v>
      </c>
      <c r="J191" s="33" t="s">
        <v>2235</v>
      </c>
      <c r="K191" s="34">
        <f t="shared" si="132"/>
        <v>43916</v>
      </c>
      <c r="L191" s="34" t="str">
        <f t="shared" ca="1" si="133"/>
        <v>2021-08-25</v>
      </c>
      <c r="M191" s="18">
        <f t="shared" ca="1" si="134"/>
        <v>5180</v>
      </c>
      <c r="N191" s="19">
        <f t="shared" ca="1" si="135"/>
        <v>-1.1762019305019293E-2</v>
      </c>
      <c r="O191" s="35">
        <f t="shared" si="136"/>
        <v>9.9915479999999999</v>
      </c>
      <c r="P191" s="35">
        <f t="shared" si="137"/>
        <v>8.4520000000001261E-3</v>
      </c>
      <c r="Q191" s="36">
        <f t="shared" si="138"/>
        <v>6.6666666666666666E-2</v>
      </c>
      <c r="R191" s="37">
        <f t="shared" si="139"/>
        <v>5600.3000000000138</v>
      </c>
      <c r="S191" s="38">
        <f t="shared" si="140"/>
        <v>10027.897180000025</v>
      </c>
      <c r="T191" s="38"/>
      <c r="U191" s="38"/>
      <c r="V191" s="39">
        <f t="shared" si="141"/>
        <v>69985.367899999997</v>
      </c>
      <c r="W191" s="39">
        <f t="shared" si="142"/>
        <v>80013.265080000027</v>
      </c>
      <c r="X191" s="1">
        <f t="shared" si="143"/>
        <v>66761</v>
      </c>
      <c r="Y191" s="37">
        <f t="shared" si="144"/>
        <v>13252.265080000027</v>
      </c>
      <c r="Z191" s="183">
        <f t="shared" si="145"/>
        <v>0.19850309432153534</v>
      </c>
      <c r="AA191" s="183">
        <f>SUM($C$2:C191)*D191/SUM($B$2:B191)-1</f>
        <v>6.6125045371219437E-2</v>
      </c>
      <c r="AB191" s="183">
        <f t="shared" si="146"/>
        <v>0.13237804895031591</v>
      </c>
      <c r="AC191" s="40">
        <f t="shared" si="147"/>
        <v>0.15335906666666665</v>
      </c>
    </row>
    <row r="192" spans="1:29">
      <c r="A192" s="228" t="s">
        <v>2236</v>
      </c>
      <c r="B192" s="2">
        <v>10</v>
      </c>
      <c r="C192" s="175">
        <v>5.57</v>
      </c>
      <c r="D192" s="176">
        <v>1.7934000000000001</v>
      </c>
      <c r="E192" s="32">
        <f t="shared" si="129"/>
        <v>0.13666666666666666</v>
      </c>
      <c r="F192" s="13">
        <f t="shared" si="130"/>
        <v>-1.8454599999999922E-2</v>
      </c>
      <c r="H192" s="5">
        <f t="shared" si="131"/>
        <v>-0.18454599999999921</v>
      </c>
      <c r="I192" s="2" t="s">
        <v>65</v>
      </c>
      <c r="J192" s="33" t="s">
        <v>2237</v>
      </c>
      <c r="K192" s="34">
        <f t="shared" si="132"/>
        <v>43919</v>
      </c>
      <c r="L192" s="34" t="str">
        <f t="shared" ca="1" si="133"/>
        <v>2021-08-25</v>
      </c>
      <c r="M192" s="18">
        <f t="shared" ca="1" si="134"/>
        <v>5150</v>
      </c>
      <c r="N192" s="19">
        <f t="shared" ca="1" si="135"/>
        <v>-1.3079473786407713E-2</v>
      </c>
      <c r="O192" s="35">
        <f t="shared" si="136"/>
        <v>9.9892380000000003</v>
      </c>
      <c r="P192" s="35">
        <f t="shared" si="137"/>
        <v>1.0761999999999716E-2</v>
      </c>
      <c r="Q192" s="36">
        <f t="shared" si="138"/>
        <v>6.6666666666666666E-2</v>
      </c>
      <c r="R192" s="37">
        <f t="shared" ref="R192:R211" si="148">R191+C192-T192</f>
        <v>5605.8700000000135</v>
      </c>
      <c r="S192" s="38">
        <f t="shared" ref="S192:S211" si="149">R192*D192</f>
        <v>10053.567258000025</v>
      </c>
      <c r="T192" s="38"/>
      <c r="U192" s="38"/>
      <c r="V192" s="39">
        <f t="shared" ref="V192:V211" si="150">V191+U192</f>
        <v>69985.367899999997</v>
      </c>
      <c r="W192" s="39">
        <f t="shared" ref="W192:W211" si="151">V192+S192</f>
        <v>80038.935158000022</v>
      </c>
      <c r="X192" s="1">
        <f t="shared" ref="X192:X211" si="152">X191+B192</f>
        <v>66771</v>
      </c>
      <c r="Y192" s="37">
        <f t="shared" ref="Y192:Y211" si="153">W192-X192</f>
        <v>13267.935158000022</v>
      </c>
      <c r="Z192" s="183">
        <f t="shared" ref="Z192:Z211" si="154">W192/X192-1</f>
        <v>0.19870804927288832</v>
      </c>
      <c r="AA192" s="183">
        <f>SUM($C$2:C192)*D192/SUM($B$2:B192)-1</f>
        <v>6.7752738234284404E-2</v>
      </c>
      <c r="AB192" s="183">
        <f t="shared" ref="AB192:AB211" si="155">Z192-AA192</f>
        <v>0.13095531103860392</v>
      </c>
      <c r="AC192" s="40">
        <f t="shared" ref="AC192:AC211" si="156">IF(E192-F192&lt;0,"达成",E192-F192)</f>
        <v>0.15512126666666659</v>
      </c>
    </row>
    <row r="193" spans="1:29">
      <c r="A193" s="228" t="s">
        <v>2238</v>
      </c>
      <c r="B193" s="2">
        <v>10</v>
      </c>
      <c r="C193" s="175">
        <v>5.52</v>
      </c>
      <c r="D193" s="176">
        <v>1.8095000000000001</v>
      </c>
      <c r="E193" s="32">
        <f t="shared" si="129"/>
        <v>0.13666666666666666</v>
      </c>
      <c r="F193" s="13">
        <f t="shared" si="130"/>
        <v>-2.7265600000000133E-2</v>
      </c>
      <c r="H193" s="5">
        <f t="shared" si="131"/>
        <v>-0.27265600000000134</v>
      </c>
      <c r="I193" s="2" t="s">
        <v>65</v>
      </c>
      <c r="J193" s="33" t="s">
        <v>2239</v>
      </c>
      <c r="K193" s="34">
        <f t="shared" si="132"/>
        <v>43920</v>
      </c>
      <c r="L193" s="34" t="str">
        <f t="shared" ca="1" si="133"/>
        <v>2021-08-25</v>
      </c>
      <c r="M193" s="18">
        <f t="shared" ca="1" si="134"/>
        <v>5140</v>
      </c>
      <c r="N193" s="19">
        <f t="shared" ca="1" si="135"/>
        <v>-1.9361758754863911E-2</v>
      </c>
      <c r="O193" s="35">
        <f t="shared" si="136"/>
        <v>9.9884400000000007</v>
      </c>
      <c r="P193" s="35">
        <f t="shared" si="137"/>
        <v>1.1559999999999349E-2</v>
      </c>
      <c r="Q193" s="36">
        <f t="shared" si="138"/>
        <v>6.6666666666666666E-2</v>
      </c>
      <c r="R193" s="37">
        <f t="shared" si="148"/>
        <v>5611.390000000014</v>
      </c>
      <c r="S193" s="38">
        <f t="shared" si="149"/>
        <v>10153.810205000025</v>
      </c>
      <c r="T193" s="38"/>
      <c r="U193" s="38"/>
      <c r="V193" s="39">
        <f t="shared" si="150"/>
        <v>69985.367899999997</v>
      </c>
      <c r="W193" s="39">
        <f t="shared" si="151"/>
        <v>80139.178105000028</v>
      </c>
      <c r="X193" s="1">
        <f t="shared" si="152"/>
        <v>66781</v>
      </c>
      <c r="Y193" s="37">
        <f t="shared" si="153"/>
        <v>13358.178105000028</v>
      </c>
      <c r="Z193" s="183">
        <f t="shared" si="154"/>
        <v>0.20002962077537068</v>
      </c>
      <c r="AA193" s="183">
        <f>SUM($C$2:C193)*D193/SUM($B$2:B193)-1</f>
        <v>7.7293424982834313E-2</v>
      </c>
      <c r="AB193" s="183">
        <f t="shared" si="155"/>
        <v>0.12273619579253636</v>
      </c>
      <c r="AC193" s="40">
        <f t="shared" si="156"/>
        <v>0.1639322666666668</v>
      </c>
    </row>
    <row r="194" spans="1:29">
      <c r="A194" s="228" t="s">
        <v>2240</v>
      </c>
      <c r="B194" s="2">
        <v>10</v>
      </c>
      <c r="C194" s="175">
        <v>5.57</v>
      </c>
      <c r="D194" s="176">
        <v>1.794</v>
      </c>
      <c r="E194" s="32">
        <f t="shared" si="129"/>
        <v>0.13666666666666666</v>
      </c>
      <c r="F194" s="13">
        <f t="shared" si="130"/>
        <v>-1.8454599999999922E-2</v>
      </c>
      <c r="H194" s="5">
        <f t="shared" si="131"/>
        <v>-0.18454599999999921</v>
      </c>
      <c r="I194" s="2" t="s">
        <v>65</v>
      </c>
      <c r="J194" s="33" t="s">
        <v>2241</v>
      </c>
      <c r="K194" s="34">
        <f t="shared" si="132"/>
        <v>43921</v>
      </c>
      <c r="L194" s="34" t="str">
        <f t="shared" ca="1" si="133"/>
        <v>2021-08-25</v>
      </c>
      <c r="M194" s="18">
        <f t="shared" ca="1" si="134"/>
        <v>5130</v>
      </c>
      <c r="N194" s="19">
        <f t="shared" ca="1" si="135"/>
        <v>-1.3130465886939514E-2</v>
      </c>
      <c r="O194" s="35">
        <f t="shared" si="136"/>
        <v>9.9925800000000002</v>
      </c>
      <c r="P194" s="35">
        <f t="shared" si="137"/>
        <v>7.4199999999997601E-3</v>
      </c>
      <c r="Q194" s="36">
        <f t="shared" si="138"/>
        <v>6.6666666666666666E-2</v>
      </c>
      <c r="R194" s="37">
        <f t="shared" si="148"/>
        <v>5616.9600000000137</v>
      </c>
      <c r="S194" s="38">
        <f t="shared" si="149"/>
        <v>10076.826240000024</v>
      </c>
      <c r="T194" s="38"/>
      <c r="U194" s="38"/>
      <c r="V194" s="39">
        <f t="shared" si="150"/>
        <v>69985.367899999997</v>
      </c>
      <c r="W194" s="39">
        <f t="shared" si="151"/>
        <v>80062.194140000021</v>
      </c>
      <c r="X194" s="1">
        <f t="shared" si="152"/>
        <v>66791</v>
      </c>
      <c r="Y194" s="37">
        <f t="shared" si="153"/>
        <v>13271.194140000021</v>
      </c>
      <c r="Z194" s="183">
        <f t="shared" si="154"/>
        <v>0.19869734155799468</v>
      </c>
      <c r="AA194" s="183">
        <f>SUM($C$2:C194)*D194/SUM($B$2:B194)-1</f>
        <v>6.8026084867894854E-2</v>
      </c>
      <c r="AB194" s="183">
        <f t="shared" si="155"/>
        <v>0.13067125669009982</v>
      </c>
      <c r="AC194" s="40">
        <f t="shared" si="156"/>
        <v>0.15512126666666659</v>
      </c>
    </row>
    <row r="195" spans="1:29">
      <c r="A195" s="228" t="s">
        <v>2242</v>
      </c>
      <c r="B195" s="2">
        <v>10</v>
      </c>
      <c r="C195" s="175">
        <v>5.5</v>
      </c>
      <c r="D195" s="176">
        <v>1.8151999999999999</v>
      </c>
      <c r="E195" s="32">
        <f t="shared" si="129"/>
        <v>0.13666666666666666</v>
      </c>
      <c r="F195" s="13">
        <f t="shared" si="130"/>
        <v>-3.0790000000000005E-2</v>
      </c>
      <c r="H195" s="5">
        <f t="shared" si="131"/>
        <v>-0.30790000000000006</v>
      </c>
      <c r="I195" s="2" t="s">
        <v>65</v>
      </c>
      <c r="J195" s="33" t="s">
        <v>2243</v>
      </c>
      <c r="K195" s="34">
        <f t="shared" si="132"/>
        <v>43922</v>
      </c>
      <c r="L195" s="34" t="str">
        <f t="shared" ca="1" si="133"/>
        <v>2021-08-25</v>
      </c>
      <c r="M195" s="18">
        <f t="shared" ca="1" si="134"/>
        <v>5120</v>
      </c>
      <c r="N195" s="19">
        <f t="shared" ca="1" si="135"/>
        <v>-2.1949902343750004E-2</v>
      </c>
      <c r="O195" s="35">
        <f t="shared" si="136"/>
        <v>9.9835999999999991</v>
      </c>
      <c r="P195" s="35">
        <f t="shared" si="137"/>
        <v>1.6400000000000858E-2</v>
      </c>
      <c r="Q195" s="36">
        <f t="shared" si="138"/>
        <v>6.6666666666666666E-2</v>
      </c>
      <c r="R195" s="37">
        <f t="shared" si="148"/>
        <v>5622.4600000000137</v>
      </c>
      <c r="S195" s="38">
        <f t="shared" si="149"/>
        <v>10205.889392000025</v>
      </c>
      <c r="T195" s="38"/>
      <c r="U195" s="38"/>
      <c r="V195" s="39">
        <f t="shared" si="150"/>
        <v>69985.367899999997</v>
      </c>
      <c r="W195" s="39">
        <f t="shared" si="151"/>
        <v>80191.257292000024</v>
      </c>
      <c r="X195" s="1">
        <f t="shared" si="152"/>
        <v>66801</v>
      </c>
      <c r="Y195" s="37">
        <f t="shared" si="153"/>
        <v>13390.257292000024</v>
      </c>
      <c r="Z195" s="183">
        <f t="shared" si="154"/>
        <v>0.20044995272525901</v>
      </c>
      <c r="AA195" s="183">
        <f>SUM($C$2:C195)*D195/SUM($B$2:B195)-1</f>
        <v>8.06000969364431E-2</v>
      </c>
      <c r="AB195" s="183">
        <f t="shared" si="155"/>
        <v>0.11984985578881591</v>
      </c>
      <c r="AC195" s="40">
        <f t="shared" si="156"/>
        <v>0.16745666666666667</v>
      </c>
    </row>
    <row r="196" spans="1:29">
      <c r="A196" s="228" t="s">
        <v>2244</v>
      </c>
      <c r="B196" s="2">
        <v>10</v>
      </c>
      <c r="C196" s="175">
        <v>5.45</v>
      </c>
      <c r="D196" s="176">
        <v>1.8323</v>
      </c>
      <c r="E196" s="32">
        <f t="shared" ref="E196:E211" si="157">10%*Q196+13%</f>
        <v>0.13666666666666666</v>
      </c>
      <c r="F196" s="13">
        <f t="shared" ref="F196:F211" si="158">IF(G196="",($F$1*C196-B196)/B196,H196/B196)</f>
        <v>-3.9601000000000039E-2</v>
      </c>
      <c r="H196" s="5">
        <f t="shared" ref="H196:H211" si="159">IF(G196="",$F$1*C196-B196,G196-B196)</f>
        <v>-0.39601000000000042</v>
      </c>
      <c r="I196" s="2" t="s">
        <v>65</v>
      </c>
      <c r="J196" s="33" t="s">
        <v>2245</v>
      </c>
      <c r="K196" s="34">
        <f t="shared" ref="K196:K211" si="160">DATE(MID(J196,1,4),MID(J196,5,2),MID(J196,7,2))</f>
        <v>43923</v>
      </c>
      <c r="L196" s="34" t="str">
        <f t="shared" ref="L196:L211" ca="1" si="161">IF(LEN(J196) &gt; 15,DATE(MID(J196,12,4),MID(J196,16,2),MID(J196,18,2)),TEXT(TODAY(),"yyyy-mm-dd"))</f>
        <v>2021-08-25</v>
      </c>
      <c r="M196" s="18">
        <f t="shared" ref="M196:M211" ca="1" si="162">(L196-K196+1)*B196</f>
        <v>5110</v>
      </c>
      <c r="N196" s="19">
        <f t="shared" ref="N196:N211" ca="1" si="163">H196/M196*365</f>
        <v>-2.8286428571428601E-2</v>
      </c>
      <c r="O196" s="35">
        <f t="shared" ref="O196:O211" si="164">D196*C196</f>
        <v>9.9860350000000011</v>
      </c>
      <c r="P196" s="35">
        <f t="shared" ref="P196:P211" si="165">B196-O196</f>
        <v>1.3964999999998895E-2</v>
      </c>
      <c r="Q196" s="36">
        <f t="shared" ref="Q196:Q211" si="166">B196/150</f>
        <v>6.6666666666666666E-2</v>
      </c>
      <c r="R196" s="37">
        <f t="shared" si="148"/>
        <v>5627.9100000000135</v>
      </c>
      <c r="S196" s="38">
        <f t="shared" si="149"/>
        <v>10312.019493000025</v>
      </c>
      <c r="T196" s="38"/>
      <c r="U196" s="38"/>
      <c r="V196" s="39">
        <f t="shared" si="150"/>
        <v>69985.367899999997</v>
      </c>
      <c r="W196" s="39">
        <f t="shared" si="151"/>
        <v>80297.387393000026</v>
      </c>
      <c r="X196" s="1">
        <f t="shared" si="152"/>
        <v>66811</v>
      </c>
      <c r="Y196" s="37">
        <f t="shared" si="153"/>
        <v>13486.387393000026</v>
      </c>
      <c r="Z196" s="183">
        <f t="shared" si="154"/>
        <v>0.20185878662196388</v>
      </c>
      <c r="AA196" s="183">
        <f>SUM($C$2:C196)*D196/SUM($B$2:B196)-1</f>
        <v>9.0727181480635855E-2</v>
      </c>
      <c r="AB196" s="183">
        <f t="shared" si="155"/>
        <v>0.11113160514132803</v>
      </c>
      <c r="AC196" s="40">
        <f t="shared" si="156"/>
        <v>0.17626766666666671</v>
      </c>
    </row>
    <row r="197" spans="1:29">
      <c r="A197" s="228" t="s">
        <v>2246</v>
      </c>
      <c r="B197" s="2">
        <v>10</v>
      </c>
      <c r="C197" s="175">
        <v>5.47</v>
      </c>
      <c r="D197" s="176">
        <v>1.8251999999999999</v>
      </c>
      <c r="E197" s="32">
        <f t="shared" si="157"/>
        <v>0.13666666666666666</v>
      </c>
      <c r="F197" s="13">
        <f t="shared" si="158"/>
        <v>-3.6076599999999993E-2</v>
      </c>
      <c r="H197" s="5">
        <f t="shared" si="159"/>
        <v>-0.36076599999999992</v>
      </c>
      <c r="I197" s="2" t="s">
        <v>65</v>
      </c>
      <c r="J197" s="33" t="s">
        <v>2247</v>
      </c>
      <c r="K197" s="34">
        <f t="shared" si="160"/>
        <v>43927</v>
      </c>
      <c r="L197" s="34" t="str">
        <f t="shared" ca="1" si="161"/>
        <v>2021-08-25</v>
      </c>
      <c r="M197" s="18">
        <f t="shared" ca="1" si="162"/>
        <v>5070</v>
      </c>
      <c r="N197" s="19">
        <f t="shared" ca="1" si="163"/>
        <v>-2.5972305719921096E-2</v>
      </c>
      <c r="O197" s="35">
        <f t="shared" si="164"/>
        <v>9.9838439999999995</v>
      </c>
      <c r="P197" s="35">
        <f t="shared" si="165"/>
        <v>1.6156000000000503E-2</v>
      </c>
      <c r="Q197" s="36">
        <f t="shared" si="166"/>
        <v>6.6666666666666666E-2</v>
      </c>
      <c r="R197" s="37">
        <f t="shared" si="148"/>
        <v>5633.3800000000138</v>
      </c>
      <c r="S197" s="38">
        <f t="shared" si="149"/>
        <v>10282.045176000025</v>
      </c>
      <c r="T197" s="38"/>
      <c r="U197" s="38"/>
      <c r="V197" s="39">
        <f t="shared" si="150"/>
        <v>69985.367899999997</v>
      </c>
      <c r="W197" s="39">
        <f t="shared" si="151"/>
        <v>80267.413076000026</v>
      </c>
      <c r="X197" s="1">
        <f t="shared" si="152"/>
        <v>66821</v>
      </c>
      <c r="Y197" s="37">
        <f t="shared" si="153"/>
        <v>13446.413076000026</v>
      </c>
      <c r="Z197" s="183">
        <f t="shared" si="154"/>
        <v>0.20123034788464733</v>
      </c>
      <c r="AA197" s="183">
        <f>SUM($C$2:C197)*D197/SUM($B$2:B197)-1</f>
        <v>8.6450404201872999E-2</v>
      </c>
      <c r="AB197" s="183">
        <f t="shared" si="155"/>
        <v>0.11477994368277433</v>
      </c>
      <c r="AC197" s="40">
        <f t="shared" si="156"/>
        <v>0.17274326666666664</v>
      </c>
    </row>
    <row r="198" spans="1:29">
      <c r="A198" s="228" t="s">
        <v>2248</v>
      </c>
      <c r="B198" s="2">
        <v>10</v>
      </c>
      <c r="C198" s="175">
        <v>5.51</v>
      </c>
      <c r="D198" s="176">
        <v>1.8129999999999999</v>
      </c>
      <c r="E198" s="32">
        <f t="shared" si="157"/>
        <v>0.13666666666666666</v>
      </c>
      <c r="F198" s="13">
        <f t="shared" si="158"/>
        <v>-2.9027800000000069E-2</v>
      </c>
      <c r="H198" s="5">
        <f t="shared" si="159"/>
        <v>-0.2902780000000007</v>
      </c>
      <c r="I198" s="2" t="s">
        <v>65</v>
      </c>
      <c r="J198" s="33" t="s">
        <v>2249</v>
      </c>
      <c r="K198" s="34">
        <f t="shared" si="160"/>
        <v>43928</v>
      </c>
      <c r="L198" s="34" t="str">
        <f t="shared" ca="1" si="161"/>
        <v>2021-08-25</v>
      </c>
      <c r="M198" s="18">
        <f t="shared" ca="1" si="162"/>
        <v>5060</v>
      </c>
      <c r="N198" s="19">
        <f t="shared" ca="1" si="163"/>
        <v>-2.0939025691699656E-2</v>
      </c>
      <c r="O198" s="35">
        <f t="shared" si="164"/>
        <v>9.98963</v>
      </c>
      <c r="P198" s="35">
        <f t="shared" si="165"/>
        <v>1.036999999999999E-2</v>
      </c>
      <c r="Q198" s="36">
        <f t="shared" si="166"/>
        <v>6.6666666666666666E-2</v>
      </c>
      <c r="R198" s="37">
        <f t="shared" si="148"/>
        <v>5638.890000000014</v>
      </c>
      <c r="S198" s="38">
        <f t="shared" si="149"/>
        <v>10223.307570000024</v>
      </c>
      <c r="T198" s="38"/>
      <c r="U198" s="38"/>
      <c r="V198" s="39">
        <f t="shared" si="150"/>
        <v>69985.367899999997</v>
      </c>
      <c r="W198" s="39">
        <f t="shared" si="151"/>
        <v>80208.675470000017</v>
      </c>
      <c r="X198" s="1">
        <f t="shared" si="152"/>
        <v>66831</v>
      </c>
      <c r="Y198" s="37">
        <f t="shared" si="153"/>
        <v>13377.675470000017</v>
      </c>
      <c r="Z198" s="183">
        <f t="shared" si="154"/>
        <v>0.2001717087878383</v>
      </c>
      <c r="AA198" s="183">
        <f>SUM($C$2:C198)*D198/SUM($B$2:B198)-1</f>
        <v>7.9142578454867607E-2</v>
      </c>
      <c r="AB198" s="183">
        <f t="shared" si="155"/>
        <v>0.12102913033297069</v>
      </c>
      <c r="AC198" s="40">
        <f t="shared" si="156"/>
        <v>0.16569446666666673</v>
      </c>
    </row>
    <row r="199" spans="1:29">
      <c r="A199" s="228" t="s">
        <v>2250</v>
      </c>
      <c r="B199" s="2">
        <v>10</v>
      </c>
      <c r="C199" s="175">
        <v>5.5</v>
      </c>
      <c r="D199" s="176">
        <v>1.8159000000000001</v>
      </c>
      <c r="E199" s="32">
        <f t="shared" si="157"/>
        <v>0.13666666666666666</v>
      </c>
      <c r="F199" s="13">
        <f t="shared" si="158"/>
        <v>-3.0790000000000005E-2</v>
      </c>
      <c r="H199" s="5">
        <f t="shared" si="159"/>
        <v>-0.30790000000000006</v>
      </c>
      <c r="I199" s="2" t="s">
        <v>65</v>
      </c>
      <c r="J199" s="33" t="s">
        <v>2251</v>
      </c>
      <c r="K199" s="34">
        <f t="shared" si="160"/>
        <v>43929</v>
      </c>
      <c r="L199" s="34" t="str">
        <f t="shared" ca="1" si="161"/>
        <v>2021-08-25</v>
      </c>
      <c r="M199" s="18">
        <f t="shared" ca="1" si="162"/>
        <v>5050</v>
      </c>
      <c r="N199" s="19">
        <f t="shared" ca="1" si="163"/>
        <v>-2.225415841584159E-2</v>
      </c>
      <c r="O199" s="35">
        <f t="shared" si="164"/>
        <v>9.9874500000000008</v>
      </c>
      <c r="P199" s="35">
        <f t="shared" si="165"/>
        <v>1.2549999999999173E-2</v>
      </c>
      <c r="Q199" s="36">
        <f t="shared" si="166"/>
        <v>6.6666666666666666E-2</v>
      </c>
      <c r="R199" s="37">
        <f t="shared" si="148"/>
        <v>5644.390000000014</v>
      </c>
      <c r="S199" s="38">
        <f t="shared" si="149"/>
        <v>10249.647801000026</v>
      </c>
      <c r="T199" s="38"/>
      <c r="U199" s="38"/>
      <c r="V199" s="39">
        <f t="shared" si="150"/>
        <v>69985.367899999997</v>
      </c>
      <c r="W199" s="39">
        <f t="shared" si="151"/>
        <v>80235.015701000026</v>
      </c>
      <c r="X199" s="1">
        <f t="shared" si="152"/>
        <v>66841</v>
      </c>
      <c r="Y199" s="37">
        <f t="shared" si="153"/>
        <v>13394.015701000026</v>
      </c>
      <c r="Z199" s="183">
        <f t="shared" si="154"/>
        <v>0.20038622553522578</v>
      </c>
      <c r="AA199" s="183">
        <f>SUM($C$2:C199)*D199/SUM($B$2:B199)-1</f>
        <v>8.0821898893704835E-2</v>
      </c>
      <c r="AB199" s="183">
        <f t="shared" si="155"/>
        <v>0.11956432664152095</v>
      </c>
      <c r="AC199" s="40">
        <f t="shared" si="156"/>
        <v>0.16745666666666667</v>
      </c>
    </row>
    <row r="200" spans="1:29">
      <c r="A200" s="228" t="s">
        <v>2252</v>
      </c>
      <c r="B200" s="2">
        <v>10</v>
      </c>
      <c r="C200" s="175">
        <v>5.58</v>
      </c>
      <c r="D200" s="176">
        <v>1.7904</v>
      </c>
      <c r="E200" s="32">
        <f t="shared" si="157"/>
        <v>0.13666666666666666</v>
      </c>
      <c r="F200" s="13">
        <f t="shared" si="158"/>
        <v>-1.6692399999999986E-2</v>
      </c>
      <c r="H200" s="5">
        <f t="shared" si="159"/>
        <v>-0.16692399999999985</v>
      </c>
      <c r="I200" s="2" t="s">
        <v>65</v>
      </c>
      <c r="J200" s="33" t="s">
        <v>2253</v>
      </c>
      <c r="K200" s="34">
        <f t="shared" si="160"/>
        <v>43930</v>
      </c>
      <c r="L200" s="34" t="str">
        <f t="shared" ca="1" si="161"/>
        <v>2021-08-25</v>
      </c>
      <c r="M200" s="18">
        <f t="shared" ca="1" si="162"/>
        <v>5040</v>
      </c>
      <c r="N200" s="19">
        <f t="shared" ca="1" si="163"/>
        <v>-1.2088742063492051E-2</v>
      </c>
      <c r="O200" s="35">
        <f t="shared" si="164"/>
        <v>9.9904320000000002</v>
      </c>
      <c r="P200" s="35">
        <f t="shared" si="165"/>
        <v>9.5679999999997989E-3</v>
      </c>
      <c r="Q200" s="36">
        <f t="shared" si="166"/>
        <v>6.6666666666666666E-2</v>
      </c>
      <c r="R200" s="37">
        <f t="shared" si="148"/>
        <v>5649.9700000000139</v>
      </c>
      <c r="S200" s="38">
        <f t="shared" si="149"/>
        <v>10115.706288000025</v>
      </c>
      <c r="T200" s="38"/>
      <c r="U200" s="38"/>
      <c r="V200" s="39">
        <f t="shared" si="150"/>
        <v>69985.367899999997</v>
      </c>
      <c r="W200" s="39">
        <f t="shared" si="151"/>
        <v>80101.074188000028</v>
      </c>
      <c r="X200" s="1">
        <f t="shared" si="152"/>
        <v>66851</v>
      </c>
      <c r="Y200" s="37">
        <f t="shared" si="153"/>
        <v>13250.074188000028</v>
      </c>
      <c r="Z200" s="183">
        <f t="shared" si="154"/>
        <v>0.19820308130020536</v>
      </c>
      <c r="AA200" s="183">
        <f>SUM($C$2:C200)*D200/SUM($B$2:B200)-1</f>
        <v>6.5606365895361396E-2</v>
      </c>
      <c r="AB200" s="183">
        <f t="shared" si="155"/>
        <v>0.13259671540484397</v>
      </c>
      <c r="AC200" s="40">
        <f t="shared" si="156"/>
        <v>0.15335906666666665</v>
      </c>
    </row>
    <row r="201" spans="1:29">
      <c r="A201" s="228" t="s">
        <v>2254</v>
      </c>
      <c r="B201" s="2">
        <v>10</v>
      </c>
      <c r="C201" s="175">
        <v>5.67</v>
      </c>
      <c r="D201" s="176">
        <v>1.7609999999999999</v>
      </c>
      <c r="E201" s="32">
        <f t="shared" si="157"/>
        <v>0.13666666666666666</v>
      </c>
      <c r="F201" s="13">
        <f t="shared" si="158"/>
        <v>-8.3260000000002772E-4</v>
      </c>
      <c r="H201" s="5">
        <f t="shared" si="159"/>
        <v>-8.3260000000002776E-3</v>
      </c>
      <c r="I201" s="2" t="s">
        <v>65</v>
      </c>
      <c r="J201" s="33" t="s">
        <v>2255</v>
      </c>
      <c r="K201" s="34">
        <f t="shared" si="160"/>
        <v>43933</v>
      </c>
      <c r="L201" s="34" t="str">
        <f t="shared" ca="1" si="161"/>
        <v>2021-08-25</v>
      </c>
      <c r="M201" s="18">
        <f t="shared" ca="1" si="162"/>
        <v>5010</v>
      </c>
      <c r="N201" s="19">
        <f t="shared" ca="1" si="163"/>
        <v>-6.0658483033934152E-4</v>
      </c>
      <c r="O201" s="35">
        <f t="shared" si="164"/>
        <v>9.984869999999999</v>
      </c>
      <c r="P201" s="35">
        <f t="shared" si="165"/>
        <v>1.5130000000000976E-2</v>
      </c>
      <c r="Q201" s="36">
        <f t="shared" si="166"/>
        <v>6.6666666666666666E-2</v>
      </c>
      <c r="R201" s="37">
        <f t="shared" si="148"/>
        <v>5655.640000000014</v>
      </c>
      <c r="S201" s="38">
        <f t="shared" si="149"/>
        <v>9959.5820400000248</v>
      </c>
      <c r="T201" s="38"/>
      <c r="U201" s="38"/>
      <c r="V201" s="39">
        <f t="shared" si="150"/>
        <v>69985.367899999997</v>
      </c>
      <c r="W201" s="39">
        <f t="shared" si="151"/>
        <v>79944.94994000002</v>
      </c>
      <c r="X201" s="1">
        <f t="shared" si="152"/>
        <v>66861</v>
      </c>
      <c r="Y201" s="37">
        <f t="shared" si="153"/>
        <v>13083.94994000002</v>
      </c>
      <c r="Z201" s="183">
        <f t="shared" si="154"/>
        <v>0.19568881620077505</v>
      </c>
      <c r="AA201" s="183">
        <f>SUM($C$2:C201)*D201/SUM($B$2:B201)-1</f>
        <v>4.8079873547505647E-2</v>
      </c>
      <c r="AB201" s="183">
        <f t="shared" si="155"/>
        <v>0.1476089426532694</v>
      </c>
      <c r="AC201" s="40">
        <f t="shared" si="156"/>
        <v>0.13749926666666668</v>
      </c>
    </row>
    <row r="202" spans="1:29">
      <c r="A202" s="228" t="s">
        <v>2256</v>
      </c>
      <c r="B202" s="2">
        <v>10</v>
      </c>
      <c r="C202" s="175">
        <v>5.68</v>
      </c>
      <c r="D202" s="176">
        <v>1.7584</v>
      </c>
      <c r="E202" s="32">
        <f t="shared" si="157"/>
        <v>0.13666666666666666</v>
      </c>
      <c r="F202" s="13">
        <f t="shared" si="158"/>
        <v>9.2959999999990832E-4</v>
      </c>
      <c r="H202" s="5">
        <f t="shared" si="159"/>
        <v>9.2959999999990828E-3</v>
      </c>
      <c r="I202" s="2" t="s">
        <v>65</v>
      </c>
      <c r="J202" s="33" t="s">
        <v>2257</v>
      </c>
      <c r="K202" s="34">
        <f t="shared" si="160"/>
        <v>43934</v>
      </c>
      <c r="L202" s="34" t="str">
        <f t="shared" ca="1" si="161"/>
        <v>2021-08-25</v>
      </c>
      <c r="M202" s="18">
        <f t="shared" ca="1" si="162"/>
        <v>5000</v>
      </c>
      <c r="N202" s="19">
        <f t="shared" ca="1" si="163"/>
        <v>6.7860799999993303E-4</v>
      </c>
      <c r="O202" s="35">
        <f t="shared" si="164"/>
        <v>9.9877120000000001</v>
      </c>
      <c r="P202" s="35">
        <f t="shared" si="165"/>
        <v>1.2287999999999855E-2</v>
      </c>
      <c r="Q202" s="36">
        <f t="shared" si="166"/>
        <v>6.6666666666666666E-2</v>
      </c>
      <c r="R202" s="37">
        <f t="shared" si="148"/>
        <v>5661.3200000000143</v>
      </c>
      <c r="S202" s="38">
        <f t="shared" si="149"/>
        <v>9954.8650880000241</v>
      </c>
      <c r="T202" s="38"/>
      <c r="U202" s="38"/>
      <c r="V202" s="39">
        <f t="shared" si="150"/>
        <v>69985.367899999997</v>
      </c>
      <c r="W202" s="39">
        <f t="shared" si="151"/>
        <v>79940.232988000018</v>
      </c>
      <c r="X202" s="1">
        <f t="shared" si="152"/>
        <v>66871</v>
      </c>
      <c r="Y202" s="37">
        <f t="shared" si="153"/>
        <v>13069.232988000018</v>
      </c>
      <c r="Z202" s="183">
        <f t="shared" si="154"/>
        <v>0.19543947283575869</v>
      </c>
      <c r="AA202" s="183">
        <f>SUM($C$2:C202)*D202/SUM($B$2:B202)-1</f>
        <v>4.6505263349653214E-2</v>
      </c>
      <c r="AB202" s="183">
        <f t="shared" si="155"/>
        <v>0.14893420948610547</v>
      </c>
      <c r="AC202" s="40">
        <f t="shared" si="156"/>
        <v>0.13573706666666674</v>
      </c>
    </row>
    <row r="203" spans="1:29">
      <c r="A203" s="228" t="s">
        <v>2258</v>
      </c>
      <c r="B203" s="2">
        <v>10</v>
      </c>
      <c r="C203" s="175">
        <v>5.64</v>
      </c>
      <c r="D203" s="176">
        <v>1.7721</v>
      </c>
      <c r="E203" s="32">
        <f t="shared" si="157"/>
        <v>0.13666666666666666</v>
      </c>
      <c r="F203" s="13">
        <f t="shared" si="158"/>
        <v>-6.1192000000000139E-3</v>
      </c>
      <c r="H203" s="5">
        <f t="shared" si="159"/>
        <v>-6.1192000000000135E-2</v>
      </c>
      <c r="I203" s="2" t="s">
        <v>65</v>
      </c>
      <c r="J203" s="33" t="s">
        <v>2259</v>
      </c>
      <c r="K203" s="34">
        <f t="shared" si="160"/>
        <v>43935</v>
      </c>
      <c r="L203" s="34" t="str">
        <f t="shared" ca="1" si="161"/>
        <v>2021-08-25</v>
      </c>
      <c r="M203" s="18">
        <f t="shared" ca="1" si="162"/>
        <v>4990</v>
      </c>
      <c r="N203" s="19">
        <f t="shared" ca="1" si="163"/>
        <v>-4.4759679358717533E-3</v>
      </c>
      <c r="O203" s="35">
        <f t="shared" si="164"/>
        <v>9.9946439999999992</v>
      </c>
      <c r="P203" s="35">
        <f t="shared" si="165"/>
        <v>5.3560000000008046E-3</v>
      </c>
      <c r="Q203" s="36">
        <f t="shared" si="166"/>
        <v>6.6666666666666666E-2</v>
      </c>
      <c r="R203" s="37">
        <f t="shared" si="148"/>
        <v>5666.9600000000146</v>
      </c>
      <c r="S203" s="38">
        <f t="shared" si="149"/>
        <v>10042.419816000025</v>
      </c>
      <c r="T203" s="38"/>
      <c r="U203" s="38"/>
      <c r="V203" s="39">
        <f t="shared" si="150"/>
        <v>69985.367899999997</v>
      </c>
      <c r="W203" s="39">
        <f t="shared" si="151"/>
        <v>80027.787716000021</v>
      </c>
      <c r="X203" s="1">
        <f t="shared" si="152"/>
        <v>66881</v>
      </c>
      <c r="Y203" s="37">
        <f t="shared" si="153"/>
        <v>13146.787716000021</v>
      </c>
      <c r="Z203" s="183">
        <f t="shared" si="154"/>
        <v>0.19656984369252872</v>
      </c>
      <c r="AA203" s="183">
        <f>SUM($C$2:C203)*D203/SUM($B$2:B203)-1</f>
        <v>5.4627364474283624E-2</v>
      </c>
      <c r="AB203" s="183">
        <f t="shared" si="155"/>
        <v>0.1419424792182451</v>
      </c>
      <c r="AC203" s="40">
        <f t="shared" si="156"/>
        <v>0.14278586666666668</v>
      </c>
    </row>
    <row r="204" spans="1:29">
      <c r="A204" s="228" t="s">
        <v>2260</v>
      </c>
      <c r="B204" s="2">
        <v>10</v>
      </c>
      <c r="C204" s="175">
        <v>5.67</v>
      </c>
      <c r="D204" s="176">
        <v>1.7616000000000001</v>
      </c>
      <c r="E204" s="32">
        <f t="shared" si="157"/>
        <v>0.13666666666666666</v>
      </c>
      <c r="F204" s="13">
        <f t="shared" si="158"/>
        <v>-8.3260000000002772E-4</v>
      </c>
      <c r="H204" s="5">
        <f t="shared" si="159"/>
        <v>-8.3260000000002776E-3</v>
      </c>
      <c r="I204" s="2" t="s">
        <v>65</v>
      </c>
      <c r="J204" s="33" t="s">
        <v>2261</v>
      </c>
      <c r="K204" s="34">
        <f t="shared" si="160"/>
        <v>43936</v>
      </c>
      <c r="L204" s="34" t="str">
        <f t="shared" ca="1" si="161"/>
        <v>2021-08-25</v>
      </c>
      <c r="M204" s="18">
        <f t="shared" ca="1" si="162"/>
        <v>4980</v>
      </c>
      <c r="N204" s="19">
        <f t="shared" ca="1" si="163"/>
        <v>-6.1023895582331354E-4</v>
      </c>
      <c r="O204" s="35">
        <f t="shared" si="164"/>
        <v>9.9882720000000003</v>
      </c>
      <c r="P204" s="35">
        <f t="shared" si="165"/>
        <v>1.1727999999999739E-2</v>
      </c>
      <c r="Q204" s="36">
        <f t="shared" si="166"/>
        <v>6.6666666666666666E-2</v>
      </c>
      <c r="R204" s="37">
        <f t="shared" si="148"/>
        <v>5672.6300000000147</v>
      </c>
      <c r="S204" s="38">
        <f t="shared" si="149"/>
        <v>9992.905008000027</v>
      </c>
      <c r="T204" s="38"/>
      <c r="U204" s="38"/>
      <c r="V204" s="39">
        <f t="shared" si="150"/>
        <v>69985.367899999997</v>
      </c>
      <c r="W204" s="39">
        <f t="shared" si="151"/>
        <v>79978.272908000028</v>
      </c>
      <c r="X204" s="1">
        <f t="shared" si="152"/>
        <v>66891</v>
      </c>
      <c r="Y204" s="37">
        <f t="shared" si="153"/>
        <v>13087.272908000028</v>
      </c>
      <c r="Z204" s="183">
        <f t="shared" si="154"/>
        <v>0.19565072891719404</v>
      </c>
      <c r="AA204" s="183">
        <f>SUM($C$2:C204)*D204/SUM($B$2:B204)-1</f>
        <v>4.8350337768680252E-2</v>
      </c>
      <c r="AB204" s="183">
        <f t="shared" si="155"/>
        <v>0.14730039114851379</v>
      </c>
      <c r="AC204" s="40">
        <f t="shared" si="156"/>
        <v>0.13749926666666668</v>
      </c>
    </row>
    <row r="205" spans="1:29">
      <c r="A205" s="228" t="s">
        <v>2262</v>
      </c>
      <c r="B205" s="2">
        <v>10</v>
      </c>
      <c r="C205" s="175">
        <v>5.65</v>
      </c>
      <c r="D205" s="176">
        <v>1.7676000000000001</v>
      </c>
      <c r="E205" s="32">
        <f t="shared" si="157"/>
        <v>0.13666666666666666</v>
      </c>
      <c r="F205" s="13">
        <f t="shared" si="158"/>
        <v>-4.3569999999999E-3</v>
      </c>
      <c r="H205" s="5">
        <f t="shared" si="159"/>
        <v>-4.3569999999998998E-2</v>
      </c>
      <c r="I205" s="2" t="s">
        <v>65</v>
      </c>
      <c r="J205" s="33" t="s">
        <v>2263</v>
      </c>
      <c r="K205" s="34">
        <f t="shared" si="160"/>
        <v>43937</v>
      </c>
      <c r="L205" s="34" t="str">
        <f t="shared" ca="1" si="161"/>
        <v>2021-08-25</v>
      </c>
      <c r="M205" s="18">
        <f t="shared" ca="1" si="162"/>
        <v>4970</v>
      </c>
      <c r="N205" s="19">
        <f t="shared" ca="1" si="163"/>
        <v>-3.1998088531186384E-3</v>
      </c>
      <c r="O205" s="35">
        <f t="shared" si="164"/>
        <v>9.9869400000000006</v>
      </c>
      <c r="P205" s="35">
        <f t="shared" si="165"/>
        <v>1.3059999999999405E-2</v>
      </c>
      <c r="Q205" s="36">
        <f t="shared" si="166"/>
        <v>6.6666666666666666E-2</v>
      </c>
      <c r="R205" s="37">
        <f t="shared" si="148"/>
        <v>5678.2800000000143</v>
      </c>
      <c r="S205" s="38">
        <f t="shared" si="149"/>
        <v>10036.927728000026</v>
      </c>
      <c r="T205" s="38"/>
      <c r="U205" s="38"/>
      <c r="V205" s="39">
        <f t="shared" si="150"/>
        <v>69985.367899999997</v>
      </c>
      <c r="W205" s="39">
        <f t="shared" si="151"/>
        <v>80022.295628000022</v>
      </c>
      <c r="X205" s="1">
        <f t="shared" si="152"/>
        <v>66901</v>
      </c>
      <c r="Y205" s="37">
        <f t="shared" si="153"/>
        <v>13121.295628000022</v>
      </c>
      <c r="Z205" s="183">
        <f t="shared" si="154"/>
        <v>0.19613003733875467</v>
      </c>
      <c r="AA205" s="183">
        <f>SUM($C$2:C205)*D205/SUM($B$2:B205)-1</f>
        <v>5.1890763809957274E-2</v>
      </c>
      <c r="AB205" s="183">
        <f t="shared" si="155"/>
        <v>0.1442392735287974</v>
      </c>
      <c r="AC205" s="40">
        <f t="shared" si="156"/>
        <v>0.14102366666666655</v>
      </c>
    </row>
    <row r="206" spans="1:29">
      <c r="A206" s="228" t="s">
        <v>2264</v>
      </c>
      <c r="B206" s="2">
        <v>10</v>
      </c>
      <c r="C206" s="175">
        <v>5.52</v>
      </c>
      <c r="D206" s="176">
        <v>1.8084</v>
      </c>
      <c r="E206" s="32">
        <f t="shared" si="157"/>
        <v>0.13666666666666666</v>
      </c>
      <c r="F206" s="13">
        <f t="shared" si="158"/>
        <v>-2.7265600000000133E-2</v>
      </c>
      <c r="H206" s="5">
        <f t="shared" si="159"/>
        <v>-0.27265600000000134</v>
      </c>
      <c r="I206" s="2" t="s">
        <v>65</v>
      </c>
      <c r="J206" s="33" t="s">
        <v>2265</v>
      </c>
      <c r="K206" s="34">
        <f t="shared" si="160"/>
        <v>43940</v>
      </c>
      <c r="L206" s="34" t="str">
        <f t="shared" ca="1" si="161"/>
        <v>2021-08-25</v>
      </c>
      <c r="M206" s="18">
        <f t="shared" ca="1" si="162"/>
        <v>4940</v>
      </c>
      <c r="N206" s="19">
        <f t="shared" ca="1" si="163"/>
        <v>-2.0145635627530464E-2</v>
      </c>
      <c r="O206" s="35">
        <f t="shared" si="164"/>
        <v>9.9823679999999992</v>
      </c>
      <c r="P206" s="35">
        <f t="shared" si="165"/>
        <v>1.7632000000000758E-2</v>
      </c>
      <c r="Q206" s="36">
        <f t="shared" si="166"/>
        <v>6.6666666666666666E-2</v>
      </c>
      <c r="R206" s="37">
        <f t="shared" si="148"/>
        <v>5683.8000000000147</v>
      </c>
      <c r="S206" s="38">
        <f t="shared" si="149"/>
        <v>10278.583920000026</v>
      </c>
      <c r="T206" s="38"/>
      <c r="U206" s="38"/>
      <c r="V206" s="39">
        <f t="shared" si="150"/>
        <v>69985.367899999997</v>
      </c>
      <c r="W206" s="39">
        <f t="shared" si="151"/>
        <v>80263.951820000017</v>
      </c>
      <c r="X206" s="1">
        <f t="shared" si="152"/>
        <v>66911</v>
      </c>
      <c r="Y206" s="37">
        <f t="shared" si="153"/>
        <v>13352.951820000017</v>
      </c>
      <c r="Z206" s="183">
        <f t="shared" si="154"/>
        <v>0.19956287934719286</v>
      </c>
      <c r="AA206" s="183">
        <f>SUM($C$2:C206)*D206/SUM($B$2:B206)-1</f>
        <v>7.612639372941099E-2</v>
      </c>
      <c r="AB206" s="183">
        <f t="shared" si="155"/>
        <v>0.12343648561778187</v>
      </c>
      <c r="AC206" s="40">
        <f t="shared" si="156"/>
        <v>0.1639322666666668</v>
      </c>
    </row>
    <row r="207" spans="1:29">
      <c r="A207" s="228" t="s">
        <v>2266</v>
      </c>
      <c r="B207" s="2">
        <v>10</v>
      </c>
      <c r="C207" s="175">
        <v>5.53</v>
      </c>
      <c r="D207" s="176">
        <v>1.8072999999999999</v>
      </c>
      <c r="E207" s="32">
        <f t="shared" si="157"/>
        <v>0.13666666666666666</v>
      </c>
      <c r="F207" s="13">
        <f t="shared" si="158"/>
        <v>-2.550340000000002E-2</v>
      </c>
      <c r="H207" s="5">
        <f t="shared" si="159"/>
        <v>-0.2550340000000002</v>
      </c>
      <c r="I207" s="2" t="s">
        <v>65</v>
      </c>
      <c r="J207" s="33" t="s">
        <v>2267</v>
      </c>
      <c r="K207" s="34">
        <f t="shared" si="160"/>
        <v>43941</v>
      </c>
      <c r="L207" s="34" t="str">
        <f t="shared" ca="1" si="161"/>
        <v>2021-08-25</v>
      </c>
      <c r="M207" s="18">
        <f t="shared" ca="1" si="162"/>
        <v>4930</v>
      </c>
      <c r="N207" s="19">
        <f t="shared" ca="1" si="163"/>
        <v>-1.8881827586206913E-2</v>
      </c>
      <c r="O207" s="35">
        <f t="shared" si="164"/>
        <v>9.9943690000000007</v>
      </c>
      <c r="P207" s="35">
        <f t="shared" si="165"/>
        <v>5.6309999999992755E-3</v>
      </c>
      <c r="Q207" s="36">
        <f t="shared" si="166"/>
        <v>6.6666666666666666E-2</v>
      </c>
      <c r="R207" s="37">
        <f t="shared" si="148"/>
        <v>5689.3300000000145</v>
      </c>
      <c r="S207" s="38">
        <f t="shared" si="149"/>
        <v>10282.326109000025</v>
      </c>
      <c r="T207" s="38"/>
      <c r="U207" s="38"/>
      <c r="V207" s="39">
        <f t="shared" si="150"/>
        <v>69985.367899999997</v>
      </c>
      <c r="W207" s="39">
        <f t="shared" si="151"/>
        <v>80267.694009000028</v>
      </c>
      <c r="X207" s="1">
        <f t="shared" si="152"/>
        <v>66921</v>
      </c>
      <c r="Y207" s="37">
        <f t="shared" si="153"/>
        <v>13346.694009000028</v>
      </c>
      <c r="Z207" s="183">
        <f t="shared" si="154"/>
        <v>0.19943954825839461</v>
      </c>
      <c r="AA207" s="183">
        <f>SUM($C$2:C207)*D207/SUM($B$2:B207)-1</f>
        <v>7.5428653212988639E-2</v>
      </c>
      <c r="AB207" s="183">
        <f t="shared" si="155"/>
        <v>0.12401089504540597</v>
      </c>
      <c r="AC207" s="40">
        <f t="shared" si="156"/>
        <v>0.16217006666666667</v>
      </c>
    </row>
    <row r="208" spans="1:29">
      <c r="A208" s="228" t="s">
        <v>2268</v>
      </c>
      <c r="B208" s="2">
        <v>10</v>
      </c>
      <c r="C208" s="175">
        <v>5.51</v>
      </c>
      <c r="D208" s="176">
        <v>1.8126</v>
      </c>
      <c r="E208" s="32">
        <f t="shared" si="157"/>
        <v>0.13666666666666666</v>
      </c>
      <c r="F208" s="13">
        <f t="shared" si="158"/>
        <v>-2.9027800000000069E-2</v>
      </c>
      <c r="H208" s="5">
        <f t="shared" si="159"/>
        <v>-0.2902780000000007</v>
      </c>
      <c r="I208" s="2" t="s">
        <v>65</v>
      </c>
      <c r="J208" s="33" t="s">
        <v>2269</v>
      </c>
      <c r="K208" s="34">
        <f t="shared" si="160"/>
        <v>43942</v>
      </c>
      <c r="L208" s="34" t="str">
        <f t="shared" ca="1" si="161"/>
        <v>2021-08-25</v>
      </c>
      <c r="M208" s="18">
        <f t="shared" ca="1" si="162"/>
        <v>4920</v>
      </c>
      <c r="N208" s="19">
        <f t="shared" ca="1" si="163"/>
        <v>-2.1534851626016312E-2</v>
      </c>
      <c r="O208" s="35">
        <f t="shared" si="164"/>
        <v>9.9874259999999992</v>
      </c>
      <c r="P208" s="35">
        <f t="shared" si="165"/>
        <v>1.2574000000000751E-2</v>
      </c>
      <c r="Q208" s="36">
        <f t="shared" si="166"/>
        <v>6.6666666666666666E-2</v>
      </c>
      <c r="R208" s="37">
        <f t="shared" si="148"/>
        <v>5694.8400000000147</v>
      </c>
      <c r="S208" s="38">
        <f t="shared" si="149"/>
        <v>10322.466984000026</v>
      </c>
      <c r="T208" s="38"/>
      <c r="U208" s="38"/>
      <c r="V208" s="39">
        <f t="shared" si="150"/>
        <v>69985.367899999997</v>
      </c>
      <c r="W208" s="39">
        <f t="shared" si="151"/>
        <v>80307.834884000025</v>
      </c>
      <c r="X208" s="1">
        <f t="shared" si="152"/>
        <v>66931</v>
      </c>
      <c r="Y208" s="37">
        <f t="shared" si="153"/>
        <v>13376.834884000025</v>
      </c>
      <c r="Z208" s="183">
        <f t="shared" si="154"/>
        <v>0.19986007805052997</v>
      </c>
      <c r="AA208" s="183">
        <f>SUM($C$2:C208)*D208/SUM($B$2:B208)-1</f>
        <v>7.8537106320209382E-2</v>
      </c>
      <c r="AB208" s="183">
        <f t="shared" si="155"/>
        <v>0.12132297173032058</v>
      </c>
      <c r="AC208" s="40">
        <f t="shared" si="156"/>
        <v>0.16569446666666673</v>
      </c>
    </row>
    <row r="209" spans="1:29">
      <c r="A209" s="228" t="s">
        <v>2270</v>
      </c>
      <c r="B209" s="2">
        <v>10</v>
      </c>
      <c r="C209" s="175">
        <v>5.52</v>
      </c>
      <c r="D209" s="176">
        <v>1.8106</v>
      </c>
      <c r="E209" s="32">
        <f t="shared" si="157"/>
        <v>0.13666666666666666</v>
      </c>
      <c r="F209" s="13">
        <f t="shared" si="158"/>
        <v>-2.7265600000000133E-2</v>
      </c>
      <c r="H209" s="5">
        <f t="shared" si="159"/>
        <v>-0.27265600000000134</v>
      </c>
      <c r="I209" s="2" t="s">
        <v>65</v>
      </c>
      <c r="J209" s="33" t="s">
        <v>2271</v>
      </c>
      <c r="K209" s="34">
        <f t="shared" si="160"/>
        <v>43943</v>
      </c>
      <c r="L209" s="34" t="str">
        <f t="shared" ca="1" si="161"/>
        <v>2021-08-25</v>
      </c>
      <c r="M209" s="18">
        <f t="shared" ca="1" si="162"/>
        <v>4910</v>
      </c>
      <c r="N209" s="19">
        <f t="shared" ca="1" si="163"/>
        <v>-2.0268725050916595E-2</v>
      </c>
      <c r="O209" s="35">
        <f t="shared" si="164"/>
        <v>9.9945119999999985</v>
      </c>
      <c r="P209" s="35">
        <f t="shared" si="165"/>
        <v>5.4880000000014917E-3</v>
      </c>
      <c r="Q209" s="36">
        <f t="shared" si="166"/>
        <v>6.6666666666666666E-2</v>
      </c>
      <c r="R209" s="37">
        <f t="shared" si="148"/>
        <v>5700.3600000000151</v>
      </c>
      <c r="S209" s="38">
        <f t="shared" si="149"/>
        <v>10321.071816000027</v>
      </c>
      <c r="T209" s="38"/>
      <c r="U209" s="38"/>
      <c r="V209" s="39">
        <f t="shared" si="150"/>
        <v>69985.367899999997</v>
      </c>
      <c r="W209" s="39">
        <f t="shared" si="151"/>
        <v>80306.439716000023</v>
      </c>
      <c r="X209" s="1">
        <f t="shared" si="152"/>
        <v>66941</v>
      </c>
      <c r="Y209" s="37">
        <f t="shared" si="153"/>
        <v>13365.439716000023</v>
      </c>
      <c r="Z209" s="183">
        <f t="shared" si="154"/>
        <v>0.19965999486114683</v>
      </c>
      <c r="AA209" s="183">
        <f>SUM($C$2:C209)*D209/SUM($B$2:B209)-1</f>
        <v>7.7302893399864736E-2</v>
      </c>
      <c r="AB209" s="183">
        <f t="shared" si="155"/>
        <v>0.12235710146128209</v>
      </c>
      <c r="AC209" s="40">
        <f t="shared" si="156"/>
        <v>0.1639322666666668</v>
      </c>
    </row>
    <row r="210" spans="1:29">
      <c r="A210" s="228" t="s">
        <v>2272</v>
      </c>
      <c r="B210" s="2">
        <v>10</v>
      </c>
      <c r="C210" s="175">
        <v>5.47</v>
      </c>
      <c r="D210" s="176">
        <v>1.8627</v>
      </c>
      <c r="E210" s="32">
        <f t="shared" si="157"/>
        <v>0.13666666666666666</v>
      </c>
      <c r="F210" s="13">
        <f t="shared" si="158"/>
        <v>-3.6076599999999993E-2</v>
      </c>
      <c r="H210" s="5">
        <f t="shared" si="159"/>
        <v>-0.36076599999999992</v>
      </c>
      <c r="I210" s="2" t="s">
        <v>65</v>
      </c>
      <c r="J210" s="33" t="s">
        <v>2273</v>
      </c>
      <c r="K210" s="34">
        <f t="shared" si="160"/>
        <v>43944</v>
      </c>
      <c r="L210" s="34" t="str">
        <f t="shared" ca="1" si="161"/>
        <v>2021-08-25</v>
      </c>
      <c r="M210" s="18">
        <f t="shared" ca="1" si="162"/>
        <v>4900</v>
      </c>
      <c r="N210" s="19">
        <f t="shared" ca="1" si="163"/>
        <v>-2.6873385714285707E-2</v>
      </c>
      <c r="O210" s="35">
        <f t="shared" si="164"/>
        <v>10.188969</v>
      </c>
      <c r="P210" s="35">
        <f t="shared" si="165"/>
        <v>-0.18896900000000016</v>
      </c>
      <c r="Q210" s="36">
        <f t="shared" si="166"/>
        <v>6.6666666666666666E-2</v>
      </c>
      <c r="R210" s="37">
        <f t="shared" si="148"/>
        <v>5705.8300000000154</v>
      </c>
      <c r="S210" s="38">
        <f t="shared" si="149"/>
        <v>10628.249541000028</v>
      </c>
      <c r="T210" s="38"/>
      <c r="U210" s="38"/>
      <c r="V210" s="39">
        <f t="shared" si="150"/>
        <v>69985.367899999997</v>
      </c>
      <c r="W210" s="39">
        <f t="shared" si="151"/>
        <v>80613.617441000024</v>
      </c>
      <c r="X210" s="1">
        <f t="shared" si="152"/>
        <v>66951</v>
      </c>
      <c r="Y210" s="37">
        <f t="shared" si="153"/>
        <v>13662.617441000024</v>
      </c>
      <c r="Z210" s="183">
        <f t="shared" si="154"/>
        <v>0.20406890772355935</v>
      </c>
      <c r="AA210" s="183">
        <f>SUM($C$2:C210)*D210/SUM($B$2:B210)-1</f>
        <v>0.1082516091465493</v>
      </c>
      <c r="AB210" s="183">
        <f t="shared" si="155"/>
        <v>9.5817298577010046E-2</v>
      </c>
      <c r="AC210" s="40">
        <f t="shared" si="156"/>
        <v>0.17274326666666664</v>
      </c>
    </row>
    <row r="211" spans="1:29">
      <c r="A211" s="228" t="s">
        <v>2274</v>
      </c>
      <c r="B211" s="2">
        <v>10</v>
      </c>
      <c r="C211" s="175">
        <v>5.53</v>
      </c>
      <c r="D211" s="176">
        <v>1.8077000000000001</v>
      </c>
      <c r="E211" s="32">
        <f t="shared" si="157"/>
        <v>0.13666666666666666</v>
      </c>
      <c r="F211" s="13">
        <f t="shared" si="158"/>
        <v>-2.550340000000002E-2</v>
      </c>
      <c r="H211" s="5">
        <f t="shared" si="159"/>
        <v>-0.2550340000000002</v>
      </c>
      <c r="I211" s="2" t="s">
        <v>65</v>
      </c>
      <c r="J211" s="33" t="s">
        <v>2331</v>
      </c>
      <c r="K211" s="34">
        <f t="shared" si="160"/>
        <v>43947</v>
      </c>
      <c r="L211" s="34" t="str">
        <f t="shared" ca="1" si="161"/>
        <v>2021-08-25</v>
      </c>
      <c r="M211" s="18">
        <f t="shared" ca="1" si="162"/>
        <v>4870</v>
      </c>
      <c r="N211" s="19">
        <f t="shared" ca="1" si="163"/>
        <v>-1.9114457905544162E-2</v>
      </c>
      <c r="O211" s="35">
        <f t="shared" si="164"/>
        <v>9.9965810000000008</v>
      </c>
      <c r="P211" s="35">
        <f t="shared" si="165"/>
        <v>3.4189999999991727E-3</v>
      </c>
      <c r="Q211" s="36">
        <f t="shared" si="166"/>
        <v>6.6666666666666666E-2</v>
      </c>
      <c r="R211" s="37">
        <f t="shared" si="148"/>
        <v>5711.3600000000151</v>
      </c>
      <c r="S211" s="38">
        <f t="shared" si="149"/>
        <v>10324.425472000028</v>
      </c>
      <c r="T211" s="38"/>
      <c r="U211" s="38"/>
      <c r="V211" s="39">
        <f t="shared" si="150"/>
        <v>69985.367899999997</v>
      </c>
      <c r="W211" s="39">
        <f t="shared" si="151"/>
        <v>80309.793372000029</v>
      </c>
      <c r="X211" s="1">
        <f t="shared" si="152"/>
        <v>66961</v>
      </c>
      <c r="Y211" s="37">
        <f t="shared" si="153"/>
        <v>13348.793372000029</v>
      </c>
      <c r="Z211" s="183">
        <f t="shared" si="154"/>
        <v>0.19935176254834941</v>
      </c>
      <c r="AA211" s="183">
        <f>SUM($C$2:C211)*D211/SUM($B$2:B211)-1</f>
        <v>7.5485258608972261E-2</v>
      </c>
      <c r="AB211" s="183">
        <f t="shared" si="155"/>
        <v>0.12386650393937715</v>
      </c>
      <c r="AC211" s="40">
        <f t="shared" si="156"/>
        <v>0.16217006666666667</v>
      </c>
    </row>
    <row r="212" spans="1:29">
      <c r="A212" s="228" t="s">
        <v>2323</v>
      </c>
      <c r="B212" s="2">
        <v>10</v>
      </c>
      <c r="C212" s="175">
        <v>5.51</v>
      </c>
      <c r="D212" s="176">
        <v>1.8121</v>
      </c>
      <c r="E212" s="32">
        <f t="shared" ref="E212:E216" si="167">10%*Q212+13%</f>
        <v>0.13666666666666666</v>
      </c>
      <c r="F212" s="13">
        <f t="shared" ref="F212:F216" si="168">IF(G212="",($F$1*C212-B212)/B212,H212/B212)</f>
        <v>-2.9027800000000069E-2</v>
      </c>
      <c r="H212" s="5">
        <f t="shared" ref="H212:H216" si="169">IF(G212="",$F$1*C212-B212,G212-B212)</f>
        <v>-0.2902780000000007</v>
      </c>
      <c r="I212" s="2" t="s">
        <v>65</v>
      </c>
      <c r="J212" s="33" t="s">
        <v>2326</v>
      </c>
      <c r="K212" s="34">
        <f t="shared" ref="K212:K216" si="170">DATE(MID(J212,1,4),MID(J212,5,2),MID(J212,7,2))</f>
        <v>43948</v>
      </c>
      <c r="L212" s="34" t="str">
        <f t="shared" ref="L212:L216" ca="1" si="171">IF(LEN(J212) &gt; 15,DATE(MID(J212,12,4),MID(J212,16,2),MID(J212,18,2)),TEXT(TODAY(),"yyyy-mm-dd"))</f>
        <v>2021-08-25</v>
      </c>
      <c r="M212" s="18">
        <f t="shared" ref="M212:M216" ca="1" si="172">(L212-K212+1)*B212</f>
        <v>4860</v>
      </c>
      <c r="N212" s="19">
        <f t="shared" ref="N212:N216" ca="1" si="173">H212/M212*365</f>
        <v>-2.18007139917696E-2</v>
      </c>
      <c r="O212" s="35">
        <f t="shared" ref="O212:O216" si="174">D212*C212</f>
        <v>9.9846710000000005</v>
      </c>
      <c r="P212" s="35">
        <f t="shared" ref="P212:P216" si="175">B212-O212</f>
        <v>1.5328999999999482E-2</v>
      </c>
      <c r="Q212" s="36">
        <f t="shared" ref="Q212:Q216" si="176">B212/150</f>
        <v>6.6666666666666666E-2</v>
      </c>
      <c r="R212" s="37">
        <f t="shared" ref="R212:R216" si="177">R211+C212-T212</f>
        <v>5716.8700000000154</v>
      </c>
      <c r="S212" s="38">
        <f t="shared" ref="S212:S216" si="178">R212*D212</f>
        <v>10359.540127000027</v>
      </c>
      <c r="T212" s="38"/>
      <c r="U212" s="38"/>
      <c r="V212" s="39">
        <f t="shared" ref="V212:V216" si="179">V211+U212</f>
        <v>69985.367899999997</v>
      </c>
      <c r="W212" s="39">
        <f t="shared" ref="W212:W216" si="180">V212+S212</f>
        <v>80344.908027000027</v>
      </c>
      <c r="X212" s="1">
        <f t="shared" ref="X212:X216" si="181">X211+B212</f>
        <v>66971</v>
      </c>
      <c r="Y212" s="37">
        <f t="shared" ref="Y212:Y216" si="182">W212-X212</f>
        <v>13373.908027000027</v>
      </c>
      <c r="Z212" s="183">
        <f t="shared" ref="Z212:Z216" si="183">W212/X212-1</f>
        <v>0.19969700358364117</v>
      </c>
      <c r="AA212" s="183">
        <f>SUM($C$2:C212)*D212/SUM($B$2:B212)-1</f>
        <v>7.8057945714933297E-2</v>
      </c>
      <c r="AB212" s="183">
        <f t="shared" ref="AB212:AB216" si="184">Z212-AA212</f>
        <v>0.12163905786870788</v>
      </c>
      <c r="AC212" s="40">
        <f t="shared" ref="AC212:AC216" si="185">IF(E212-F212&lt;0,"达成",E212-F212)</f>
        <v>0.16569446666666673</v>
      </c>
    </row>
    <row r="213" spans="1:29">
      <c r="A213" s="228" t="s">
        <v>2324</v>
      </c>
      <c r="B213" s="2">
        <v>10</v>
      </c>
      <c r="C213" s="175">
        <v>5.48</v>
      </c>
      <c r="D213" s="176">
        <v>1.8219000000000001</v>
      </c>
      <c r="E213" s="32">
        <f t="shared" si="167"/>
        <v>0.13666666666666666</v>
      </c>
      <c r="F213" s="13">
        <f t="shared" si="168"/>
        <v>-3.4314399999999877E-2</v>
      </c>
      <c r="H213" s="5">
        <f t="shared" si="169"/>
        <v>-0.34314399999999878</v>
      </c>
      <c r="I213" s="2" t="s">
        <v>65</v>
      </c>
      <c r="J213" s="33" t="s">
        <v>2328</v>
      </c>
      <c r="K213" s="34">
        <f t="shared" si="170"/>
        <v>43949</v>
      </c>
      <c r="L213" s="34" t="str">
        <f t="shared" ca="1" si="171"/>
        <v>2021-08-25</v>
      </c>
      <c r="M213" s="18">
        <f t="shared" ca="1" si="172"/>
        <v>4850</v>
      </c>
      <c r="N213" s="19">
        <f t="shared" ca="1" si="173"/>
        <v>-2.5824239175257641E-2</v>
      </c>
      <c r="O213" s="35">
        <f t="shared" si="174"/>
        <v>9.9840120000000017</v>
      </c>
      <c r="P213" s="35">
        <f t="shared" si="175"/>
        <v>1.5987999999998337E-2</v>
      </c>
      <c r="Q213" s="36">
        <f t="shared" si="176"/>
        <v>6.6666666666666666E-2</v>
      </c>
      <c r="R213" s="37">
        <f t="shared" si="177"/>
        <v>5722.3500000000149</v>
      </c>
      <c r="S213" s="38">
        <f t="shared" si="178"/>
        <v>10425.549465000027</v>
      </c>
      <c r="T213" s="38"/>
      <c r="U213" s="38"/>
      <c r="V213" s="39">
        <f t="shared" si="179"/>
        <v>69985.367899999997</v>
      </c>
      <c r="W213" s="39">
        <f t="shared" si="180"/>
        <v>80410.91736500003</v>
      </c>
      <c r="X213" s="1">
        <f t="shared" si="181"/>
        <v>66981</v>
      </c>
      <c r="Y213" s="37">
        <f t="shared" si="182"/>
        <v>13429.91736500003</v>
      </c>
      <c r="Z213" s="183">
        <f t="shared" si="183"/>
        <v>0.20050338700527059</v>
      </c>
      <c r="AA213" s="183">
        <f>SUM($C$2:C213)*D213/SUM($B$2:B213)-1</f>
        <v>8.3839816870333372E-2</v>
      </c>
      <c r="AB213" s="183">
        <f t="shared" si="184"/>
        <v>0.11666357013493722</v>
      </c>
      <c r="AC213" s="40">
        <f t="shared" si="185"/>
        <v>0.17098106666666654</v>
      </c>
    </row>
    <row r="214" spans="1:29">
      <c r="A214" s="228" t="s">
        <v>2325</v>
      </c>
      <c r="B214" s="2">
        <v>10</v>
      </c>
      <c r="C214" s="175">
        <v>5.44</v>
      </c>
      <c r="D214" s="176">
        <v>1.8371</v>
      </c>
      <c r="E214" s="32">
        <f t="shared" si="167"/>
        <v>0.13666666666666666</v>
      </c>
      <c r="F214" s="13">
        <f t="shared" si="168"/>
        <v>-4.1363199999999975E-2</v>
      </c>
      <c r="H214" s="5">
        <f t="shared" si="169"/>
        <v>-0.41363199999999978</v>
      </c>
      <c r="I214" s="2" t="s">
        <v>65</v>
      </c>
      <c r="J214" s="33" t="s">
        <v>2329</v>
      </c>
      <c r="K214" s="34">
        <f t="shared" si="170"/>
        <v>43950</v>
      </c>
      <c r="L214" s="34" t="str">
        <f t="shared" ca="1" si="171"/>
        <v>2021-08-25</v>
      </c>
      <c r="M214" s="18">
        <f t="shared" ca="1" si="172"/>
        <v>4840</v>
      </c>
      <c r="N214" s="19">
        <f t="shared" ca="1" si="173"/>
        <v>-3.119332231404957E-2</v>
      </c>
      <c r="O214" s="35">
        <f t="shared" si="174"/>
        <v>9.993824</v>
      </c>
      <c r="P214" s="35">
        <f t="shared" si="175"/>
        <v>6.1759999999999593E-3</v>
      </c>
      <c r="Q214" s="36">
        <f t="shared" si="176"/>
        <v>6.6666666666666666E-2</v>
      </c>
      <c r="R214" s="37">
        <f t="shared" si="177"/>
        <v>5727.7900000000145</v>
      </c>
      <c r="S214" s="38">
        <f t="shared" si="178"/>
        <v>10522.523009000026</v>
      </c>
      <c r="T214" s="38"/>
      <c r="U214" s="38"/>
      <c r="V214" s="39">
        <f t="shared" si="179"/>
        <v>69985.367899999997</v>
      </c>
      <c r="W214" s="39">
        <f t="shared" si="180"/>
        <v>80507.890909000023</v>
      </c>
      <c r="X214" s="1">
        <f t="shared" si="181"/>
        <v>66991</v>
      </c>
      <c r="Y214" s="37">
        <f t="shared" si="182"/>
        <v>13516.890909000023</v>
      </c>
      <c r="Z214" s="183">
        <f t="shared" si="183"/>
        <v>0.20177174409995402</v>
      </c>
      <c r="AA214" s="183">
        <f>SUM($C$2:C214)*D214/SUM($B$2:B214)-1</f>
        <v>9.282935943684345E-2</v>
      </c>
      <c r="AB214" s="183">
        <f t="shared" si="184"/>
        <v>0.10894238466311057</v>
      </c>
      <c r="AC214" s="40">
        <f t="shared" si="185"/>
        <v>0.17802986666666665</v>
      </c>
    </row>
    <row r="215" spans="1:29">
      <c r="A215" s="228" t="s">
        <v>2327</v>
      </c>
      <c r="B215" s="2">
        <v>10</v>
      </c>
      <c r="C215" s="175">
        <v>5.48</v>
      </c>
      <c r="D215" s="176">
        <v>1.8236000000000001</v>
      </c>
      <c r="E215" s="32">
        <f t="shared" si="167"/>
        <v>0.13666666666666666</v>
      </c>
      <c r="F215" s="13">
        <f t="shared" si="168"/>
        <v>-3.4314399999999877E-2</v>
      </c>
      <c r="H215" s="5">
        <f t="shared" si="169"/>
        <v>-0.34314399999999878</v>
      </c>
      <c r="I215" s="2" t="s">
        <v>65</v>
      </c>
      <c r="J215" s="33" t="s">
        <v>2332</v>
      </c>
      <c r="K215" s="34">
        <f t="shared" si="170"/>
        <v>43951</v>
      </c>
      <c r="L215" s="34" t="str">
        <f t="shared" ca="1" si="171"/>
        <v>2021-08-25</v>
      </c>
      <c r="M215" s="18">
        <f t="shared" ca="1" si="172"/>
        <v>4830</v>
      </c>
      <c r="N215" s="19">
        <f t="shared" ca="1" si="173"/>
        <v>-2.5931171842650012E-2</v>
      </c>
      <c r="O215" s="35">
        <f t="shared" si="174"/>
        <v>9.9933280000000018</v>
      </c>
      <c r="P215" s="35">
        <f t="shared" si="175"/>
        <v>6.6719999999982349E-3</v>
      </c>
      <c r="Q215" s="36">
        <f t="shared" si="176"/>
        <v>6.6666666666666666E-2</v>
      </c>
      <c r="R215" s="37">
        <f t="shared" si="177"/>
        <v>5733.2700000000141</v>
      </c>
      <c r="S215" s="38">
        <f t="shared" si="178"/>
        <v>10455.191172000026</v>
      </c>
      <c r="T215" s="38"/>
      <c r="U215" s="38"/>
      <c r="V215" s="39">
        <f t="shared" si="179"/>
        <v>69985.367899999997</v>
      </c>
      <c r="W215" s="39">
        <f t="shared" si="180"/>
        <v>80440.559072000018</v>
      </c>
      <c r="X215" s="1">
        <f t="shared" si="181"/>
        <v>67001</v>
      </c>
      <c r="Y215" s="37">
        <f t="shared" si="182"/>
        <v>13439.559072000018</v>
      </c>
      <c r="Z215" s="183">
        <f t="shared" si="183"/>
        <v>0.20058744006805895</v>
      </c>
      <c r="AA215" s="183">
        <f>SUM($C$2:C215)*D215/SUM($B$2:B215)-1</f>
        <v>8.4750364150091295E-2</v>
      </c>
      <c r="AB215" s="183">
        <f t="shared" si="184"/>
        <v>0.11583707591796766</v>
      </c>
      <c r="AC215" s="40">
        <f t="shared" si="185"/>
        <v>0.17098106666666654</v>
      </c>
    </row>
    <row r="216" spans="1:29">
      <c r="A216" s="228" t="s">
        <v>2330</v>
      </c>
      <c r="B216" s="2">
        <v>10</v>
      </c>
      <c r="C216" s="175">
        <v>5.54</v>
      </c>
      <c r="D216" s="176">
        <v>1.8026</v>
      </c>
      <c r="E216" s="32">
        <f t="shared" si="167"/>
        <v>0.13666666666666666</v>
      </c>
      <c r="F216" s="13">
        <f t="shared" si="168"/>
        <v>-2.3741200000000084E-2</v>
      </c>
      <c r="H216" s="5">
        <f t="shared" si="169"/>
        <v>-0.23741200000000084</v>
      </c>
      <c r="I216" s="2" t="s">
        <v>65</v>
      </c>
      <c r="J216" s="33" t="s">
        <v>2333</v>
      </c>
      <c r="K216" s="34">
        <f t="shared" si="170"/>
        <v>43957</v>
      </c>
      <c r="L216" s="34" t="str">
        <f t="shared" ca="1" si="171"/>
        <v>2021-08-25</v>
      </c>
      <c r="M216" s="18">
        <f t="shared" ca="1" si="172"/>
        <v>4770</v>
      </c>
      <c r="N216" s="19">
        <f t="shared" ca="1" si="173"/>
        <v>-1.8166746331236962E-2</v>
      </c>
      <c r="O216" s="35">
        <f t="shared" si="174"/>
        <v>9.9864040000000003</v>
      </c>
      <c r="P216" s="35">
        <f t="shared" si="175"/>
        <v>1.3595999999999719E-2</v>
      </c>
      <c r="Q216" s="36">
        <f t="shared" si="176"/>
        <v>6.6666666666666666E-2</v>
      </c>
      <c r="R216" s="37">
        <f t="shared" si="177"/>
        <v>5738.810000000014</v>
      </c>
      <c r="S216" s="38">
        <f t="shared" si="178"/>
        <v>10344.778906000025</v>
      </c>
      <c r="T216" s="38"/>
      <c r="U216" s="38"/>
      <c r="V216" s="39">
        <f t="shared" si="179"/>
        <v>69985.367899999997</v>
      </c>
      <c r="W216" s="39">
        <f t="shared" si="180"/>
        <v>80330.146806000019</v>
      </c>
      <c r="X216" s="1">
        <f t="shared" si="181"/>
        <v>67011</v>
      </c>
      <c r="Y216" s="37">
        <f t="shared" si="182"/>
        <v>13319.146806000019</v>
      </c>
      <c r="Z216" s="183">
        <f t="shared" si="183"/>
        <v>0.19876060357254799</v>
      </c>
      <c r="AA216" s="183">
        <f>SUM($C$2:C216)*D216/SUM($B$2:B216)-1</f>
        <v>7.2217144357845431E-2</v>
      </c>
      <c r="AB216" s="183">
        <f t="shared" si="184"/>
        <v>0.12654345921470256</v>
      </c>
      <c r="AC216" s="40">
        <f t="shared" si="185"/>
        <v>0.16040786666666673</v>
      </c>
    </row>
    <row r="217" spans="1:29">
      <c r="A217" s="228" t="s">
        <v>2334</v>
      </c>
      <c r="B217" s="2">
        <v>10</v>
      </c>
      <c r="C217" s="175">
        <v>5.61</v>
      </c>
      <c r="D217" s="176">
        <v>1.7806999999999999</v>
      </c>
      <c r="E217" s="32">
        <f t="shared" ref="E217:E230" si="186">10%*Q217+13%</f>
        <v>0.13666666666666666</v>
      </c>
      <c r="F217" s="13">
        <f t="shared" ref="F217:F230" si="187">IF(G217="",($F$1*C217-B217)/B217,H217/B217)</f>
        <v>-1.1405799999999999E-2</v>
      </c>
      <c r="H217" s="5">
        <f t="shared" ref="H217:H230" si="188">IF(G217="",$F$1*C217-B217,G217-B217)</f>
        <v>-0.11405799999999999</v>
      </c>
      <c r="I217" s="2" t="s">
        <v>65</v>
      </c>
      <c r="J217" s="33" t="s">
        <v>2335</v>
      </c>
      <c r="K217" s="34">
        <f t="shared" ref="K217:K230" si="189">DATE(MID(J217,1,4),MID(J217,5,2),MID(J217,7,2))</f>
        <v>43958</v>
      </c>
      <c r="L217" s="34" t="str">
        <f t="shared" ref="L217:L230" ca="1" si="190">IF(LEN(J217) &gt; 15,DATE(MID(J217,12,4),MID(J217,16,2),MID(J217,18,2)),TEXT(TODAY(),"yyyy-mm-dd"))</f>
        <v>2021-08-25</v>
      </c>
      <c r="M217" s="18">
        <f t="shared" ref="M217:M230" ca="1" si="191">(L217-K217+1)*B217</f>
        <v>4760</v>
      </c>
      <c r="N217" s="19">
        <f t="shared" ref="N217:N230" ca="1" si="192">H217/M217*365</f>
        <v>-8.7460441176470585E-3</v>
      </c>
      <c r="O217" s="35">
        <f t="shared" ref="O217:O230" si="193">D217*C217</f>
        <v>9.9897270000000002</v>
      </c>
      <c r="P217" s="35">
        <f t="shared" ref="P217:P230" si="194">B217-O217</f>
        <v>1.0272999999999755E-2</v>
      </c>
      <c r="Q217" s="36">
        <f t="shared" ref="Q217:Q230" si="195">B217/150</f>
        <v>6.6666666666666666E-2</v>
      </c>
      <c r="R217" s="37">
        <f t="shared" ref="R217" si="196">R216+C217-T217</f>
        <v>5744.4200000000137</v>
      </c>
      <c r="S217" s="38">
        <f t="shared" ref="S217" si="197">R217*D217</f>
        <v>10229.088694000024</v>
      </c>
      <c r="T217" s="38"/>
      <c r="U217" s="38"/>
      <c r="V217" s="39">
        <f t="shared" ref="V217" si="198">V216+U217</f>
        <v>69985.367899999997</v>
      </c>
      <c r="W217" s="39">
        <f t="shared" ref="W217" si="199">V217+S217</f>
        <v>80214.456594000018</v>
      </c>
      <c r="X217" s="1">
        <f t="shared" ref="X217" si="200">X216+B217</f>
        <v>67021</v>
      </c>
      <c r="Y217" s="37">
        <f t="shared" ref="Y217" si="201">W217-X217</f>
        <v>13193.456594000018</v>
      </c>
      <c r="Z217" s="183">
        <f t="shared" ref="Z217" si="202">W217/X217-1</f>
        <v>0.19685556160009576</v>
      </c>
      <c r="AA217" s="183">
        <f>SUM($C$2:C217)*D217/SUM($B$2:B217)-1</f>
        <v>5.9156661097313989E-2</v>
      </c>
      <c r="AB217" s="183">
        <f t="shared" ref="AB217" si="203">Z217-AA217</f>
        <v>0.13769890050278177</v>
      </c>
      <c r="AC217" s="40">
        <f t="shared" ref="AC217" si="204">IF(E217-F217&lt;0,"达成",E217-F217)</f>
        <v>0.14807246666666665</v>
      </c>
    </row>
    <row r="218" spans="1:29">
      <c r="A218" s="228" t="s">
        <v>2336</v>
      </c>
      <c r="B218" s="2">
        <v>10</v>
      </c>
      <c r="C218" s="175">
        <v>5.61</v>
      </c>
      <c r="D218" s="176">
        <v>1.7794000000000001</v>
      </c>
      <c r="E218" s="32">
        <f t="shared" si="186"/>
        <v>0.13666666666666666</v>
      </c>
      <c r="F218" s="13">
        <f t="shared" si="187"/>
        <v>-1.1405799999999999E-2</v>
      </c>
      <c r="H218" s="5">
        <f t="shared" si="188"/>
        <v>-0.11405799999999999</v>
      </c>
      <c r="I218" s="2" t="s">
        <v>65</v>
      </c>
      <c r="J218" s="33" t="s">
        <v>2337</v>
      </c>
      <c r="K218" s="34">
        <f t="shared" si="189"/>
        <v>43961</v>
      </c>
      <c r="L218" s="34" t="str">
        <f t="shared" ca="1" si="190"/>
        <v>2021-08-25</v>
      </c>
      <c r="M218" s="18">
        <f t="shared" ca="1" si="191"/>
        <v>4730</v>
      </c>
      <c r="N218" s="19">
        <f t="shared" ca="1" si="192"/>
        <v>-8.8015158562367857E-3</v>
      </c>
      <c r="O218" s="35">
        <f t="shared" si="193"/>
        <v>9.9824340000000014</v>
      </c>
      <c r="P218" s="35">
        <f t="shared" si="194"/>
        <v>1.7565999999998638E-2</v>
      </c>
      <c r="Q218" s="36">
        <f t="shared" si="195"/>
        <v>6.6666666666666666E-2</v>
      </c>
      <c r="R218" s="37">
        <f t="shared" ref="R218:R230" si="205">R217+C218-T218</f>
        <v>5750.0300000000134</v>
      </c>
      <c r="S218" s="38">
        <f t="shared" ref="S218:S230" si="206">R218*D218</f>
        <v>10231.603382000025</v>
      </c>
      <c r="T218" s="38"/>
      <c r="U218" s="38"/>
      <c r="V218" s="39">
        <f t="shared" ref="V218:V230" si="207">V217+U218</f>
        <v>69985.367899999997</v>
      </c>
      <c r="W218" s="39">
        <f t="shared" ref="W218:W230" si="208">V218+S218</f>
        <v>80216.971282000028</v>
      </c>
      <c r="X218" s="1">
        <f t="shared" ref="X218:X230" si="209">X217+B218</f>
        <v>67031</v>
      </c>
      <c r="Y218" s="37">
        <f t="shared" ref="Y218:Y230" si="210">W218-X218</f>
        <v>13185.971282000028</v>
      </c>
      <c r="Z218" s="183">
        <f t="shared" ref="Z218:Z230" si="211">W218/X218-1</f>
        <v>0.19671452435440351</v>
      </c>
      <c r="AA218" s="183">
        <f>SUM($C$2:C218)*D218/SUM($B$2:B218)-1</f>
        <v>5.8349496220242436E-2</v>
      </c>
      <c r="AB218" s="183">
        <f t="shared" ref="AB218:AB230" si="212">Z218-AA218</f>
        <v>0.13836502813416107</v>
      </c>
      <c r="AC218" s="40">
        <f t="shared" ref="AC218:AC230" si="213">IF(E218-F218&lt;0,"达成",E218-F218)</f>
        <v>0.14807246666666665</v>
      </c>
    </row>
    <row r="219" spans="1:29">
      <c r="A219" s="228" t="s">
        <v>2338</v>
      </c>
      <c r="B219" s="2">
        <v>10</v>
      </c>
      <c r="C219" s="175">
        <v>5.58</v>
      </c>
      <c r="D219" s="176">
        <v>1.7897000000000001</v>
      </c>
      <c r="E219" s="32">
        <f t="shared" si="186"/>
        <v>0.13666666666666666</v>
      </c>
      <c r="F219" s="13">
        <f t="shared" si="187"/>
        <v>-1.6692399999999986E-2</v>
      </c>
      <c r="H219" s="5">
        <f t="shared" si="188"/>
        <v>-0.16692399999999985</v>
      </c>
      <c r="I219" s="2" t="s">
        <v>65</v>
      </c>
      <c r="J219" s="33" t="s">
        <v>2339</v>
      </c>
      <c r="K219" s="34">
        <f t="shared" si="189"/>
        <v>43962</v>
      </c>
      <c r="L219" s="34" t="str">
        <f t="shared" ca="1" si="190"/>
        <v>2021-08-25</v>
      </c>
      <c r="M219" s="18">
        <f t="shared" ca="1" si="191"/>
        <v>4720</v>
      </c>
      <c r="N219" s="19">
        <f t="shared" ca="1" si="192"/>
        <v>-1.2908317796610159E-2</v>
      </c>
      <c r="O219" s="35">
        <f t="shared" si="193"/>
        <v>9.9865260000000013</v>
      </c>
      <c r="P219" s="35">
        <f t="shared" si="194"/>
        <v>1.3473999999998654E-2</v>
      </c>
      <c r="Q219" s="36">
        <f t="shared" si="195"/>
        <v>6.6666666666666666E-2</v>
      </c>
      <c r="R219" s="37">
        <f t="shared" si="205"/>
        <v>5755.6100000000133</v>
      </c>
      <c r="S219" s="38">
        <f t="shared" si="206"/>
        <v>10300.815217000025</v>
      </c>
      <c r="T219" s="38"/>
      <c r="U219" s="38"/>
      <c r="V219" s="39">
        <f t="shared" si="207"/>
        <v>69985.367899999997</v>
      </c>
      <c r="W219" s="39">
        <f t="shared" si="208"/>
        <v>80286.183117000022</v>
      </c>
      <c r="X219" s="1">
        <f t="shared" si="209"/>
        <v>67041</v>
      </c>
      <c r="Y219" s="37">
        <f t="shared" si="210"/>
        <v>13245.183117000022</v>
      </c>
      <c r="Z219" s="183">
        <f t="shared" si="211"/>
        <v>0.19756840018794497</v>
      </c>
      <c r="AA219" s="183">
        <f>SUM($C$2:C219)*D219/SUM($B$2:B219)-1</f>
        <v>6.4438605717186404E-2</v>
      </c>
      <c r="AB219" s="183">
        <f t="shared" si="212"/>
        <v>0.13312979447075857</v>
      </c>
      <c r="AC219" s="40">
        <f t="shared" si="213"/>
        <v>0.15335906666666665</v>
      </c>
    </row>
    <row r="220" spans="1:29">
      <c r="A220" s="228" t="s">
        <v>2340</v>
      </c>
      <c r="B220" s="2">
        <v>10</v>
      </c>
      <c r="C220" s="175">
        <v>5.56</v>
      </c>
      <c r="D220" s="176">
        <v>1.7970999999999999</v>
      </c>
      <c r="E220" s="32">
        <f t="shared" si="186"/>
        <v>0.13666666666666666</v>
      </c>
      <c r="F220" s="13">
        <f t="shared" si="187"/>
        <v>-2.0216800000000035E-2</v>
      </c>
      <c r="H220" s="5">
        <f t="shared" si="188"/>
        <v>-0.20216800000000035</v>
      </c>
      <c r="I220" s="2" t="s">
        <v>65</v>
      </c>
      <c r="J220" s="33" t="s">
        <v>2341</v>
      </c>
      <c r="K220" s="34">
        <f t="shared" si="189"/>
        <v>43963</v>
      </c>
      <c r="L220" s="34" t="str">
        <f t="shared" ca="1" si="190"/>
        <v>2021-08-25</v>
      </c>
      <c r="M220" s="18">
        <f t="shared" ca="1" si="191"/>
        <v>4710</v>
      </c>
      <c r="N220" s="19">
        <f t="shared" ca="1" si="192"/>
        <v>-1.5666946921443766E-2</v>
      </c>
      <c r="O220" s="35">
        <f t="shared" si="193"/>
        <v>9.9918759999999995</v>
      </c>
      <c r="P220" s="35">
        <f t="shared" si="194"/>
        <v>8.1240000000004642E-3</v>
      </c>
      <c r="Q220" s="36">
        <f t="shared" si="195"/>
        <v>6.6666666666666666E-2</v>
      </c>
      <c r="R220" s="37">
        <f t="shared" si="205"/>
        <v>5761.1700000000137</v>
      </c>
      <c r="S220" s="38">
        <f t="shared" si="206"/>
        <v>10353.398607000025</v>
      </c>
      <c r="T220" s="38"/>
      <c r="U220" s="38"/>
      <c r="V220" s="39">
        <f t="shared" si="207"/>
        <v>69985.367899999997</v>
      </c>
      <c r="W220" s="39">
        <f t="shared" si="208"/>
        <v>80338.766507000022</v>
      </c>
      <c r="X220" s="1">
        <f t="shared" si="209"/>
        <v>67051</v>
      </c>
      <c r="Y220" s="37">
        <f t="shared" si="210"/>
        <v>13287.766507000022</v>
      </c>
      <c r="Z220" s="183">
        <f t="shared" si="211"/>
        <v>0.19817402435459619</v>
      </c>
      <c r="AA220" s="183">
        <f>SUM($C$2:C220)*D220/SUM($B$2:B220)-1</f>
        <v>6.8800566268455432E-2</v>
      </c>
      <c r="AB220" s="183">
        <f t="shared" si="212"/>
        <v>0.12937345808614076</v>
      </c>
      <c r="AC220" s="40">
        <f t="shared" si="213"/>
        <v>0.15688346666666669</v>
      </c>
    </row>
    <row r="221" spans="1:29">
      <c r="A221" s="228" t="s">
        <v>2342</v>
      </c>
      <c r="B221" s="2">
        <v>10</v>
      </c>
      <c r="C221" s="175">
        <v>5.61</v>
      </c>
      <c r="D221" s="176">
        <v>1.7798</v>
      </c>
      <c r="E221" s="32">
        <f t="shared" si="186"/>
        <v>0.13666666666666666</v>
      </c>
      <c r="F221" s="13">
        <f t="shared" si="187"/>
        <v>-1.1405799999999999E-2</v>
      </c>
      <c r="H221" s="5">
        <f t="shared" si="188"/>
        <v>-0.11405799999999999</v>
      </c>
      <c r="I221" s="2" t="s">
        <v>65</v>
      </c>
      <c r="J221" s="33" t="s">
        <v>2343</v>
      </c>
      <c r="K221" s="34">
        <f t="shared" si="189"/>
        <v>43964</v>
      </c>
      <c r="L221" s="34" t="str">
        <f t="shared" ca="1" si="190"/>
        <v>2021-08-25</v>
      </c>
      <c r="M221" s="18">
        <f t="shared" ca="1" si="191"/>
        <v>4700</v>
      </c>
      <c r="N221" s="19">
        <f t="shared" ca="1" si="192"/>
        <v>-8.8576957446808505E-3</v>
      </c>
      <c r="O221" s="35">
        <f t="shared" si="193"/>
        <v>9.9846780000000006</v>
      </c>
      <c r="P221" s="35">
        <f t="shared" si="194"/>
        <v>1.5321999999999392E-2</v>
      </c>
      <c r="Q221" s="36">
        <f t="shared" si="195"/>
        <v>6.6666666666666666E-2</v>
      </c>
      <c r="R221" s="37">
        <f t="shared" si="205"/>
        <v>5766.7800000000134</v>
      </c>
      <c r="S221" s="38">
        <f t="shared" si="206"/>
        <v>10263.715044000024</v>
      </c>
      <c r="T221" s="38"/>
      <c r="U221" s="38"/>
      <c r="V221" s="39">
        <f t="shared" si="207"/>
        <v>69985.367899999997</v>
      </c>
      <c r="W221" s="39">
        <f t="shared" si="208"/>
        <v>80249.082944000023</v>
      </c>
      <c r="X221" s="1">
        <f t="shared" si="209"/>
        <v>67061</v>
      </c>
      <c r="Y221" s="37">
        <f t="shared" si="210"/>
        <v>13188.082944000023</v>
      </c>
      <c r="Z221" s="183">
        <f t="shared" si="211"/>
        <v>0.19665801201890853</v>
      </c>
      <c r="AA221" s="183">
        <f>SUM($C$2:C221)*D221/SUM($B$2:B221)-1</f>
        <v>5.8477812570399523E-2</v>
      </c>
      <c r="AB221" s="183">
        <f t="shared" si="212"/>
        <v>0.13818019944850901</v>
      </c>
      <c r="AC221" s="40">
        <f t="shared" si="213"/>
        <v>0.14807246666666665</v>
      </c>
    </row>
    <row r="222" spans="1:29">
      <c r="A222" s="228" t="s">
        <v>2344</v>
      </c>
      <c r="B222" s="2">
        <v>10</v>
      </c>
      <c r="C222" s="175">
        <v>5.49</v>
      </c>
      <c r="D222" s="176">
        <v>1.8197000000000001</v>
      </c>
      <c r="E222" s="32">
        <f t="shared" si="186"/>
        <v>0.13666666666666666</v>
      </c>
      <c r="F222" s="13">
        <f t="shared" si="187"/>
        <v>-3.2552199999999941E-2</v>
      </c>
      <c r="H222" s="5">
        <f t="shared" si="188"/>
        <v>-0.32552199999999942</v>
      </c>
      <c r="I222" s="2" t="s">
        <v>65</v>
      </c>
      <c r="J222" s="33" t="s">
        <v>2345</v>
      </c>
      <c r="K222" s="34">
        <f t="shared" si="189"/>
        <v>43965</v>
      </c>
      <c r="L222" s="34" t="str">
        <f t="shared" ca="1" si="190"/>
        <v>2021-08-25</v>
      </c>
      <c r="M222" s="18">
        <f t="shared" ca="1" si="191"/>
        <v>4690</v>
      </c>
      <c r="N222" s="19">
        <f t="shared" ca="1" si="192"/>
        <v>-2.5333801705756883E-2</v>
      </c>
      <c r="O222" s="35">
        <f t="shared" si="193"/>
        <v>9.9901530000000012</v>
      </c>
      <c r="P222" s="35">
        <f t="shared" si="194"/>
        <v>9.8469999999988289E-3</v>
      </c>
      <c r="Q222" s="36">
        <f t="shared" si="195"/>
        <v>6.6666666666666666E-2</v>
      </c>
      <c r="R222" s="37">
        <f t="shared" si="205"/>
        <v>5772.2700000000132</v>
      </c>
      <c r="S222" s="38">
        <f t="shared" si="206"/>
        <v>10503.799719000024</v>
      </c>
      <c r="T222" s="38"/>
      <c r="U222" s="38"/>
      <c r="V222" s="39">
        <f t="shared" si="207"/>
        <v>69985.367899999997</v>
      </c>
      <c r="W222" s="39">
        <f t="shared" si="208"/>
        <v>80489.167619000014</v>
      </c>
      <c r="X222" s="1">
        <f t="shared" si="209"/>
        <v>67071</v>
      </c>
      <c r="Y222" s="37">
        <f t="shared" si="210"/>
        <v>13418.167619000014</v>
      </c>
      <c r="Z222" s="183">
        <f t="shared" si="211"/>
        <v>0.20005915550685116</v>
      </c>
      <c r="AA222" s="183">
        <f>SUM($C$2:C222)*D222/SUM($B$2:B222)-1</f>
        <v>8.2160205617472615E-2</v>
      </c>
      <c r="AB222" s="183">
        <f t="shared" si="212"/>
        <v>0.11789894988937855</v>
      </c>
      <c r="AC222" s="40">
        <f t="shared" si="213"/>
        <v>0.16921886666666661</v>
      </c>
    </row>
    <row r="223" spans="1:29">
      <c r="A223" s="228" t="s">
        <v>2346</v>
      </c>
      <c r="B223" s="2">
        <v>10</v>
      </c>
      <c r="C223" s="175">
        <v>5.41</v>
      </c>
      <c r="D223" s="176">
        <v>1.8451</v>
      </c>
      <c r="E223" s="32">
        <f t="shared" si="186"/>
        <v>0.13666666666666666</v>
      </c>
      <c r="F223" s="13">
        <f t="shared" si="187"/>
        <v>-4.6649799999999964E-2</v>
      </c>
      <c r="H223" s="5">
        <f t="shared" si="188"/>
        <v>-0.46649799999999964</v>
      </c>
      <c r="I223" s="2" t="s">
        <v>65</v>
      </c>
      <c r="J223" s="33" t="s">
        <v>2347</v>
      </c>
      <c r="K223" s="34">
        <f t="shared" si="189"/>
        <v>43968</v>
      </c>
      <c r="L223" s="34" t="str">
        <f t="shared" ca="1" si="190"/>
        <v>2021-08-25</v>
      </c>
      <c r="M223" s="18">
        <f t="shared" ca="1" si="191"/>
        <v>4660</v>
      </c>
      <c r="N223" s="19">
        <f t="shared" ca="1" si="192"/>
        <v>-3.6539006437768209E-2</v>
      </c>
      <c r="O223" s="35">
        <f t="shared" si="193"/>
        <v>9.9819910000000007</v>
      </c>
      <c r="P223" s="35">
        <f t="shared" si="194"/>
        <v>1.8008999999999276E-2</v>
      </c>
      <c r="Q223" s="36">
        <f t="shared" si="195"/>
        <v>6.6666666666666666E-2</v>
      </c>
      <c r="R223" s="37">
        <f t="shared" si="205"/>
        <v>5777.680000000013</v>
      </c>
      <c r="S223" s="38">
        <f t="shared" si="206"/>
        <v>10660.397368000024</v>
      </c>
      <c r="T223" s="38"/>
      <c r="U223" s="38"/>
      <c r="V223" s="39">
        <f t="shared" si="207"/>
        <v>69985.367899999997</v>
      </c>
      <c r="W223" s="39">
        <f t="shared" si="208"/>
        <v>80645.765268000017</v>
      </c>
      <c r="X223" s="1">
        <f t="shared" si="209"/>
        <v>67081</v>
      </c>
      <c r="Y223" s="37">
        <f t="shared" si="210"/>
        <v>13564.765268000017</v>
      </c>
      <c r="Z223" s="183">
        <f t="shared" si="211"/>
        <v>0.20221471456895412</v>
      </c>
      <c r="AA223" s="183">
        <f>SUM($C$2:C223)*D223/SUM($B$2:B223)-1</f>
        <v>9.7209640526553454E-2</v>
      </c>
      <c r="AB223" s="183">
        <f t="shared" si="212"/>
        <v>0.10500507404240067</v>
      </c>
      <c r="AC223" s="40">
        <f t="shared" si="213"/>
        <v>0.18331646666666662</v>
      </c>
    </row>
    <row r="224" spans="1:29">
      <c r="A224" s="228" t="s">
        <v>2348</v>
      </c>
      <c r="B224" s="2">
        <v>10</v>
      </c>
      <c r="C224" s="175">
        <v>5.41</v>
      </c>
      <c r="D224" s="176">
        <v>1.8459000000000001</v>
      </c>
      <c r="E224" s="32">
        <f t="shared" si="186"/>
        <v>0.13666666666666666</v>
      </c>
      <c r="F224" s="13">
        <f t="shared" si="187"/>
        <v>-4.6649799999999964E-2</v>
      </c>
      <c r="H224" s="5">
        <f t="shared" si="188"/>
        <v>-0.46649799999999964</v>
      </c>
      <c r="I224" s="2" t="s">
        <v>65</v>
      </c>
      <c r="J224" s="33" t="s">
        <v>2349</v>
      </c>
      <c r="K224" s="34">
        <f t="shared" si="189"/>
        <v>43969</v>
      </c>
      <c r="L224" s="34" t="str">
        <f t="shared" ca="1" si="190"/>
        <v>2021-08-25</v>
      </c>
      <c r="M224" s="18">
        <f t="shared" ca="1" si="191"/>
        <v>4650</v>
      </c>
      <c r="N224" s="19">
        <f t="shared" ca="1" si="192"/>
        <v>-3.6617584946236528E-2</v>
      </c>
      <c r="O224" s="35">
        <f t="shared" si="193"/>
        <v>9.9863189999999999</v>
      </c>
      <c r="P224" s="35">
        <f t="shared" si="194"/>
        <v>1.3681000000000054E-2</v>
      </c>
      <c r="Q224" s="36">
        <f t="shared" si="195"/>
        <v>6.6666666666666666E-2</v>
      </c>
      <c r="R224" s="37">
        <f t="shared" si="205"/>
        <v>5783.0900000000129</v>
      </c>
      <c r="S224" s="38">
        <f t="shared" si="206"/>
        <v>10675.005831000024</v>
      </c>
      <c r="T224" s="38"/>
      <c r="U224" s="38"/>
      <c r="V224" s="39">
        <f t="shared" si="207"/>
        <v>69985.367899999997</v>
      </c>
      <c r="W224" s="39">
        <f t="shared" si="208"/>
        <v>80660.373731000029</v>
      </c>
      <c r="X224" s="1">
        <f t="shared" si="209"/>
        <v>67091</v>
      </c>
      <c r="Y224" s="37">
        <f t="shared" si="210"/>
        <v>13569.373731000029</v>
      </c>
      <c r="Z224" s="183">
        <f t="shared" si="211"/>
        <v>0.2022532639400223</v>
      </c>
      <c r="AA224" s="183">
        <f>SUM($C$2:C224)*D224/SUM($B$2:B224)-1</f>
        <v>9.7629677780277646E-2</v>
      </c>
      <c r="AB224" s="183">
        <f t="shared" si="212"/>
        <v>0.10462358615974465</v>
      </c>
      <c r="AC224" s="40">
        <f t="shared" si="213"/>
        <v>0.18331646666666662</v>
      </c>
    </row>
    <row r="225" spans="1:29">
      <c r="A225" s="228" t="s">
        <v>2350</v>
      </c>
      <c r="B225" s="2">
        <v>10</v>
      </c>
      <c r="C225" s="175">
        <v>5.43</v>
      </c>
      <c r="D225" s="176">
        <v>1.8411</v>
      </c>
      <c r="E225" s="32">
        <f t="shared" si="186"/>
        <v>0.13666666666666666</v>
      </c>
      <c r="F225" s="13">
        <f t="shared" si="187"/>
        <v>-4.3125400000000091E-2</v>
      </c>
      <c r="H225" s="5">
        <f t="shared" si="188"/>
        <v>-0.43125400000000091</v>
      </c>
      <c r="I225" s="2" t="s">
        <v>65</v>
      </c>
      <c r="J225" s="33" t="s">
        <v>2351</v>
      </c>
      <c r="K225" s="34">
        <f t="shared" si="189"/>
        <v>43970</v>
      </c>
      <c r="L225" s="34" t="str">
        <f t="shared" ca="1" si="190"/>
        <v>2021-08-25</v>
      </c>
      <c r="M225" s="18">
        <f t="shared" ca="1" si="191"/>
        <v>4640</v>
      </c>
      <c r="N225" s="19">
        <f t="shared" ca="1" si="192"/>
        <v>-3.3924075431034553E-2</v>
      </c>
      <c r="O225" s="35">
        <f t="shared" si="193"/>
        <v>9.9971730000000001</v>
      </c>
      <c r="P225" s="35">
        <f t="shared" si="194"/>
        <v>2.8269999999999129E-3</v>
      </c>
      <c r="Q225" s="36">
        <f t="shared" si="195"/>
        <v>6.6666666666666666E-2</v>
      </c>
      <c r="R225" s="37">
        <f t="shared" si="205"/>
        <v>5788.5200000000132</v>
      </c>
      <c r="S225" s="38">
        <f t="shared" si="206"/>
        <v>10657.244172000024</v>
      </c>
      <c r="T225" s="38"/>
      <c r="U225" s="38"/>
      <c r="V225" s="39">
        <f t="shared" si="207"/>
        <v>69985.367899999997</v>
      </c>
      <c r="W225" s="39">
        <f t="shared" si="208"/>
        <v>80642.612072000018</v>
      </c>
      <c r="X225" s="1">
        <f t="shared" si="209"/>
        <v>67101</v>
      </c>
      <c r="Y225" s="37">
        <f t="shared" si="210"/>
        <v>13541.612072000018</v>
      </c>
      <c r="Z225" s="183">
        <f t="shared" si="211"/>
        <v>0.20180939288535216</v>
      </c>
      <c r="AA225" s="183">
        <f>SUM($C$2:C225)*D225/SUM($B$2:B225)-1</f>
        <v>9.4722032703979275E-2</v>
      </c>
      <c r="AB225" s="183">
        <f t="shared" si="212"/>
        <v>0.10708736018137288</v>
      </c>
      <c r="AC225" s="40">
        <f t="shared" si="213"/>
        <v>0.17979206666666675</v>
      </c>
    </row>
    <row r="226" spans="1:29">
      <c r="A226" s="228" t="s">
        <v>2352</v>
      </c>
      <c r="B226" s="2">
        <v>10</v>
      </c>
      <c r="C226" s="175">
        <v>5.41</v>
      </c>
      <c r="D226" s="176">
        <v>1.8463000000000001</v>
      </c>
      <c r="E226" s="32">
        <f t="shared" si="186"/>
        <v>0.13666666666666666</v>
      </c>
      <c r="F226" s="13">
        <f t="shared" si="187"/>
        <v>-4.6649799999999964E-2</v>
      </c>
      <c r="H226" s="5">
        <f t="shared" si="188"/>
        <v>-0.46649799999999964</v>
      </c>
      <c r="I226" s="2" t="s">
        <v>65</v>
      </c>
      <c r="J226" s="33" t="s">
        <v>2353</v>
      </c>
      <c r="K226" s="34">
        <f t="shared" si="189"/>
        <v>43971</v>
      </c>
      <c r="L226" s="34" t="str">
        <f t="shared" ca="1" si="190"/>
        <v>2021-08-25</v>
      </c>
      <c r="M226" s="18">
        <f t="shared" ca="1" si="191"/>
        <v>4630</v>
      </c>
      <c r="N226" s="19">
        <f t="shared" ca="1" si="192"/>
        <v>-3.6775760259179238E-2</v>
      </c>
      <c r="O226" s="35">
        <f t="shared" si="193"/>
        <v>9.9884830000000004</v>
      </c>
      <c r="P226" s="35">
        <f t="shared" si="194"/>
        <v>1.1516999999999555E-2</v>
      </c>
      <c r="Q226" s="36">
        <f t="shared" si="195"/>
        <v>6.6666666666666666E-2</v>
      </c>
      <c r="R226" s="37">
        <f t="shared" si="205"/>
        <v>5793.930000000013</v>
      </c>
      <c r="S226" s="38">
        <f t="shared" si="206"/>
        <v>10697.332959000025</v>
      </c>
      <c r="T226" s="38"/>
      <c r="U226" s="38"/>
      <c r="V226" s="39">
        <f t="shared" si="207"/>
        <v>69985.367899999997</v>
      </c>
      <c r="W226" s="39">
        <f t="shared" si="208"/>
        <v>80682.700859000019</v>
      </c>
      <c r="X226" s="1">
        <f t="shared" si="209"/>
        <v>67111</v>
      </c>
      <c r="Y226" s="37">
        <f t="shared" si="210"/>
        <v>13571.700859000019</v>
      </c>
      <c r="Z226" s="183">
        <f t="shared" si="211"/>
        <v>0.20222766549447968</v>
      </c>
      <c r="AA226" s="183">
        <f>SUM($C$2:C226)*D226/SUM($B$2:B226)-1</f>
        <v>9.7758383971695784E-2</v>
      </c>
      <c r="AB226" s="183">
        <f t="shared" si="212"/>
        <v>0.1044692815227839</v>
      </c>
      <c r="AC226" s="40">
        <f t="shared" si="213"/>
        <v>0.18331646666666662</v>
      </c>
    </row>
    <row r="227" spans="1:29">
      <c r="A227" s="228" t="s">
        <v>2354</v>
      </c>
      <c r="B227" s="2">
        <v>10</v>
      </c>
      <c r="C227" s="175">
        <v>5.46</v>
      </c>
      <c r="D227" s="176">
        <v>1.8289</v>
      </c>
      <c r="E227" s="32">
        <f t="shared" si="186"/>
        <v>0.13666666666666666</v>
      </c>
      <c r="F227" s="13">
        <f t="shared" si="187"/>
        <v>-3.7838799999999929E-2</v>
      </c>
      <c r="H227" s="5">
        <f t="shared" si="188"/>
        <v>-0.37838799999999928</v>
      </c>
      <c r="I227" s="2" t="s">
        <v>65</v>
      </c>
      <c r="J227" s="33" t="s">
        <v>2355</v>
      </c>
      <c r="K227" s="34">
        <f t="shared" si="189"/>
        <v>43972</v>
      </c>
      <c r="L227" s="34" t="str">
        <f t="shared" ca="1" si="190"/>
        <v>2021-08-25</v>
      </c>
      <c r="M227" s="18">
        <f t="shared" ca="1" si="191"/>
        <v>4620</v>
      </c>
      <c r="N227" s="19">
        <f t="shared" ca="1" si="192"/>
        <v>-2.9894290043289987E-2</v>
      </c>
      <c r="O227" s="35">
        <f t="shared" si="193"/>
        <v>9.9857940000000003</v>
      </c>
      <c r="P227" s="35">
        <f t="shared" si="194"/>
        <v>1.4205999999999719E-2</v>
      </c>
      <c r="Q227" s="36">
        <f t="shared" si="195"/>
        <v>6.6666666666666666E-2</v>
      </c>
      <c r="R227" s="37">
        <f t="shared" si="205"/>
        <v>5799.3900000000131</v>
      </c>
      <c r="S227" s="38">
        <f t="shared" si="206"/>
        <v>10606.504371000025</v>
      </c>
      <c r="T227" s="38"/>
      <c r="U227" s="38"/>
      <c r="V227" s="39">
        <f t="shared" si="207"/>
        <v>69985.367899999997</v>
      </c>
      <c r="W227" s="39">
        <f t="shared" si="208"/>
        <v>80591.872271000029</v>
      </c>
      <c r="X227" s="1">
        <f t="shared" si="209"/>
        <v>67121</v>
      </c>
      <c r="Y227" s="37">
        <f t="shared" si="210"/>
        <v>13470.872271000029</v>
      </c>
      <c r="Z227" s="183">
        <f t="shared" si="211"/>
        <v>0.2006953452868705</v>
      </c>
      <c r="AA227" s="183">
        <f>SUM($C$2:C227)*D227/SUM($B$2:B227)-1</f>
        <v>8.7362968623709625E-2</v>
      </c>
      <c r="AB227" s="183">
        <f t="shared" si="212"/>
        <v>0.11333237666316087</v>
      </c>
      <c r="AC227" s="40">
        <f t="shared" si="213"/>
        <v>0.17450546666666658</v>
      </c>
    </row>
    <row r="228" spans="1:29">
      <c r="A228" s="228" t="s">
        <v>2356</v>
      </c>
      <c r="B228" s="2">
        <v>10</v>
      </c>
      <c r="C228" s="175">
        <v>5.44</v>
      </c>
      <c r="D228" s="176">
        <v>1.8360000000000001</v>
      </c>
      <c r="E228" s="32">
        <f t="shared" si="186"/>
        <v>0.13666666666666666</v>
      </c>
      <c r="F228" s="13">
        <f t="shared" si="187"/>
        <v>-4.1363199999999975E-2</v>
      </c>
      <c r="H228" s="5">
        <f t="shared" si="188"/>
        <v>-0.41363199999999978</v>
      </c>
      <c r="I228" s="2" t="s">
        <v>65</v>
      </c>
      <c r="J228" s="33" t="s">
        <v>2357</v>
      </c>
      <c r="K228" s="34">
        <f t="shared" si="189"/>
        <v>43975</v>
      </c>
      <c r="L228" s="34" t="str">
        <f t="shared" ca="1" si="190"/>
        <v>2021-08-25</v>
      </c>
      <c r="M228" s="18">
        <f t="shared" ca="1" si="191"/>
        <v>4590</v>
      </c>
      <c r="N228" s="19">
        <f t="shared" ca="1" si="192"/>
        <v>-3.2892305010893227E-2</v>
      </c>
      <c r="O228" s="35">
        <f t="shared" si="193"/>
        <v>9.9878400000000003</v>
      </c>
      <c r="P228" s="35">
        <f t="shared" si="194"/>
        <v>1.2159999999999727E-2</v>
      </c>
      <c r="Q228" s="36">
        <f t="shared" si="195"/>
        <v>6.6666666666666666E-2</v>
      </c>
      <c r="R228" s="37">
        <f t="shared" si="205"/>
        <v>5804.8300000000127</v>
      </c>
      <c r="S228" s="38">
        <f t="shared" si="206"/>
        <v>10657.667880000025</v>
      </c>
      <c r="T228" s="38"/>
      <c r="U228" s="38"/>
      <c r="V228" s="39">
        <f t="shared" si="207"/>
        <v>69985.367899999997</v>
      </c>
      <c r="W228" s="39">
        <f t="shared" si="208"/>
        <v>80643.03578000002</v>
      </c>
      <c r="X228" s="1">
        <f t="shared" si="209"/>
        <v>67131</v>
      </c>
      <c r="Y228" s="37">
        <f t="shared" si="210"/>
        <v>13512.03578000002</v>
      </c>
      <c r="Z228" s="183">
        <f t="shared" si="211"/>
        <v>0.20127863103484267</v>
      </c>
      <c r="AA228" s="183">
        <f>SUM($C$2:C228)*D228/SUM($B$2:B228)-1</f>
        <v>9.1532177717940977E-2</v>
      </c>
      <c r="AB228" s="183">
        <f t="shared" si="212"/>
        <v>0.10974645331690169</v>
      </c>
      <c r="AC228" s="40">
        <f t="shared" si="213"/>
        <v>0.17802986666666665</v>
      </c>
    </row>
    <row r="229" spans="1:29">
      <c r="A229" s="228" t="s">
        <v>2358</v>
      </c>
      <c r="B229" s="2">
        <v>10</v>
      </c>
      <c r="C229" s="175">
        <v>5.28</v>
      </c>
      <c r="D229" s="176">
        <v>1.8909</v>
      </c>
      <c r="E229" s="32">
        <f t="shared" si="186"/>
        <v>0.13666666666666666</v>
      </c>
      <c r="F229" s="13">
        <f t="shared" si="187"/>
        <v>-6.955840000000002E-2</v>
      </c>
      <c r="H229" s="5">
        <f t="shared" si="188"/>
        <v>-0.6955840000000002</v>
      </c>
      <c r="I229" s="2" t="s">
        <v>65</v>
      </c>
      <c r="J229" s="33" t="s">
        <v>2359</v>
      </c>
      <c r="K229" s="34">
        <f t="shared" si="189"/>
        <v>43976</v>
      </c>
      <c r="L229" s="34" t="str">
        <f t="shared" ca="1" si="190"/>
        <v>2021-08-25</v>
      </c>
      <c r="M229" s="18">
        <f t="shared" ca="1" si="191"/>
        <v>4580</v>
      </c>
      <c r="N229" s="19">
        <f t="shared" ca="1" si="192"/>
        <v>-5.5434096069869009E-2</v>
      </c>
      <c r="O229" s="35">
        <f t="shared" si="193"/>
        <v>9.9839520000000004</v>
      </c>
      <c r="P229" s="35">
        <f t="shared" si="194"/>
        <v>1.6047999999999618E-2</v>
      </c>
      <c r="Q229" s="36">
        <f t="shared" si="195"/>
        <v>6.6666666666666666E-2</v>
      </c>
      <c r="R229" s="37">
        <f t="shared" si="205"/>
        <v>5810.1100000000124</v>
      </c>
      <c r="S229" s="38">
        <f t="shared" si="206"/>
        <v>10986.336999000023</v>
      </c>
      <c r="T229" s="38"/>
      <c r="U229" s="38"/>
      <c r="V229" s="39">
        <f t="shared" si="207"/>
        <v>69985.367899999997</v>
      </c>
      <c r="W229" s="39">
        <f t="shared" si="208"/>
        <v>80971.704899000018</v>
      </c>
      <c r="X229" s="1">
        <f t="shared" si="209"/>
        <v>67141</v>
      </c>
      <c r="Y229" s="37">
        <f t="shared" si="210"/>
        <v>13830.704899000018</v>
      </c>
      <c r="Z229" s="183">
        <f t="shared" si="211"/>
        <v>0.20599491963181982</v>
      </c>
      <c r="AA229" s="183">
        <f>SUM($C$2:C229)*D229/SUM($B$2:B229)-1</f>
        <v>0.12410061207669987</v>
      </c>
      <c r="AB229" s="183">
        <f t="shared" si="212"/>
        <v>8.189430755511995E-2</v>
      </c>
      <c r="AC229" s="40">
        <f t="shared" si="213"/>
        <v>0.20622506666666668</v>
      </c>
    </row>
    <row r="230" spans="1:29">
      <c r="A230" s="228" t="s">
        <v>2360</v>
      </c>
      <c r="B230" s="2">
        <v>10</v>
      </c>
      <c r="C230" s="175">
        <v>5.28</v>
      </c>
      <c r="D230" s="176">
        <v>1.8915</v>
      </c>
      <c r="E230" s="32">
        <f t="shared" si="186"/>
        <v>0.13666666666666666</v>
      </c>
      <c r="F230" s="13">
        <f t="shared" si="187"/>
        <v>-6.955840000000002E-2</v>
      </c>
      <c r="H230" s="5">
        <f t="shared" si="188"/>
        <v>-0.6955840000000002</v>
      </c>
      <c r="I230" s="2" t="s">
        <v>65</v>
      </c>
      <c r="J230" s="33" t="s">
        <v>2361</v>
      </c>
      <c r="K230" s="34">
        <f t="shared" si="189"/>
        <v>43977</v>
      </c>
      <c r="L230" s="34" t="str">
        <f t="shared" ca="1" si="190"/>
        <v>2021-08-25</v>
      </c>
      <c r="M230" s="18">
        <f t="shared" ca="1" si="191"/>
        <v>4570</v>
      </c>
      <c r="N230" s="19">
        <f t="shared" ca="1" si="192"/>
        <v>-5.5555396061269163E-2</v>
      </c>
      <c r="O230" s="35">
        <f t="shared" si="193"/>
        <v>9.9871200000000009</v>
      </c>
      <c r="P230" s="35">
        <f t="shared" si="194"/>
        <v>1.2879999999999114E-2</v>
      </c>
      <c r="Q230" s="36">
        <f t="shared" si="195"/>
        <v>6.6666666666666666E-2</v>
      </c>
      <c r="R230" s="37">
        <f t="shared" si="205"/>
        <v>5815.3900000000122</v>
      </c>
      <c r="S230" s="38">
        <f t="shared" si="206"/>
        <v>10999.810185000022</v>
      </c>
      <c r="T230" s="38"/>
      <c r="U230" s="38"/>
      <c r="V230" s="39">
        <f t="shared" si="207"/>
        <v>69985.367899999997</v>
      </c>
      <c r="W230" s="39">
        <f t="shared" si="208"/>
        <v>80985.178085000021</v>
      </c>
      <c r="X230" s="1">
        <f t="shared" si="209"/>
        <v>67151</v>
      </c>
      <c r="Y230" s="37">
        <f t="shared" si="210"/>
        <v>13834.178085000021</v>
      </c>
      <c r="Z230" s="183">
        <f t="shared" si="211"/>
        <v>0.20601596528718891</v>
      </c>
      <c r="AA230" s="183">
        <f>SUM($C$2:C230)*D230/SUM($B$2:B230)-1</f>
        <v>0.12438683822705454</v>
      </c>
      <c r="AB230" s="183">
        <f t="shared" si="212"/>
        <v>8.1629127060134365E-2</v>
      </c>
      <c r="AC230" s="40">
        <f t="shared" si="213"/>
        <v>0.20622506666666668</v>
      </c>
    </row>
    <row r="231" spans="1:29">
      <c r="A231" s="228" t="s">
        <v>2408</v>
      </c>
      <c r="B231" s="2">
        <v>10</v>
      </c>
      <c r="C231" s="175">
        <v>5.26</v>
      </c>
      <c r="D231" s="176">
        <v>1.8976</v>
      </c>
      <c r="E231" s="32">
        <f t="shared" ref="E231:E233" si="214">10%*Q231+13%</f>
        <v>0.13666666666666666</v>
      </c>
      <c r="F231" s="13">
        <f t="shared" ref="F231:F233" si="215">IF(G231="",($F$1*C231-B231)/B231,H231/B231)</f>
        <v>-7.3082800000000073E-2</v>
      </c>
      <c r="H231" s="5">
        <f t="shared" ref="H231:H233" si="216">IF(G231="",$F$1*C231-B231,G231-B231)</f>
        <v>-0.7308280000000007</v>
      </c>
      <c r="I231" s="2" t="s">
        <v>65</v>
      </c>
      <c r="J231" s="33" t="s">
        <v>2409</v>
      </c>
      <c r="K231" s="34">
        <f t="shared" ref="K231:K233" si="217">DATE(MID(J231,1,4),MID(J231,5,2),MID(J231,7,2))</f>
        <v>43978</v>
      </c>
      <c r="L231" s="34" t="str">
        <f t="shared" ref="L231:L233" ca="1" si="218">IF(LEN(J231) &gt; 15,DATE(MID(J231,12,4),MID(J231,16,2),MID(J231,18,2)),TEXT(TODAY(),"yyyy-mm-dd"))</f>
        <v>2021-08-25</v>
      </c>
      <c r="M231" s="18">
        <f t="shared" ref="M231:M233" ca="1" si="219">(L231-K231+1)*B231</f>
        <v>4560</v>
      </c>
      <c r="N231" s="19">
        <f t="shared" ref="N231:N233" ca="1" si="220">H231/M231*365</f>
        <v>-5.8498293859649178E-2</v>
      </c>
      <c r="O231" s="35">
        <f t="shared" ref="O231:O233" si="221">D231*C231</f>
        <v>9.9813759999999991</v>
      </c>
      <c r="P231" s="35">
        <f t="shared" ref="P231:P233" si="222">B231-O231</f>
        <v>1.8624000000000862E-2</v>
      </c>
      <c r="Q231" s="36">
        <f t="shared" ref="Q231:Q233" si="223">B231/150</f>
        <v>6.6666666666666666E-2</v>
      </c>
      <c r="R231" s="37">
        <f t="shared" ref="R231:R233" si="224">R230+C231-T231</f>
        <v>5820.6500000000124</v>
      </c>
      <c r="S231" s="38">
        <f t="shared" ref="S231:S233" si="225">R231*D231</f>
        <v>11045.265440000023</v>
      </c>
      <c r="T231" s="38"/>
      <c r="U231" s="38"/>
      <c r="V231" s="39">
        <f t="shared" ref="V231:V233" si="226">V230+U231</f>
        <v>69985.367899999997</v>
      </c>
      <c r="W231" s="39">
        <f t="shared" ref="W231:W233" si="227">V231+S231</f>
        <v>81030.633340000015</v>
      </c>
      <c r="X231" s="1">
        <f t="shared" ref="X231:X233" si="228">X230+B231</f>
        <v>67161</v>
      </c>
      <c r="Y231" s="37">
        <f t="shared" ref="Y231:Y233" si="229">W231-X231</f>
        <v>13869.633340000015</v>
      </c>
      <c r="Z231" s="183">
        <f t="shared" ref="Z231:Z233" si="230">W231/X231-1</f>
        <v>0.20651320468724421</v>
      </c>
      <c r="AA231" s="183">
        <f>SUM($C$2:C231)*D231/SUM($B$2:B231)-1</f>
        <v>0.12794019892473218</v>
      </c>
      <c r="AB231" s="183">
        <f t="shared" ref="AB231:AB233" si="231">Z231-AA231</f>
        <v>7.8573005762512027E-2</v>
      </c>
      <c r="AC231" s="40">
        <f t="shared" ref="AC231:AC233" si="232">IF(E231-F231&lt;0,"达成",E231-F231)</f>
        <v>0.20974946666666672</v>
      </c>
    </row>
    <row r="232" spans="1:29">
      <c r="A232" s="228" t="s">
        <v>2410</v>
      </c>
      <c r="B232" s="2">
        <v>10</v>
      </c>
      <c r="C232" s="175">
        <v>5.28</v>
      </c>
      <c r="D232" s="176">
        <v>1.8923000000000001</v>
      </c>
      <c r="E232" s="32">
        <f t="shared" si="214"/>
        <v>0.13666666666666666</v>
      </c>
      <c r="F232" s="13">
        <f t="shared" si="215"/>
        <v>-6.955840000000002E-2</v>
      </c>
      <c r="H232" s="5">
        <f t="shared" si="216"/>
        <v>-0.6955840000000002</v>
      </c>
      <c r="I232" s="2" t="s">
        <v>65</v>
      </c>
      <c r="J232" s="33" t="s">
        <v>2411</v>
      </c>
      <c r="K232" s="34">
        <f t="shared" si="217"/>
        <v>43979</v>
      </c>
      <c r="L232" s="34" t="str">
        <f t="shared" ca="1" si="218"/>
        <v>2021-08-25</v>
      </c>
      <c r="M232" s="18">
        <f t="shared" ca="1" si="219"/>
        <v>4550</v>
      </c>
      <c r="N232" s="19">
        <f t="shared" ca="1" si="220"/>
        <v>-5.5799595604395617E-2</v>
      </c>
      <c r="O232" s="35">
        <f t="shared" si="221"/>
        <v>9.9913440000000016</v>
      </c>
      <c r="P232" s="35">
        <f t="shared" si="222"/>
        <v>8.6559999999984427E-3</v>
      </c>
      <c r="Q232" s="36">
        <f t="shared" si="223"/>
        <v>6.6666666666666666E-2</v>
      </c>
      <c r="R232" s="37">
        <f t="shared" si="224"/>
        <v>5825.9300000000121</v>
      </c>
      <c r="S232" s="38">
        <f t="shared" si="225"/>
        <v>11024.407339000023</v>
      </c>
      <c r="T232" s="38"/>
      <c r="U232" s="38"/>
      <c r="V232" s="39">
        <f t="shared" si="226"/>
        <v>69985.367899999997</v>
      </c>
      <c r="W232" s="39">
        <f t="shared" si="227"/>
        <v>81009.775239000024</v>
      </c>
      <c r="X232" s="1">
        <f t="shared" si="228"/>
        <v>67171</v>
      </c>
      <c r="Y232" s="37">
        <f t="shared" si="229"/>
        <v>13838.775239000024</v>
      </c>
      <c r="Z232" s="183">
        <f t="shared" si="230"/>
        <v>0.20602306410504578</v>
      </c>
      <c r="AA232" s="183">
        <f>SUM($C$2:C232)*D232/SUM($B$2:B232)-1</f>
        <v>0.12471952787417551</v>
      </c>
      <c r="AB232" s="183">
        <f t="shared" si="231"/>
        <v>8.1303536230870277E-2</v>
      </c>
      <c r="AC232" s="40">
        <f t="shared" si="232"/>
        <v>0.20622506666666668</v>
      </c>
    </row>
    <row r="233" spans="1:29">
      <c r="A233" s="228" t="s">
        <v>2412</v>
      </c>
      <c r="B233" s="2">
        <v>10</v>
      </c>
      <c r="C233" s="175">
        <v>5.27</v>
      </c>
      <c r="D233" s="176">
        <v>1.8962000000000001</v>
      </c>
      <c r="E233" s="32">
        <f t="shared" si="214"/>
        <v>0.13666666666666666</v>
      </c>
      <c r="F233" s="13">
        <f t="shared" si="215"/>
        <v>-7.1320600000000137E-2</v>
      </c>
      <c r="H233" s="5">
        <f t="shared" si="216"/>
        <v>-0.71320600000000134</v>
      </c>
      <c r="I233" s="2" t="s">
        <v>65</v>
      </c>
      <c r="J233" s="33" t="s">
        <v>2413</v>
      </c>
      <c r="K233" s="34">
        <f t="shared" si="217"/>
        <v>43982</v>
      </c>
      <c r="L233" s="34" t="str">
        <f t="shared" ca="1" si="218"/>
        <v>2021-08-25</v>
      </c>
      <c r="M233" s="18">
        <f t="shared" ca="1" si="219"/>
        <v>4520</v>
      </c>
      <c r="N233" s="19">
        <f t="shared" ca="1" si="220"/>
        <v>-5.7592962389380636E-2</v>
      </c>
      <c r="O233" s="35">
        <f t="shared" si="221"/>
        <v>9.9929740000000002</v>
      </c>
      <c r="P233" s="35">
        <f t="shared" si="222"/>
        <v>7.0259999999997547E-3</v>
      </c>
      <c r="Q233" s="36">
        <f t="shared" si="223"/>
        <v>6.6666666666666666E-2</v>
      </c>
      <c r="R233" s="37">
        <f t="shared" si="224"/>
        <v>5831.2000000000126</v>
      </c>
      <c r="S233" s="38">
        <f t="shared" si="225"/>
        <v>11057.121440000024</v>
      </c>
      <c r="T233" s="38"/>
      <c r="U233" s="38"/>
      <c r="V233" s="39">
        <f t="shared" si="226"/>
        <v>69985.367899999997</v>
      </c>
      <c r="W233" s="39">
        <f t="shared" si="227"/>
        <v>81042.489340000029</v>
      </c>
      <c r="X233" s="1">
        <f t="shared" si="228"/>
        <v>67181</v>
      </c>
      <c r="Y233" s="37">
        <f t="shared" si="229"/>
        <v>13861.489340000029</v>
      </c>
      <c r="Z233" s="183">
        <f t="shared" si="230"/>
        <v>0.20633050029026112</v>
      </c>
      <c r="AA233" s="183">
        <f>SUM($C$2:C233)*D233/SUM($B$2:B233)-1</f>
        <v>0.12696609778474044</v>
      </c>
      <c r="AB233" s="183">
        <f t="shared" si="231"/>
        <v>7.9364402505520681E-2</v>
      </c>
      <c r="AC233" s="40">
        <f t="shared" si="232"/>
        <v>0.20798726666666678</v>
      </c>
    </row>
    <row r="234" spans="1:29">
      <c r="A234" s="228" t="s">
        <v>2414</v>
      </c>
      <c r="B234" s="2">
        <v>10</v>
      </c>
      <c r="C234" s="175">
        <v>5.26</v>
      </c>
      <c r="D234" s="176">
        <v>1.8996999999999999</v>
      </c>
      <c r="E234" s="32">
        <f t="shared" ref="E234" si="233">10%*Q234+13%</f>
        <v>0.13666666666666666</v>
      </c>
      <c r="F234" s="13">
        <f t="shared" ref="F234" si="234">IF(G234="",($F$1*C234-B234)/B234,H234/B234)</f>
        <v>-7.3082800000000073E-2</v>
      </c>
      <c r="H234" s="5">
        <f t="shared" ref="H234" si="235">IF(G234="",$F$1*C234-B234,G234-B234)</f>
        <v>-0.7308280000000007</v>
      </c>
      <c r="I234" s="2" t="s">
        <v>65</v>
      </c>
      <c r="J234" s="33" t="s">
        <v>2415</v>
      </c>
      <c r="K234" s="34">
        <f t="shared" ref="K234" si="236">DATE(MID(J234,1,4),MID(J234,5,2),MID(J234,7,2))</f>
        <v>43983</v>
      </c>
      <c r="L234" s="34" t="str">
        <f t="shared" ref="L234" ca="1" si="237">IF(LEN(J234) &gt; 15,DATE(MID(J234,12,4),MID(J234,16,2),MID(J234,18,2)),TEXT(TODAY(),"yyyy-mm-dd"))</f>
        <v>2021-08-25</v>
      </c>
      <c r="M234" s="18">
        <f t="shared" ref="M234" ca="1" si="238">(L234-K234+1)*B234</f>
        <v>4510</v>
      </c>
      <c r="N234" s="19">
        <f t="shared" ref="N234" ca="1" si="239">H234/M234*365</f>
        <v>-5.914683370288254E-2</v>
      </c>
      <c r="O234" s="35">
        <f t="shared" ref="O234" si="240">D234*C234</f>
        <v>9.9924219999999995</v>
      </c>
      <c r="P234" s="35">
        <f t="shared" ref="P234" si="241">B234-O234</f>
        <v>7.5780000000005288E-3</v>
      </c>
      <c r="Q234" s="36">
        <f t="shared" ref="Q234" si="242">B234/150</f>
        <v>6.6666666666666666E-2</v>
      </c>
      <c r="R234" s="37">
        <f t="shared" ref="R234" si="243">R233+C234-T234</f>
        <v>5836.4600000000128</v>
      </c>
      <c r="S234" s="38">
        <f t="shared" ref="S234" si="244">R234*D234</f>
        <v>11087.523062000024</v>
      </c>
      <c r="T234" s="38"/>
      <c r="U234" s="38"/>
      <c r="V234" s="39">
        <f t="shared" ref="V234" si="245">V233+U234</f>
        <v>69985.367899999997</v>
      </c>
      <c r="W234" s="39">
        <f t="shared" ref="W234" si="246">V234+S234</f>
        <v>81072.890962000019</v>
      </c>
      <c r="X234" s="1">
        <f t="shared" ref="X234" si="247">X233+B234</f>
        <v>67191</v>
      </c>
      <c r="Y234" s="37">
        <f t="shared" ref="Y234" si="248">W234-X234</f>
        <v>13881.890962000019</v>
      </c>
      <c r="Z234" s="183">
        <f t="shared" ref="Z234" si="249">W234/X234-1</f>
        <v>0.20660342846512214</v>
      </c>
      <c r="AA234" s="183">
        <f>SUM($C$2:C234)*D234/SUM($B$2:B234)-1</f>
        <v>0.12897367527675385</v>
      </c>
      <c r="AB234" s="183">
        <f t="shared" ref="AB234" si="250">Z234-AA234</f>
        <v>7.7629753188368289E-2</v>
      </c>
      <c r="AC234" s="40">
        <f t="shared" ref="AC234" si="251">IF(E234-F234&lt;0,"达成",E234-F234)</f>
        <v>0.20974946666666672</v>
      </c>
    </row>
    <row r="235" spans="1:29">
      <c r="A235" s="228" t="s">
        <v>2416</v>
      </c>
      <c r="B235" s="2">
        <v>10</v>
      </c>
      <c r="C235" s="175">
        <v>5.3</v>
      </c>
      <c r="D235" s="176">
        <v>1.8832</v>
      </c>
      <c r="E235" s="32">
        <f t="shared" ref="E235:E238" si="252">10%*Q235+13%</f>
        <v>0.13666666666666666</v>
      </c>
      <c r="F235" s="13">
        <f t="shared" ref="F235:F238" si="253">IF(G235="",($F$1*C235-B235)/B235,H235/B235)</f>
        <v>-6.6033999999999968E-2</v>
      </c>
      <c r="H235" s="5">
        <f t="shared" ref="H235:H238" si="254">IF(G235="",$F$1*C235-B235,G235-B235)</f>
        <v>-0.6603399999999997</v>
      </c>
      <c r="I235" s="2" t="s">
        <v>65</v>
      </c>
      <c r="J235" s="33" t="s">
        <v>2417</v>
      </c>
      <c r="K235" s="34">
        <f t="shared" ref="K235:K238" si="255">DATE(MID(J235,1,4),MID(J235,5,2),MID(J235,7,2))</f>
        <v>43984</v>
      </c>
      <c r="L235" s="34" t="str">
        <f t="shared" ref="L235:L238" ca="1" si="256">IF(LEN(J235) &gt; 15,DATE(MID(J235,12,4),MID(J235,16,2),MID(J235,18,2)),TEXT(TODAY(),"yyyy-mm-dd"))</f>
        <v>2021-08-25</v>
      </c>
      <c r="M235" s="18">
        <f t="shared" ref="M235:M238" ca="1" si="257">(L235-K235+1)*B235</f>
        <v>4500</v>
      </c>
      <c r="N235" s="19">
        <f t="shared" ref="N235:N238" ca="1" si="258">H235/M235*365</f>
        <v>-5.3560911111111081E-2</v>
      </c>
      <c r="O235" s="35">
        <f t="shared" ref="O235:O238" si="259">D235*C235</f>
        <v>9.9809599999999996</v>
      </c>
      <c r="P235" s="35">
        <f t="shared" ref="P235:P238" si="260">B235-O235</f>
        <v>1.904000000000039E-2</v>
      </c>
      <c r="Q235" s="36">
        <f t="shared" ref="Q235:Q238" si="261">B235/150</f>
        <v>6.6666666666666666E-2</v>
      </c>
      <c r="R235" s="37">
        <f t="shared" ref="R235:R238" si="262">R234+C235-T235</f>
        <v>5841.760000000013</v>
      </c>
      <c r="S235" s="38">
        <f t="shared" ref="S235:S238" si="263">R235*D235</f>
        <v>11001.202432000024</v>
      </c>
      <c r="T235" s="38"/>
      <c r="U235" s="38"/>
      <c r="V235" s="39">
        <f t="shared" ref="V235:V238" si="264">V234+U235</f>
        <v>69985.367899999997</v>
      </c>
      <c r="W235" s="39">
        <f t="shared" ref="W235:W238" si="265">V235+S235</f>
        <v>80986.570332000018</v>
      </c>
      <c r="X235" s="1">
        <f t="shared" ref="X235:X238" si="266">X234+B235</f>
        <v>67201</v>
      </c>
      <c r="Y235" s="37">
        <f t="shared" ref="Y235:Y238" si="267">W235-X235</f>
        <v>13785.570332000018</v>
      </c>
      <c r="Z235" s="183">
        <f t="shared" ref="Z235:Z238" si="268">W235/X235-1</f>
        <v>0.20513936298567015</v>
      </c>
      <c r="AA235" s="183">
        <f>SUM($C$2:C235)*D235/SUM($B$2:B235)-1</f>
        <v>0.11910022887796257</v>
      </c>
      <c r="AB235" s="183">
        <f t="shared" ref="AB235:AB238" si="269">Z235-AA235</f>
        <v>8.6039134107707582E-2</v>
      </c>
      <c r="AC235" s="40">
        <f t="shared" ref="AC235:AC238" si="270">IF(E235-F235&lt;0,"达成",E235-F235)</f>
        <v>0.20270066666666664</v>
      </c>
    </row>
    <row r="236" spans="1:29">
      <c r="A236" s="228" t="s">
        <v>2418</v>
      </c>
      <c r="B236" s="2">
        <v>10</v>
      </c>
      <c r="C236" s="175">
        <v>5.34</v>
      </c>
      <c r="D236" s="176">
        <v>1.8720000000000001</v>
      </c>
      <c r="E236" s="32">
        <f t="shared" si="252"/>
        <v>0.13666666666666666</v>
      </c>
      <c r="F236" s="13">
        <f t="shared" si="253"/>
        <v>-5.898520000000005E-2</v>
      </c>
      <c r="H236" s="5">
        <f t="shared" si="254"/>
        <v>-0.58985200000000049</v>
      </c>
      <c r="I236" s="2" t="s">
        <v>65</v>
      </c>
      <c r="J236" s="33" t="s">
        <v>2419</v>
      </c>
      <c r="K236" s="34">
        <f t="shared" si="255"/>
        <v>43985</v>
      </c>
      <c r="L236" s="34" t="str">
        <f t="shared" ca="1" si="256"/>
        <v>2021-08-25</v>
      </c>
      <c r="M236" s="18">
        <f t="shared" ca="1" si="257"/>
        <v>4490</v>
      </c>
      <c r="N236" s="19">
        <f t="shared" ca="1" si="258"/>
        <v>-4.7950106904231668E-2</v>
      </c>
      <c r="O236" s="35">
        <f t="shared" si="259"/>
        <v>9.99648</v>
      </c>
      <c r="P236" s="35">
        <f t="shared" si="260"/>
        <v>3.5199999999999676E-3</v>
      </c>
      <c r="Q236" s="36">
        <f t="shared" si="261"/>
        <v>6.6666666666666666E-2</v>
      </c>
      <c r="R236" s="37">
        <f t="shared" si="262"/>
        <v>5847.1000000000131</v>
      </c>
      <c r="S236" s="38">
        <f t="shared" si="263"/>
        <v>10945.771200000025</v>
      </c>
      <c r="T236" s="38"/>
      <c r="U236" s="38"/>
      <c r="V236" s="39">
        <f t="shared" si="264"/>
        <v>69985.367899999997</v>
      </c>
      <c r="W236" s="39">
        <f t="shared" si="265"/>
        <v>80931.139100000029</v>
      </c>
      <c r="X236" s="1">
        <f t="shared" si="266"/>
        <v>67211</v>
      </c>
      <c r="Y236" s="37">
        <f t="shared" si="267"/>
        <v>13720.139100000029</v>
      </c>
      <c r="Z236" s="183">
        <f t="shared" si="268"/>
        <v>0.20413532159914349</v>
      </c>
      <c r="AA236" s="183">
        <f>SUM($C$2:C236)*D236/SUM($B$2:B236)-1</f>
        <v>0.11238158382665131</v>
      </c>
      <c r="AB236" s="183">
        <f t="shared" si="269"/>
        <v>9.1753737772492183E-2</v>
      </c>
      <c r="AC236" s="40">
        <f t="shared" si="270"/>
        <v>0.1956518666666667</v>
      </c>
    </row>
    <row r="237" spans="1:29">
      <c r="A237" s="228" t="s">
        <v>2420</v>
      </c>
      <c r="B237" s="2">
        <v>10</v>
      </c>
      <c r="C237" s="175">
        <v>5.31</v>
      </c>
      <c r="D237" s="176">
        <v>1.8806</v>
      </c>
      <c r="E237" s="32">
        <f t="shared" si="252"/>
        <v>0.13666666666666666</v>
      </c>
      <c r="F237" s="13">
        <f t="shared" si="253"/>
        <v>-6.4271800000000032E-2</v>
      </c>
      <c r="H237" s="5">
        <f t="shared" si="254"/>
        <v>-0.64271800000000034</v>
      </c>
      <c r="I237" s="2" t="s">
        <v>65</v>
      </c>
      <c r="J237" s="33" t="s">
        <v>2421</v>
      </c>
      <c r="K237" s="34">
        <f t="shared" si="255"/>
        <v>43986</v>
      </c>
      <c r="L237" s="34" t="str">
        <f t="shared" ca="1" si="256"/>
        <v>2021-08-25</v>
      </c>
      <c r="M237" s="18">
        <f t="shared" ca="1" si="257"/>
        <v>4480</v>
      </c>
      <c r="N237" s="19">
        <f t="shared" ca="1" si="258"/>
        <v>-5.236430133928574E-2</v>
      </c>
      <c r="O237" s="35">
        <f t="shared" si="259"/>
        <v>9.9859859999999987</v>
      </c>
      <c r="P237" s="35">
        <f t="shared" si="260"/>
        <v>1.4014000000001303E-2</v>
      </c>
      <c r="Q237" s="36">
        <f t="shared" si="261"/>
        <v>6.6666666666666666E-2</v>
      </c>
      <c r="R237" s="37">
        <f t="shared" si="262"/>
        <v>5852.4100000000135</v>
      </c>
      <c r="S237" s="38">
        <f t="shared" si="263"/>
        <v>11006.042246000026</v>
      </c>
      <c r="T237" s="38"/>
      <c r="U237" s="38"/>
      <c r="V237" s="39">
        <f t="shared" si="264"/>
        <v>69985.367899999997</v>
      </c>
      <c r="W237" s="39">
        <f t="shared" si="265"/>
        <v>80991.410146000024</v>
      </c>
      <c r="X237" s="1">
        <f t="shared" si="266"/>
        <v>67221</v>
      </c>
      <c r="Y237" s="37">
        <f t="shared" si="267"/>
        <v>13770.410146000024</v>
      </c>
      <c r="Z237" s="183">
        <f t="shared" si="268"/>
        <v>0.20485280114845095</v>
      </c>
      <c r="AA237" s="183">
        <f>SUM($C$2:C237)*D237/SUM($B$2:B237)-1</f>
        <v>0.11742552232641312</v>
      </c>
      <c r="AB237" s="183">
        <f t="shared" si="269"/>
        <v>8.7427278822037824E-2</v>
      </c>
      <c r="AC237" s="40">
        <f t="shared" si="270"/>
        <v>0.2009384666666667</v>
      </c>
    </row>
    <row r="238" spans="1:29">
      <c r="A238" s="228" t="s">
        <v>2423</v>
      </c>
      <c r="B238" s="2">
        <v>10</v>
      </c>
      <c r="C238" s="175">
        <v>5.36</v>
      </c>
      <c r="D238" s="176">
        <v>1.8653</v>
      </c>
      <c r="E238" s="32">
        <f t="shared" si="252"/>
        <v>0.13666666666666666</v>
      </c>
      <c r="F238" s="13">
        <f t="shared" si="253"/>
        <v>-5.5460799999999998E-2</v>
      </c>
      <c r="H238" s="5">
        <f t="shared" si="254"/>
        <v>-0.55460799999999999</v>
      </c>
      <c r="I238" s="2" t="s">
        <v>65</v>
      </c>
      <c r="J238" s="33" t="s">
        <v>2422</v>
      </c>
      <c r="K238" s="34">
        <f t="shared" si="255"/>
        <v>43987</v>
      </c>
      <c r="L238" s="34" t="str">
        <f t="shared" ca="1" si="256"/>
        <v>2021-08-25</v>
      </c>
      <c r="M238" s="18">
        <f t="shared" ca="1" si="257"/>
        <v>4470</v>
      </c>
      <c r="N238" s="19">
        <f t="shared" ca="1" si="258"/>
        <v>-4.5286782997762863E-2</v>
      </c>
      <c r="O238" s="35">
        <f t="shared" si="259"/>
        <v>9.9980080000000005</v>
      </c>
      <c r="P238" s="35">
        <f t="shared" si="260"/>
        <v>1.9919999999995497E-3</v>
      </c>
      <c r="Q238" s="36">
        <f t="shared" si="261"/>
        <v>6.6666666666666666E-2</v>
      </c>
      <c r="R238" s="37">
        <f t="shared" si="262"/>
        <v>5857.7700000000132</v>
      </c>
      <c r="S238" s="38">
        <f t="shared" si="263"/>
        <v>10926.498381000025</v>
      </c>
      <c r="T238" s="38"/>
      <c r="U238" s="38"/>
      <c r="V238" s="39">
        <f t="shared" si="264"/>
        <v>69985.367899999997</v>
      </c>
      <c r="W238" s="39">
        <f t="shared" si="265"/>
        <v>80911.866281000024</v>
      </c>
      <c r="X238" s="1">
        <f t="shared" si="266"/>
        <v>67231</v>
      </c>
      <c r="Y238" s="37">
        <f t="shared" si="267"/>
        <v>13680.866281000024</v>
      </c>
      <c r="Z238" s="183">
        <f t="shared" si="268"/>
        <v>0.20349044757626733</v>
      </c>
      <c r="AA238" s="183">
        <f>SUM($C$2:C238)*D238/SUM($B$2:B238)-1</f>
        <v>0.10827393657257711</v>
      </c>
      <c r="AB238" s="183">
        <f t="shared" si="269"/>
        <v>9.5216511003690218E-2</v>
      </c>
      <c r="AC238" s="40">
        <f t="shared" si="270"/>
        <v>0.19212746666666666</v>
      </c>
    </row>
    <row r="239" spans="1:29">
      <c r="A239" s="228" t="s">
        <v>2444</v>
      </c>
      <c r="B239" s="2">
        <v>10</v>
      </c>
      <c r="C239" s="175">
        <v>5.31</v>
      </c>
      <c r="D239" s="176">
        <v>1.8806</v>
      </c>
      <c r="E239" s="32">
        <f t="shared" ref="E239:E250" si="271">10%*Q239+13%</f>
        <v>0.13666666666666666</v>
      </c>
      <c r="F239" s="13">
        <f t="shared" ref="F239:F250" si="272">IF(G239="",($F$1*C239-B239)/B239,H239/B239)</f>
        <v>-6.4271800000000032E-2</v>
      </c>
      <c r="H239" s="5">
        <f t="shared" ref="H239:H250" si="273">IF(G239="",$F$1*C239-B239,G239-B239)</f>
        <v>-0.64271800000000034</v>
      </c>
      <c r="I239" s="2" t="s">
        <v>65</v>
      </c>
      <c r="J239" s="33" t="s">
        <v>2445</v>
      </c>
      <c r="K239" s="34">
        <f t="shared" ref="K239:K250" si="274">DATE(MID(J239,1,4),MID(J239,5,2),MID(J239,7,2))</f>
        <v>43988</v>
      </c>
      <c r="L239" s="34" t="str">
        <f t="shared" ref="L239:L250" ca="1" si="275">IF(LEN(J239) &gt; 15,DATE(MID(J239,12,4),MID(J239,16,2),MID(J239,18,2)),TEXT(TODAY(),"yyyy-mm-dd"))</f>
        <v>2021-08-25</v>
      </c>
      <c r="M239" s="18">
        <f t="shared" ref="M239:M250" ca="1" si="276">(L239-K239+1)*B239</f>
        <v>4460</v>
      </c>
      <c r="N239" s="19">
        <f t="shared" ref="N239:N250" ca="1" si="277">H239/M239*365</f>
        <v>-5.2599118834080742E-2</v>
      </c>
      <c r="O239" s="35">
        <f t="shared" ref="O239:O250" si="278">D239*C239</f>
        <v>9.9859859999999987</v>
      </c>
      <c r="P239" s="35">
        <f t="shared" ref="P239:P250" si="279">B239-O239</f>
        <v>1.4014000000001303E-2</v>
      </c>
      <c r="Q239" s="36">
        <f t="shared" ref="Q239:Q250" si="280">B239/150</f>
        <v>6.6666666666666666E-2</v>
      </c>
      <c r="R239" s="37">
        <f t="shared" ref="R239:R242" si="281">R238+C239-T239</f>
        <v>5863.0800000000136</v>
      </c>
      <c r="S239" s="38">
        <f t="shared" ref="S239:S242" si="282">R239*D239</f>
        <v>11026.108248000026</v>
      </c>
      <c r="T239" s="38"/>
      <c r="U239" s="38"/>
      <c r="V239" s="39">
        <f t="shared" ref="V239:V242" si="283">V238+U239</f>
        <v>69985.367899999997</v>
      </c>
      <c r="W239" s="39">
        <f t="shared" ref="W239:W242" si="284">V239+S239</f>
        <v>81011.476148000016</v>
      </c>
      <c r="X239" s="1">
        <f t="shared" ref="X239:X242" si="285">X238+B239</f>
        <v>67241</v>
      </c>
      <c r="Y239" s="37">
        <f t="shared" ref="Y239:Y242" si="286">W239-X239</f>
        <v>13770.476148000016</v>
      </c>
      <c r="Z239" s="183">
        <f t="shared" ref="Z239:Z242" si="287">W239/X239-1</f>
        <v>0.20479285180172835</v>
      </c>
      <c r="AA239" s="183">
        <f>SUM($C$2:C239)*D239/SUM($B$2:B239)-1</f>
        <v>0.11729826382694108</v>
      </c>
      <c r="AB239" s="183">
        <f t="shared" ref="AB239:AB242" si="288">Z239-AA239</f>
        <v>8.7494587974787263E-2</v>
      </c>
      <c r="AC239" s="40">
        <f t="shared" ref="AC239:AC242" si="289">IF(E239-F239&lt;0,"达成",E239-F239)</f>
        <v>0.2009384666666667</v>
      </c>
    </row>
    <row r="240" spans="1:29">
      <c r="A240" s="228" t="s">
        <v>2446</v>
      </c>
      <c r="B240" s="2">
        <v>10</v>
      </c>
      <c r="C240" s="175">
        <v>5.35</v>
      </c>
      <c r="D240" s="176">
        <v>1.8672</v>
      </c>
      <c r="E240" s="32">
        <f t="shared" si="271"/>
        <v>0.13666666666666666</v>
      </c>
      <c r="F240" s="13">
        <f t="shared" si="272"/>
        <v>-5.7223000000000114E-2</v>
      </c>
      <c r="H240" s="5">
        <f t="shared" si="273"/>
        <v>-0.57223000000000113</v>
      </c>
      <c r="I240" s="2" t="s">
        <v>65</v>
      </c>
      <c r="J240" s="33" t="s">
        <v>2447</v>
      </c>
      <c r="K240" s="34">
        <f t="shared" si="274"/>
        <v>43989</v>
      </c>
      <c r="L240" s="34" t="str">
        <f t="shared" ca="1" si="275"/>
        <v>2021-08-25</v>
      </c>
      <c r="M240" s="18">
        <f t="shared" ca="1" si="276"/>
        <v>4450</v>
      </c>
      <c r="N240" s="19">
        <f t="shared" ca="1" si="277"/>
        <v>-4.6935719101123687E-2</v>
      </c>
      <c r="O240" s="35">
        <f t="shared" si="278"/>
        <v>9.9895199999999988</v>
      </c>
      <c r="P240" s="35">
        <f t="shared" si="279"/>
        <v>1.0480000000001155E-2</v>
      </c>
      <c r="Q240" s="36">
        <f t="shared" si="280"/>
        <v>6.6666666666666666E-2</v>
      </c>
      <c r="R240" s="37">
        <f t="shared" si="281"/>
        <v>5868.4300000000139</v>
      </c>
      <c r="S240" s="38">
        <f t="shared" si="282"/>
        <v>10957.532496000025</v>
      </c>
      <c r="T240" s="38"/>
      <c r="U240" s="38"/>
      <c r="V240" s="39">
        <f t="shared" si="283"/>
        <v>69985.367899999997</v>
      </c>
      <c r="W240" s="39">
        <f t="shared" si="284"/>
        <v>80942.900396000026</v>
      </c>
      <c r="X240" s="1">
        <f t="shared" si="285"/>
        <v>67251</v>
      </c>
      <c r="Y240" s="37">
        <f t="shared" si="286"/>
        <v>13691.900396000026</v>
      </c>
      <c r="Z240" s="183">
        <f t="shared" si="287"/>
        <v>0.20359400449063991</v>
      </c>
      <c r="AA240" s="183">
        <f>SUM($C$2:C240)*D240/SUM($B$2:B240)-1</f>
        <v>0.10927557338682825</v>
      </c>
      <c r="AB240" s="183">
        <f t="shared" si="288"/>
        <v>9.4318431103811662E-2</v>
      </c>
      <c r="AC240" s="40">
        <f t="shared" si="289"/>
        <v>0.19388966666666677</v>
      </c>
    </row>
    <row r="241" spans="1:29">
      <c r="A241" s="228" t="s">
        <v>2448</v>
      </c>
      <c r="B241" s="2">
        <v>10</v>
      </c>
      <c r="C241" s="175">
        <v>5.31</v>
      </c>
      <c r="D241" s="176">
        <v>1.8801000000000001</v>
      </c>
      <c r="E241" s="32">
        <f t="shared" si="271"/>
        <v>0.13666666666666666</v>
      </c>
      <c r="F241" s="13">
        <f t="shared" si="272"/>
        <v>-6.4271800000000032E-2</v>
      </c>
      <c r="H241" s="5">
        <f t="shared" si="273"/>
        <v>-0.64271800000000034</v>
      </c>
      <c r="I241" s="2" t="s">
        <v>65</v>
      </c>
      <c r="J241" s="33" t="s">
        <v>2449</v>
      </c>
      <c r="K241" s="34">
        <f t="shared" si="274"/>
        <v>43990</v>
      </c>
      <c r="L241" s="34" t="str">
        <f t="shared" ca="1" si="275"/>
        <v>2021-08-25</v>
      </c>
      <c r="M241" s="18">
        <f t="shared" ca="1" si="276"/>
        <v>4440</v>
      </c>
      <c r="N241" s="19">
        <f t="shared" ca="1" si="277"/>
        <v>-5.2836051801801835E-2</v>
      </c>
      <c r="O241" s="35">
        <f t="shared" si="278"/>
        <v>9.9833309999999997</v>
      </c>
      <c r="P241" s="35">
        <f t="shared" si="279"/>
        <v>1.6669000000000267E-2</v>
      </c>
      <c r="Q241" s="36">
        <f t="shared" si="280"/>
        <v>6.6666666666666666E-2</v>
      </c>
      <c r="R241" s="37">
        <f t="shared" si="281"/>
        <v>5873.7400000000143</v>
      </c>
      <c r="S241" s="38">
        <f t="shared" si="282"/>
        <v>11043.218574000028</v>
      </c>
      <c r="T241" s="38"/>
      <c r="U241" s="38"/>
      <c r="V241" s="39">
        <f t="shared" si="283"/>
        <v>69985.367899999997</v>
      </c>
      <c r="W241" s="39">
        <f t="shared" si="284"/>
        <v>81028.586474000025</v>
      </c>
      <c r="X241" s="1">
        <f t="shared" si="285"/>
        <v>67261</v>
      </c>
      <c r="Y241" s="37">
        <f t="shared" si="286"/>
        <v>13767.586474000025</v>
      </c>
      <c r="Z241" s="183">
        <f t="shared" si="287"/>
        <v>0.20468899472205337</v>
      </c>
      <c r="AA241" s="183">
        <f>SUM($C$2:C241)*D241/SUM($B$2:B241)-1</f>
        <v>0.11687321652929494</v>
      </c>
      <c r="AB241" s="183">
        <f t="shared" si="288"/>
        <v>8.7815778192758431E-2</v>
      </c>
      <c r="AC241" s="40">
        <f t="shared" si="289"/>
        <v>0.2009384666666667</v>
      </c>
    </row>
    <row r="242" spans="1:29">
      <c r="A242" s="228" t="s">
        <v>2450</v>
      </c>
      <c r="B242" s="2">
        <v>10</v>
      </c>
      <c r="C242" s="175">
        <v>5.36</v>
      </c>
      <c r="D242" s="176">
        <v>1.8653999999999999</v>
      </c>
      <c r="E242" s="32">
        <f t="shared" si="271"/>
        <v>0.13666666666666666</v>
      </c>
      <c r="F242" s="13">
        <f t="shared" si="272"/>
        <v>-5.5460799999999998E-2</v>
      </c>
      <c r="H242" s="5">
        <f t="shared" si="273"/>
        <v>-0.55460799999999999</v>
      </c>
      <c r="I242" s="2" t="s">
        <v>65</v>
      </c>
      <c r="J242" s="33" t="s">
        <v>2451</v>
      </c>
      <c r="K242" s="34">
        <f t="shared" si="274"/>
        <v>43991</v>
      </c>
      <c r="L242" s="34" t="str">
        <f t="shared" ca="1" si="275"/>
        <v>2021-08-25</v>
      </c>
      <c r="M242" s="18">
        <f t="shared" ca="1" si="276"/>
        <v>4430</v>
      </c>
      <c r="N242" s="19">
        <f t="shared" ca="1" si="277"/>
        <v>-4.5695693002257336E-2</v>
      </c>
      <c r="O242" s="35">
        <f t="shared" si="278"/>
        <v>9.9985440000000008</v>
      </c>
      <c r="P242" s="35">
        <f t="shared" si="279"/>
        <v>1.4559999999992357E-3</v>
      </c>
      <c r="Q242" s="36">
        <f t="shared" si="280"/>
        <v>6.6666666666666666E-2</v>
      </c>
      <c r="R242" s="37">
        <f t="shared" si="281"/>
        <v>5879.100000000014</v>
      </c>
      <c r="S242" s="38">
        <f t="shared" si="282"/>
        <v>10966.873140000025</v>
      </c>
      <c r="T242" s="38"/>
      <c r="U242" s="38"/>
      <c r="V242" s="39">
        <f t="shared" si="283"/>
        <v>69985.367899999997</v>
      </c>
      <c r="W242" s="39">
        <f t="shared" si="284"/>
        <v>80952.241040000023</v>
      </c>
      <c r="X242" s="1">
        <f t="shared" si="285"/>
        <v>67271</v>
      </c>
      <c r="Y242" s="37">
        <f t="shared" si="286"/>
        <v>13681.241040000023</v>
      </c>
      <c r="Z242" s="183">
        <f t="shared" si="287"/>
        <v>0.20337502103432414</v>
      </c>
      <c r="AA242" s="183">
        <f>SUM($C$2:C242)*D242/SUM($B$2:B242)-1</f>
        <v>0.10808041010798264</v>
      </c>
      <c r="AB242" s="183">
        <f t="shared" si="288"/>
        <v>9.5294610926341505E-2</v>
      </c>
      <c r="AC242" s="40">
        <f t="shared" si="289"/>
        <v>0.19212746666666666</v>
      </c>
    </row>
    <row r="243" spans="1:29">
      <c r="A243" s="228" t="s">
        <v>2452</v>
      </c>
      <c r="B243" s="2">
        <v>10</v>
      </c>
      <c r="C243" s="175">
        <v>5.41</v>
      </c>
      <c r="D243" s="176">
        <v>1.8461000000000001</v>
      </c>
      <c r="E243" s="32">
        <f t="shared" si="271"/>
        <v>0.13666666666666666</v>
      </c>
      <c r="F243" s="13">
        <f t="shared" si="272"/>
        <v>-4.6649799999999964E-2</v>
      </c>
      <c r="H243" s="5">
        <f t="shared" si="273"/>
        <v>-0.46649799999999964</v>
      </c>
      <c r="I243" s="2" t="s">
        <v>65</v>
      </c>
      <c r="J243" s="33" t="s">
        <v>2453</v>
      </c>
      <c r="K243" s="34">
        <f t="shared" si="274"/>
        <v>43995</v>
      </c>
      <c r="L243" s="34" t="str">
        <f t="shared" ca="1" si="275"/>
        <v>2021-08-25</v>
      </c>
      <c r="M243" s="18">
        <f t="shared" ca="1" si="276"/>
        <v>4390</v>
      </c>
      <c r="N243" s="19">
        <f t="shared" ca="1" si="277"/>
        <v>-3.8786280182232312E-2</v>
      </c>
      <c r="O243" s="35">
        <f t="shared" si="278"/>
        <v>9.9874010000000002</v>
      </c>
      <c r="P243" s="35">
        <f t="shared" si="279"/>
        <v>1.2598999999999805E-2</v>
      </c>
      <c r="Q243" s="36">
        <f t="shared" si="280"/>
        <v>6.6666666666666666E-2</v>
      </c>
      <c r="R243" s="37">
        <f t="shared" ref="R243:R251" si="290">R242+C243-T243</f>
        <v>5884.5100000000139</v>
      </c>
      <c r="S243" s="38">
        <f t="shared" ref="S243:S251" si="291">R243*D243</f>
        <v>10863.393911000026</v>
      </c>
      <c r="T243" s="38"/>
      <c r="U243" s="38"/>
      <c r="V243" s="39">
        <f t="shared" ref="V243:V251" si="292">V242+U243</f>
        <v>69985.367899999997</v>
      </c>
      <c r="W243" s="39">
        <f t="shared" ref="W243:W251" si="293">V243+S243</f>
        <v>80848.761811000018</v>
      </c>
      <c r="X243" s="1">
        <f t="shared" ref="X243:X251" si="294">X242+B243</f>
        <v>67281</v>
      </c>
      <c r="Y243" s="37">
        <f t="shared" ref="Y243:Y251" si="295">W243-X243</f>
        <v>13567.761811000018</v>
      </c>
      <c r="Z243" s="183">
        <f t="shared" ref="Z243:Z251" si="296">W243/X243-1</f>
        <v>0.20165814733728715</v>
      </c>
      <c r="AA243" s="183">
        <f>SUM($C$2:C243)*D243/SUM($B$2:B243)-1</f>
        <v>9.6561422619048765E-2</v>
      </c>
      <c r="AB243" s="183">
        <f t="shared" ref="AB243:AB251" si="297">Z243-AA243</f>
        <v>0.10509672471823839</v>
      </c>
      <c r="AC243" s="40">
        <f t="shared" ref="AC243:AC251" si="298">IF(E243-F243&lt;0,"达成",E243-F243)</f>
        <v>0.18331646666666662</v>
      </c>
    </row>
    <row r="244" spans="1:29">
      <c r="A244" s="228" t="s">
        <v>2454</v>
      </c>
      <c r="B244" s="2">
        <v>10</v>
      </c>
      <c r="C244" s="175">
        <v>5.5</v>
      </c>
      <c r="D244" s="176">
        <v>1.8176000000000001</v>
      </c>
      <c r="E244" s="32">
        <f t="shared" si="271"/>
        <v>0.13666666666666666</v>
      </c>
      <c r="F244" s="13">
        <f t="shared" si="272"/>
        <v>-3.0790000000000005E-2</v>
      </c>
      <c r="H244" s="5">
        <f t="shared" si="273"/>
        <v>-0.30790000000000006</v>
      </c>
      <c r="I244" s="2" t="s">
        <v>65</v>
      </c>
      <c r="J244" s="33" t="s">
        <v>2455</v>
      </c>
      <c r="K244" s="34">
        <f t="shared" si="274"/>
        <v>43996</v>
      </c>
      <c r="L244" s="34" t="str">
        <f t="shared" ca="1" si="275"/>
        <v>2021-08-25</v>
      </c>
      <c r="M244" s="18">
        <f t="shared" ca="1" si="276"/>
        <v>4380</v>
      </c>
      <c r="N244" s="19">
        <f t="shared" ca="1" si="277"/>
        <v>-2.5658333333333335E-2</v>
      </c>
      <c r="O244" s="35">
        <f t="shared" si="278"/>
        <v>9.9968000000000004</v>
      </c>
      <c r="P244" s="35">
        <f t="shared" si="279"/>
        <v>3.1999999999996476E-3</v>
      </c>
      <c r="Q244" s="36">
        <f t="shared" si="280"/>
        <v>6.6666666666666666E-2</v>
      </c>
      <c r="R244" s="37">
        <f t="shared" si="290"/>
        <v>5890.0100000000139</v>
      </c>
      <c r="S244" s="38">
        <f t="shared" si="291"/>
        <v>10705.682176000026</v>
      </c>
      <c r="T244" s="38"/>
      <c r="U244" s="38"/>
      <c r="V244" s="39">
        <f t="shared" si="292"/>
        <v>69985.367899999997</v>
      </c>
      <c r="W244" s="39">
        <f t="shared" si="293"/>
        <v>80691.050076000029</v>
      </c>
      <c r="X244" s="1">
        <f t="shared" si="294"/>
        <v>67291</v>
      </c>
      <c r="Y244" s="37">
        <f t="shared" si="295"/>
        <v>13400.050076000029</v>
      </c>
      <c r="Z244" s="183">
        <f t="shared" si="296"/>
        <v>0.19913584396130291</v>
      </c>
      <c r="AA244" s="183">
        <f>SUM($C$2:C244)*D244/SUM($B$2:B244)-1</f>
        <v>7.9588309129323909E-2</v>
      </c>
      <c r="AB244" s="183">
        <f t="shared" si="297"/>
        <v>0.119547534831979</v>
      </c>
      <c r="AC244" s="40">
        <f t="shared" si="298"/>
        <v>0.16745666666666667</v>
      </c>
    </row>
    <row r="245" spans="1:29">
      <c r="A245" s="228" t="s">
        <v>2456</v>
      </c>
      <c r="B245" s="2">
        <v>10</v>
      </c>
      <c r="C245" s="175">
        <v>5.47</v>
      </c>
      <c r="D245" s="176">
        <v>1.8260000000000001</v>
      </c>
      <c r="E245" s="32">
        <f t="shared" si="271"/>
        <v>0.13666666666666666</v>
      </c>
      <c r="F245" s="13">
        <f t="shared" si="272"/>
        <v>-3.6076599999999993E-2</v>
      </c>
      <c r="H245" s="5">
        <f t="shared" si="273"/>
        <v>-0.36076599999999992</v>
      </c>
      <c r="I245" s="2" t="s">
        <v>65</v>
      </c>
      <c r="J245" s="33" t="s">
        <v>2457</v>
      </c>
      <c r="K245" s="34">
        <f t="shared" si="274"/>
        <v>43997</v>
      </c>
      <c r="L245" s="34" t="str">
        <f t="shared" ca="1" si="275"/>
        <v>2021-08-25</v>
      </c>
      <c r="M245" s="18">
        <f t="shared" ca="1" si="276"/>
        <v>4370</v>
      </c>
      <c r="N245" s="19">
        <f t="shared" ca="1" si="277"/>
        <v>-3.013262929061784E-2</v>
      </c>
      <c r="O245" s="35">
        <f t="shared" si="278"/>
        <v>9.9882200000000001</v>
      </c>
      <c r="P245" s="35">
        <f t="shared" si="279"/>
        <v>1.1779999999999902E-2</v>
      </c>
      <c r="Q245" s="36">
        <f t="shared" si="280"/>
        <v>6.6666666666666666E-2</v>
      </c>
      <c r="R245" s="37">
        <f t="shared" si="290"/>
        <v>5895.4800000000141</v>
      </c>
      <c r="S245" s="38">
        <f t="shared" si="291"/>
        <v>10765.146480000027</v>
      </c>
      <c r="T245" s="38"/>
      <c r="U245" s="38"/>
      <c r="V245" s="39">
        <f t="shared" si="292"/>
        <v>69985.367899999997</v>
      </c>
      <c r="W245" s="39">
        <f t="shared" si="293"/>
        <v>80750.514380000022</v>
      </c>
      <c r="X245" s="1">
        <f t="shared" si="294"/>
        <v>67301</v>
      </c>
      <c r="Y245" s="37">
        <f t="shared" si="295"/>
        <v>13449.514380000022</v>
      </c>
      <c r="Z245" s="183">
        <f t="shared" si="296"/>
        <v>0.19984122643051405</v>
      </c>
      <c r="AA245" s="183">
        <f>SUM($C$2:C245)*D245/SUM($B$2:B245)-1</f>
        <v>8.4529951100245526E-2</v>
      </c>
      <c r="AB245" s="183">
        <f t="shared" si="297"/>
        <v>0.11531127533026853</v>
      </c>
      <c r="AC245" s="40">
        <f t="shared" si="298"/>
        <v>0.17274326666666664</v>
      </c>
    </row>
    <row r="246" spans="1:29">
      <c r="A246" s="228" t="s">
        <v>2458</v>
      </c>
      <c r="B246" s="2">
        <v>10</v>
      </c>
      <c r="C246" s="175">
        <v>5.47</v>
      </c>
      <c r="D246" s="176">
        <v>1.8271999999999999</v>
      </c>
      <c r="E246" s="32">
        <f t="shared" si="271"/>
        <v>0.13666666666666666</v>
      </c>
      <c r="F246" s="13">
        <f t="shared" si="272"/>
        <v>-3.6076599999999993E-2</v>
      </c>
      <c r="H246" s="5">
        <f t="shared" si="273"/>
        <v>-0.36076599999999992</v>
      </c>
      <c r="I246" s="2" t="s">
        <v>65</v>
      </c>
      <c r="J246" s="33" t="s">
        <v>2459</v>
      </c>
      <c r="K246" s="34">
        <f t="shared" si="274"/>
        <v>43998</v>
      </c>
      <c r="L246" s="34" t="str">
        <f t="shared" ca="1" si="275"/>
        <v>2021-08-25</v>
      </c>
      <c r="M246" s="18">
        <f t="shared" ca="1" si="276"/>
        <v>4360</v>
      </c>
      <c r="N246" s="19">
        <f t="shared" ca="1" si="277"/>
        <v>-3.0201740825688064E-2</v>
      </c>
      <c r="O246" s="35">
        <f t="shared" si="278"/>
        <v>9.9947839999999992</v>
      </c>
      <c r="P246" s="35">
        <f t="shared" si="279"/>
        <v>5.2160000000007756E-3</v>
      </c>
      <c r="Q246" s="36">
        <f t="shared" si="280"/>
        <v>6.6666666666666666E-2</v>
      </c>
      <c r="R246" s="37">
        <f t="shared" si="290"/>
        <v>5900.9500000000144</v>
      </c>
      <c r="S246" s="38">
        <f t="shared" si="291"/>
        <v>10782.215840000026</v>
      </c>
      <c r="T246" s="38"/>
      <c r="U246" s="38"/>
      <c r="V246" s="39">
        <f t="shared" si="292"/>
        <v>69985.367899999997</v>
      </c>
      <c r="W246" s="39">
        <f t="shared" si="293"/>
        <v>80767.583740000031</v>
      </c>
      <c r="X246" s="1">
        <f t="shared" si="294"/>
        <v>67311</v>
      </c>
      <c r="Y246" s="37">
        <f t="shared" si="295"/>
        <v>13456.583740000031</v>
      </c>
      <c r="Z246" s="183">
        <f t="shared" si="296"/>
        <v>0.19991656252321355</v>
      </c>
      <c r="AA246" s="183">
        <f>SUM($C$2:C246)*D246/SUM($B$2:B246)-1</f>
        <v>8.519504520715393E-2</v>
      </c>
      <c r="AB246" s="183">
        <f t="shared" si="297"/>
        <v>0.11472151731605962</v>
      </c>
      <c r="AC246" s="40">
        <f t="shared" si="298"/>
        <v>0.17274326666666664</v>
      </c>
    </row>
    <row r="247" spans="1:29">
      <c r="A247" s="228" t="s">
        <v>2460</v>
      </c>
      <c r="B247" s="2">
        <v>10</v>
      </c>
      <c r="C247" s="175">
        <v>5.48</v>
      </c>
      <c r="D247" s="176">
        <v>1.8232999999999999</v>
      </c>
      <c r="E247" s="32">
        <f t="shared" si="271"/>
        <v>0.13666666666666666</v>
      </c>
      <c r="F247" s="13">
        <f t="shared" si="272"/>
        <v>-3.4314399999999877E-2</v>
      </c>
      <c r="H247" s="5">
        <f t="shared" si="273"/>
        <v>-0.34314399999999878</v>
      </c>
      <c r="I247" s="2" t="s">
        <v>65</v>
      </c>
      <c r="J247" s="33" t="s">
        <v>946</v>
      </c>
      <c r="K247" s="34">
        <f t="shared" si="274"/>
        <v>44001</v>
      </c>
      <c r="L247" s="34" t="str">
        <f t="shared" ca="1" si="275"/>
        <v>2021-08-25</v>
      </c>
      <c r="M247" s="18">
        <f t="shared" ca="1" si="276"/>
        <v>4330</v>
      </c>
      <c r="N247" s="19">
        <f t="shared" ca="1" si="277"/>
        <v>-2.8925533487297816E-2</v>
      </c>
      <c r="O247" s="35">
        <f t="shared" si="278"/>
        <v>9.9916840000000011</v>
      </c>
      <c r="P247" s="35">
        <f t="shared" si="279"/>
        <v>8.3159999999988798E-3</v>
      </c>
      <c r="Q247" s="36">
        <f t="shared" si="280"/>
        <v>6.6666666666666666E-2</v>
      </c>
      <c r="R247" s="37">
        <f t="shared" si="290"/>
        <v>5906.4300000000139</v>
      </c>
      <c r="S247" s="38">
        <f t="shared" si="291"/>
        <v>10769.193819000026</v>
      </c>
      <c r="T247" s="38"/>
      <c r="U247" s="38"/>
      <c r="V247" s="39">
        <f t="shared" si="292"/>
        <v>69985.367899999997</v>
      </c>
      <c r="W247" s="39">
        <f t="shared" si="293"/>
        <v>80754.561719000019</v>
      </c>
      <c r="X247" s="1">
        <f t="shared" si="294"/>
        <v>67321</v>
      </c>
      <c r="Y247" s="37">
        <f t="shared" si="295"/>
        <v>13433.561719000019</v>
      </c>
      <c r="Z247" s="183">
        <f t="shared" si="296"/>
        <v>0.19954489266350794</v>
      </c>
      <c r="AA247" s="183">
        <f>SUM($C$2:C247)*D247/SUM($B$2:B247)-1</f>
        <v>8.2832325988011268E-2</v>
      </c>
      <c r="AB247" s="183">
        <f t="shared" si="297"/>
        <v>0.11671256667549668</v>
      </c>
      <c r="AC247" s="40">
        <f t="shared" si="298"/>
        <v>0.17098106666666654</v>
      </c>
    </row>
    <row r="248" spans="1:29">
      <c r="A248" s="228" t="s">
        <v>2461</v>
      </c>
      <c r="B248" s="2">
        <v>10</v>
      </c>
      <c r="C248" s="175">
        <v>5.45</v>
      </c>
      <c r="D248" s="176">
        <v>1.8345</v>
      </c>
      <c r="E248" s="32">
        <f t="shared" si="271"/>
        <v>0.13666666666666666</v>
      </c>
      <c r="F248" s="13">
        <f t="shared" si="272"/>
        <v>-3.9601000000000039E-2</v>
      </c>
      <c r="H248" s="5">
        <f t="shared" si="273"/>
        <v>-0.39601000000000042</v>
      </c>
      <c r="I248" s="2" t="s">
        <v>65</v>
      </c>
      <c r="J248" s="33" t="s">
        <v>2462</v>
      </c>
      <c r="K248" s="34">
        <f t="shared" si="274"/>
        <v>44002</v>
      </c>
      <c r="L248" s="34" t="str">
        <f t="shared" ca="1" si="275"/>
        <v>2021-08-25</v>
      </c>
      <c r="M248" s="18">
        <f t="shared" ca="1" si="276"/>
        <v>4320</v>
      </c>
      <c r="N248" s="19">
        <f t="shared" ca="1" si="277"/>
        <v>-3.3459178240740781E-2</v>
      </c>
      <c r="O248" s="35">
        <f t="shared" si="278"/>
        <v>9.9980250000000002</v>
      </c>
      <c r="P248" s="35">
        <f t="shared" si="279"/>
        <v>1.974999999999838E-3</v>
      </c>
      <c r="Q248" s="36">
        <f t="shared" si="280"/>
        <v>6.6666666666666666E-2</v>
      </c>
      <c r="R248" s="37">
        <f t="shared" si="290"/>
        <v>5911.8800000000138</v>
      </c>
      <c r="S248" s="38">
        <f t="shared" si="291"/>
        <v>10845.343860000025</v>
      </c>
      <c r="T248" s="38"/>
      <c r="U248" s="38"/>
      <c r="V248" s="39">
        <f t="shared" si="292"/>
        <v>69985.367899999997</v>
      </c>
      <c r="W248" s="39">
        <f t="shared" si="293"/>
        <v>80830.71176000002</v>
      </c>
      <c r="X248" s="1">
        <f t="shared" si="294"/>
        <v>67331</v>
      </c>
      <c r="Y248" s="37">
        <f t="shared" si="295"/>
        <v>13499.71176000002</v>
      </c>
      <c r="Z248" s="183">
        <f t="shared" si="296"/>
        <v>0.20049771665354776</v>
      </c>
      <c r="AA248" s="183">
        <f>SUM($C$2:C248)*D248/SUM($B$2:B248)-1</f>
        <v>8.9434097969600446E-2</v>
      </c>
      <c r="AB248" s="183">
        <f t="shared" si="297"/>
        <v>0.11106361868394732</v>
      </c>
      <c r="AC248" s="40">
        <f t="shared" si="298"/>
        <v>0.17626766666666671</v>
      </c>
    </row>
    <row r="249" spans="1:29">
      <c r="A249" s="228" t="s">
        <v>2463</v>
      </c>
      <c r="B249" s="2">
        <v>10</v>
      </c>
      <c r="C249" s="175">
        <v>5.42</v>
      </c>
      <c r="D249" s="176">
        <v>1.8438000000000001</v>
      </c>
      <c r="E249" s="32">
        <f t="shared" si="271"/>
        <v>0.13666666666666666</v>
      </c>
      <c r="F249" s="13">
        <f t="shared" si="272"/>
        <v>-4.4887600000000027E-2</v>
      </c>
      <c r="H249" s="5">
        <f t="shared" si="273"/>
        <v>-0.44887600000000027</v>
      </c>
      <c r="I249" s="2" t="s">
        <v>65</v>
      </c>
      <c r="J249" s="33" t="s">
        <v>2464</v>
      </c>
      <c r="K249" s="34">
        <f t="shared" si="274"/>
        <v>44003</v>
      </c>
      <c r="L249" s="34" t="str">
        <f t="shared" ca="1" si="275"/>
        <v>2021-08-25</v>
      </c>
      <c r="M249" s="18">
        <f t="shared" ca="1" si="276"/>
        <v>4310</v>
      </c>
      <c r="N249" s="19">
        <f t="shared" ca="1" si="277"/>
        <v>-3.8013860788863131E-2</v>
      </c>
      <c r="O249" s="35">
        <f t="shared" si="278"/>
        <v>9.9933960000000006</v>
      </c>
      <c r="P249" s="35">
        <f t="shared" si="279"/>
        <v>6.6039999999993881E-3</v>
      </c>
      <c r="Q249" s="36">
        <f t="shared" si="280"/>
        <v>6.6666666666666666E-2</v>
      </c>
      <c r="R249" s="37">
        <f t="shared" si="290"/>
        <v>5917.3000000000138</v>
      </c>
      <c r="S249" s="38">
        <f t="shared" si="291"/>
        <v>10910.317740000026</v>
      </c>
      <c r="T249" s="38"/>
      <c r="U249" s="38"/>
      <c r="V249" s="39">
        <f t="shared" si="292"/>
        <v>69985.367899999997</v>
      </c>
      <c r="W249" s="39">
        <f t="shared" si="293"/>
        <v>80895.685640000025</v>
      </c>
      <c r="X249" s="1">
        <f t="shared" si="294"/>
        <v>67341</v>
      </c>
      <c r="Y249" s="37">
        <f t="shared" si="295"/>
        <v>13554.685640000025</v>
      </c>
      <c r="Z249" s="183">
        <f t="shared" si="296"/>
        <v>0.20128429396652892</v>
      </c>
      <c r="AA249" s="183">
        <f>SUM($C$2:C249)*D249/SUM($B$2:B249)-1</f>
        <v>9.4903970725217279E-2</v>
      </c>
      <c r="AB249" s="183">
        <f t="shared" si="297"/>
        <v>0.10638032324131164</v>
      </c>
      <c r="AC249" s="40">
        <f t="shared" si="298"/>
        <v>0.18155426666666669</v>
      </c>
    </row>
    <row r="250" spans="1:29">
      <c r="A250" s="228" t="s">
        <v>2465</v>
      </c>
      <c r="B250" s="2">
        <v>10</v>
      </c>
      <c r="C250" s="175">
        <v>5.41</v>
      </c>
      <c r="D250" s="176">
        <v>1.8468</v>
      </c>
      <c r="E250" s="32">
        <f t="shared" si="271"/>
        <v>0.13666666666666666</v>
      </c>
      <c r="F250" s="13">
        <f t="shared" si="272"/>
        <v>-4.6649799999999964E-2</v>
      </c>
      <c r="H250" s="5">
        <f t="shared" si="273"/>
        <v>-0.46649799999999964</v>
      </c>
      <c r="I250" s="2" t="s">
        <v>65</v>
      </c>
      <c r="J250" s="33" t="s">
        <v>964</v>
      </c>
      <c r="K250" s="34">
        <f t="shared" si="274"/>
        <v>44004</v>
      </c>
      <c r="L250" s="34" t="str">
        <f t="shared" ca="1" si="275"/>
        <v>2021-08-25</v>
      </c>
      <c r="M250" s="18">
        <f t="shared" ca="1" si="276"/>
        <v>4300</v>
      </c>
      <c r="N250" s="19">
        <f t="shared" ca="1" si="277"/>
        <v>-3.9598086046511598E-2</v>
      </c>
      <c r="O250" s="35">
        <f t="shared" si="278"/>
        <v>9.9911880000000011</v>
      </c>
      <c r="P250" s="35">
        <f t="shared" si="279"/>
        <v>8.8119999999989318E-3</v>
      </c>
      <c r="Q250" s="36">
        <f t="shared" si="280"/>
        <v>6.6666666666666666E-2</v>
      </c>
      <c r="R250" s="37">
        <f t="shared" si="290"/>
        <v>5922.7100000000137</v>
      </c>
      <c r="S250" s="38">
        <f t="shared" si="291"/>
        <v>10938.060828000025</v>
      </c>
      <c r="T250" s="38"/>
      <c r="U250" s="38"/>
      <c r="V250" s="39">
        <f t="shared" si="292"/>
        <v>69985.367899999997</v>
      </c>
      <c r="W250" s="39">
        <f t="shared" si="293"/>
        <v>80923.428728000028</v>
      </c>
      <c r="X250" s="1">
        <f t="shared" si="294"/>
        <v>67351</v>
      </c>
      <c r="Y250" s="37">
        <f t="shared" si="295"/>
        <v>13572.428728000028</v>
      </c>
      <c r="Z250" s="183">
        <f t="shared" si="296"/>
        <v>0.20151785018782253</v>
      </c>
      <c r="AA250" s="183">
        <f>SUM($C$2:C250)*D250/SUM($B$2:B250)-1</f>
        <v>9.663139554472E-2</v>
      </c>
      <c r="AB250" s="183">
        <f t="shared" si="297"/>
        <v>0.10488645464310253</v>
      </c>
      <c r="AC250" s="40">
        <f t="shared" si="298"/>
        <v>0.18331646666666662</v>
      </c>
    </row>
    <row r="251" spans="1:29">
      <c r="A251" s="228" t="s">
        <v>2466</v>
      </c>
      <c r="B251" s="2">
        <v>10</v>
      </c>
      <c r="C251" s="175">
        <v>5.32</v>
      </c>
      <c r="D251" s="176">
        <v>1.8765000000000001</v>
      </c>
      <c r="E251" s="32">
        <f t="shared" ref="E251" si="299">10%*Q251+13%</f>
        <v>0.13666666666666666</v>
      </c>
      <c r="F251" s="13">
        <f t="shared" ref="F251" si="300">IF(G251="",($F$1*C251-B251)/B251,H251/B251)</f>
        <v>-6.2509599999999915E-2</v>
      </c>
      <c r="H251" s="5">
        <f t="shared" ref="H251" si="301">IF(G251="",$F$1*C251-B251,G251-B251)</f>
        <v>-0.62509599999999921</v>
      </c>
      <c r="I251" s="2" t="s">
        <v>65</v>
      </c>
      <c r="J251" s="33" t="s">
        <v>966</v>
      </c>
      <c r="K251" s="34">
        <f t="shared" ref="K251" si="302">DATE(MID(J251,1,4),MID(J251,5,2),MID(J251,7,2))</f>
        <v>44005</v>
      </c>
      <c r="L251" s="34" t="str">
        <f t="shared" ref="L251" ca="1" si="303">IF(LEN(J251) &gt; 15,DATE(MID(J251,12,4),MID(J251,16,2),MID(J251,18,2)),TEXT(TODAY(),"yyyy-mm-dd"))</f>
        <v>2021-08-25</v>
      </c>
      <c r="M251" s="18">
        <f t="shared" ref="M251" ca="1" si="304">(L251-K251+1)*B251</f>
        <v>4290</v>
      </c>
      <c r="N251" s="19">
        <f t="shared" ref="N251" ca="1" si="305">H251/M251*365</f>
        <v>-5.3184158508158434E-2</v>
      </c>
      <c r="O251" s="35">
        <f t="shared" ref="O251" si="306">D251*C251</f>
        <v>9.9829800000000013</v>
      </c>
      <c r="P251" s="35">
        <f t="shared" ref="P251" si="307">B251-O251</f>
        <v>1.7019999999998703E-2</v>
      </c>
      <c r="Q251" s="36">
        <f t="shared" ref="Q251" si="308">B251/150</f>
        <v>6.6666666666666666E-2</v>
      </c>
      <c r="R251" s="37">
        <f t="shared" si="290"/>
        <v>5928.0300000000134</v>
      </c>
      <c r="S251" s="38">
        <f t="shared" si="291"/>
        <v>11123.948295000026</v>
      </c>
      <c r="T251" s="38"/>
      <c r="U251" s="38"/>
      <c r="V251" s="39">
        <f t="shared" si="292"/>
        <v>69985.367899999997</v>
      </c>
      <c r="W251" s="39">
        <f t="shared" si="293"/>
        <v>81109.316195000021</v>
      </c>
      <c r="X251" s="1">
        <f t="shared" si="294"/>
        <v>67361</v>
      </c>
      <c r="Y251" s="37">
        <f t="shared" si="295"/>
        <v>13748.316195000021</v>
      </c>
      <c r="Z251" s="183">
        <f t="shared" si="296"/>
        <v>0.20409905130565198</v>
      </c>
      <c r="AA251" s="183">
        <f>SUM($C$2:C251)*D251/SUM($B$2:B251)-1</f>
        <v>0.11420305300177302</v>
      </c>
      <c r="AB251" s="183">
        <f t="shared" si="297"/>
        <v>8.9895998303878955E-2</v>
      </c>
      <c r="AC251" s="40">
        <f t="shared" si="298"/>
        <v>0.19917626666666657</v>
      </c>
    </row>
    <row r="252" spans="1:29">
      <c r="A252" s="228" t="s">
        <v>2495</v>
      </c>
      <c r="B252" s="2">
        <v>10</v>
      </c>
      <c r="C252" s="175">
        <v>5.31</v>
      </c>
      <c r="D252" s="176">
        <v>1.8803000000000001</v>
      </c>
      <c r="E252" s="32">
        <f t="shared" ref="E252" si="309">10%*Q252+13%</f>
        <v>0.13666666666666666</v>
      </c>
      <c r="F252" s="13">
        <f t="shared" ref="F252" si="310">IF(G252="",($F$1*C252-B252)/B252,H252/B252)</f>
        <v>-6.4271800000000032E-2</v>
      </c>
      <c r="H252" s="5">
        <f t="shared" ref="H252" si="311">IF(G252="",$F$1*C252-B252,G252-B252)</f>
        <v>-0.64271800000000034</v>
      </c>
      <c r="I252" s="2" t="s">
        <v>65</v>
      </c>
      <c r="J252" s="33" t="s">
        <v>2496</v>
      </c>
      <c r="K252" s="34">
        <f t="shared" ref="K252" si="312">DATE(MID(J252,1,4),MID(J252,5,2),MID(J252,7,2))</f>
        <v>44010</v>
      </c>
      <c r="L252" s="34" t="str">
        <f t="shared" ref="L252" ca="1" si="313">IF(LEN(J252) &gt; 15,DATE(MID(J252,12,4),MID(J252,16,2),MID(J252,18,2)),TEXT(TODAY(),"yyyy-mm-dd"))</f>
        <v>2021-08-25</v>
      </c>
      <c r="M252" s="18">
        <f t="shared" ref="M252" ca="1" si="314">(L252-K252+1)*B252</f>
        <v>4240</v>
      </c>
      <c r="N252" s="19">
        <f t="shared" ref="N252" ca="1" si="315">H252/M252*365</f>
        <v>-5.5328318396226442E-2</v>
      </c>
      <c r="O252" s="35">
        <f t="shared" ref="O252" si="316">D252*C252</f>
        <v>9.984392999999999</v>
      </c>
      <c r="P252" s="35">
        <f t="shared" ref="P252" si="317">B252-O252</f>
        <v>1.5607000000001037E-2</v>
      </c>
      <c r="Q252" s="36">
        <f t="shared" ref="Q252" si="318">B252/150</f>
        <v>6.6666666666666666E-2</v>
      </c>
      <c r="R252" s="37">
        <f t="shared" ref="R252" si="319">R251+C252-T252</f>
        <v>5933.3400000000138</v>
      </c>
      <c r="S252" s="38">
        <f t="shared" ref="S252" si="320">R252*D252</f>
        <v>11156.459202000027</v>
      </c>
      <c r="T252" s="38"/>
      <c r="U252" s="38"/>
      <c r="V252" s="39">
        <f t="shared" ref="V252" si="321">V251+U252</f>
        <v>69985.367899999997</v>
      </c>
      <c r="W252" s="39">
        <f t="shared" ref="W252" si="322">V252+S252</f>
        <v>81141.827102000025</v>
      </c>
      <c r="X252" s="1">
        <f t="shared" ref="X252" si="323">X251+B252</f>
        <v>67371</v>
      </c>
      <c r="Y252" s="37">
        <f t="shared" ref="Y252" si="324">W252-X252</f>
        <v>13770.827102000025</v>
      </c>
      <c r="Z252" s="183">
        <f t="shared" ref="Z252" si="325">W252/X252-1</f>
        <v>0.20440288999718015</v>
      </c>
      <c r="AA252" s="183">
        <f>SUM($C$2:C252)*D252/SUM($B$2:B252)-1</f>
        <v>0.11639403896822853</v>
      </c>
      <c r="AB252" s="183">
        <f t="shared" ref="AB252" si="326">Z252-AA252</f>
        <v>8.8008851028951618E-2</v>
      </c>
      <c r="AC252" s="40">
        <f t="shared" ref="AC252" si="327">IF(E252-F252&lt;0,"达成",E252-F252)</f>
        <v>0.2009384666666667</v>
      </c>
    </row>
    <row r="253" spans="1:29">
      <c r="A253" s="228" t="s">
        <v>2498</v>
      </c>
      <c r="B253" s="2">
        <v>10</v>
      </c>
      <c r="C253" s="175">
        <v>5.37</v>
      </c>
      <c r="D253" s="176">
        <v>1.8609</v>
      </c>
      <c r="E253" s="32">
        <f t="shared" ref="E253:E255" si="328">10%*Q253+13%</f>
        <v>0.13666666666666666</v>
      </c>
      <c r="F253" s="13">
        <f t="shared" ref="F253:F255" si="329">IF(G253="",($F$1*C253-B253)/B253,H253/B253)</f>
        <v>-5.3698600000000062E-2</v>
      </c>
      <c r="H253" s="5">
        <f t="shared" ref="H253:H255" si="330">IF(G253="",$F$1*C253-B253,G253-B253)</f>
        <v>-0.53698600000000063</v>
      </c>
      <c r="I253" s="2" t="s">
        <v>65</v>
      </c>
      <c r="J253" s="33" t="s">
        <v>2499</v>
      </c>
      <c r="K253" s="34">
        <f t="shared" ref="K253:K255" si="331">DATE(MID(J253,1,4),MID(J253,5,2),MID(J253,7,2))</f>
        <v>44011</v>
      </c>
      <c r="L253" s="34" t="str">
        <f t="shared" ref="L253:L255" ca="1" si="332">IF(LEN(J253) &gt; 15,DATE(MID(J253,12,4),MID(J253,16,2),MID(J253,18,2)),TEXT(TODAY(),"yyyy-mm-dd"))</f>
        <v>2021-08-25</v>
      </c>
      <c r="M253" s="18">
        <f t="shared" ref="M253:M255" ca="1" si="333">(L253-K253+1)*B253</f>
        <v>4230</v>
      </c>
      <c r="N253" s="19">
        <f t="shared" ref="N253:N255" ca="1" si="334">H253/M253*365</f>
        <v>-4.6335671394799105E-2</v>
      </c>
      <c r="O253" s="35">
        <f t="shared" ref="O253:O255" si="335">D253*C253</f>
        <v>9.9930330000000005</v>
      </c>
      <c r="P253" s="35">
        <f t="shared" ref="P253:P255" si="336">B253-O253</f>
        <v>6.9669999999995014E-3</v>
      </c>
      <c r="Q253" s="36">
        <f t="shared" ref="Q253:Q255" si="337">B253/150</f>
        <v>6.6666666666666666E-2</v>
      </c>
      <c r="R253" s="37">
        <f t="shared" ref="R253:R255" si="338">R252+C253-T253</f>
        <v>5938.7100000000137</v>
      </c>
      <c r="S253" s="38">
        <f t="shared" ref="S253:S255" si="339">R253*D253</f>
        <v>11051.345439000026</v>
      </c>
      <c r="T253" s="38"/>
      <c r="U253" s="38"/>
      <c r="V253" s="39">
        <f t="shared" ref="V253:V255" si="340">V252+U253</f>
        <v>69985.367899999997</v>
      </c>
      <c r="W253" s="39">
        <f t="shared" ref="W253:W255" si="341">V253+S253</f>
        <v>81036.713339000024</v>
      </c>
      <c r="X253" s="1">
        <f t="shared" ref="X253:X255" si="342">X252+B253</f>
        <v>67381</v>
      </c>
      <c r="Y253" s="37">
        <f t="shared" ref="Y253:Y255" si="343">W253-X253</f>
        <v>13655.713339000024</v>
      </c>
      <c r="Z253" s="183">
        <f t="shared" ref="Z253:Z255" si="344">W253/X253-1</f>
        <v>0.2026641536783369</v>
      </c>
      <c r="AA253" s="183">
        <f>SUM($C$2:C253)*D253/SUM($B$2:B253)-1</f>
        <v>0.10481723594821934</v>
      </c>
      <c r="AB253" s="183">
        <f t="shared" ref="AB253:AB255" si="345">Z253-AA253</f>
        <v>9.7846917730117555E-2</v>
      </c>
      <c r="AC253" s="40">
        <f t="shared" ref="AC253:AC255" si="346">IF(E253-F253&lt;0,"达成",E253-F253)</f>
        <v>0.19036526666666673</v>
      </c>
    </row>
    <row r="254" spans="1:29">
      <c r="A254" s="228" t="s">
        <v>2500</v>
      </c>
      <c r="B254" s="2">
        <v>10</v>
      </c>
      <c r="C254" s="175">
        <v>5.33</v>
      </c>
      <c r="D254" s="176">
        <v>1.8732</v>
      </c>
      <c r="E254" s="32">
        <f t="shared" si="328"/>
        <v>0.13666666666666666</v>
      </c>
      <c r="F254" s="13">
        <f t="shared" si="329"/>
        <v>-6.0747399999999986E-2</v>
      </c>
      <c r="H254" s="5">
        <f t="shared" si="330"/>
        <v>-0.60747399999999985</v>
      </c>
      <c r="I254" s="2" t="s">
        <v>65</v>
      </c>
      <c r="J254" s="33" t="s">
        <v>2501</v>
      </c>
      <c r="K254" s="34">
        <f t="shared" si="331"/>
        <v>44012</v>
      </c>
      <c r="L254" s="34" t="str">
        <f t="shared" ca="1" si="332"/>
        <v>2021-08-25</v>
      </c>
      <c r="M254" s="18">
        <f t="shared" ca="1" si="333"/>
        <v>4220</v>
      </c>
      <c r="N254" s="19">
        <f t="shared" ca="1" si="334"/>
        <v>-5.254218246445496E-2</v>
      </c>
      <c r="O254" s="35">
        <f t="shared" si="335"/>
        <v>9.9841560000000005</v>
      </c>
      <c r="P254" s="35">
        <f t="shared" si="336"/>
        <v>1.5843999999999525E-2</v>
      </c>
      <c r="Q254" s="36">
        <f t="shared" si="337"/>
        <v>6.6666666666666666E-2</v>
      </c>
      <c r="R254" s="37">
        <f t="shared" si="338"/>
        <v>5944.0400000000136</v>
      </c>
      <c r="S254" s="38">
        <f t="shared" si="339"/>
        <v>11134.375728000025</v>
      </c>
      <c r="T254" s="38"/>
      <c r="U254" s="38"/>
      <c r="V254" s="39">
        <f t="shared" si="340"/>
        <v>69985.367899999997</v>
      </c>
      <c r="W254" s="39">
        <f t="shared" si="341"/>
        <v>81119.743628000026</v>
      </c>
      <c r="X254" s="1">
        <f t="shared" si="342"/>
        <v>67391</v>
      </c>
      <c r="Y254" s="37">
        <f t="shared" si="343"/>
        <v>13728.743628000026</v>
      </c>
      <c r="Z254" s="183">
        <f t="shared" si="344"/>
        <v>0.20371776094730798</v>
      </c>
      <c r="AA254" s="183">
        <f>SUM($C$2:C254)*D254/SUM($B$2:B254)-1</f>
        <v>0.11205688333517738</v>
      </c>
      <c r="AB254" s="183">
        <f t="shared" si="345"/>
        <v>9.1660877612130598E-2</v>
      </c>
      <c r="AC254" s="40">
        <f t="shared" si="346"/>
        <v>0.19741406666666664</v>
      </c>
    </row>
    <row r="255" spans="1:29">
      <c r="A255" s="228" t="s">
        <v>2502</v>
      </c>
      <c r="B255" s="2">
        <v>10</v>
      </c>
      <c r="C255" s="175">
        <v>5.33</v>
      </c>
      <c r="D255" s="176">
        <v>1.8751</v>
      </c>
      <c r="E255" s="32">
        <f t="shared" si="328"/>
        <v>0.13666666666666666</v>
      </c>
      <c r="F255" s="13">
        <f t="shared" si="329"/>
        <v>-6.0747399999999986E-2</v>
      </c>
      <c r="H255" s="5">
        <f t="shared" si="330"/>
        <v>-0.60747399999999985</v>
      </c>
      <c r="I255" s="2" t="s">
        <v>65</v>
      </c>
      <c r="J255" s="33" t="s">
        <v>2503</v>
      </c>
      <c r="K255" s="34">
        <f t="shared" si="331"/>
        <v>44013</v>
      </c>
      <c r="L255" s="34" t="str">
        <f t="shared" ca="1" si="332"/>
        <v>2021-08-25</v>
      </c>
      <c r="M255" s="18">
        <f t="shared" ca="1" si="333"/>
        <v>4210</v>
      </c>
      <c r="N255" s="19">
        <f t="shared" ca="1" si="334"/>
        <v>-5.2666985748218521E-2</v>
      </c>
      <c r="O255" s="35">
        <f t="shared" si="335"/>
        <v>9.9942829999999994</v>
      </c>
      <c r="P255" s="35">
        <f t="shared" si="336"/>
        <v>5.7170000000006382E-3</v>
      </c>
      <c r="Q255" s="36">
        <f t="shared" si="337"/>
        <v>6.6666666666666666E-2</v>
      </c>
      <c r="R255" s="37">
        <f t="shared" si="338"/>
        <v>5949.3700000000135</v>
      </c>
      <c r="S255" s="38">
        <f t="shared" si="339"/>
        <v>11155.663687000026</v>
      </c>
      <c r="T255" s="38"/>
      <c r="U255" s="38"/>
      <c r="V255" s="39">
        <f t="shared" si="340"/>
        <v>69985.367899999997</v>
      </c>
      <c r="W255" s="39">
        <f t="shared" si="341"/>
        <v>81141.031587000019</v>
      </c>
      <c r="X255" s="1">
        <f t="shared" si="342"/>
        <v>67401</v>
      </c>
      <c r="Y255" s="37">
        <f t="shared" si="343"/>
        <v>13740.031587000019</v>
      </c>
      <c r="Z255" s="183">
        <f t="shared" si="344"/>
        <v>0.20385501086037339</v>
      </c>
      <c r="AA255" s="183">
        <f>SUM($C$2:C255)*D255/SUM($B$2:B255)-1</f>
        <v>0.11312198767683568</v>
      </c>
      <c r="AB255" s="183">
        <f t="shared" si="345"/>
        <v>9.0733023183537709E-2</v>
      </c>
      <c r="AC255" s="40">
        <f t="shared" si="346"/>
        <v>0.19741406666666664</v>
      </c>
    </row>
    <row r="256" spans="1:29">
      <c r="A256" s="228" t="s">
        <v>2504</v>
      </c>
      <c r="B256" s="2">
        <v>10</v>
      </c>
      <c r="C256" s="175">
        <v>5.47</v>
      </c>
      <c r="D256" s="176">
        <v>1.825</v>
      </c>
      <c r="E256" s="32">
        <f t="shared" ref="E256:E271" si="347">10%*Q256+13%</f>
        <v>0.13666666666666666</v>
      </c>
      <c r="F256" s="13">
        <f t="shared" ref="F256:F271" si="348">IF(G256="",($F$1*C256-B256)/B256,H256/B256)</f>
        <v>-3.6076599999999993E-2</v>
      </c>
      <c r="H256" s="5">
        <f t="shared" ref="H256:H271" si="349">IF(G256="",$F$1*C256-B256,G256-B256)</f>
        <v>-0.36076599999999992</v>
      </c>
      <c r="I256" s="2" t="s">
        <v>65</v>
      </c>
      <c r="J256" s="33" t="s">
        <v>2505</v>
      </c>
      <c r="K256" s="34">
        <f t="shared" ref="K256:K271" si="350">DATE(MID(J256,1,4),MID(J256,5,2),MID(J256,7,2))</f>
        <v>44014</v>
      </c>
      <c r="L256" s="34" t="str">
        <f t="shared" ref="L256:L271" ca="1" si="351">IF(LEN(J256) &gt; 15,DATE(MID(J256,12,4),MID(J256,16,2),MID(J256,18,2)),TEXT(TODAY(),"yyyy-mm-dd"))</f>
        <v>2021-08-25</v>
      </c>
      <c r="M256" s="18">
        <f t="shared" ref="M256:M271" ca="1" si="352">(L256-K256+1)*B256</f>
        <v>4200</v>
      </c>
      <c r="N256" s="19">
        <f t="shared" ref="N256:N271" ca="1" si="353">H256/M256*365</f>
        <v>-3.1352283333333328E-2</v>
      </c>
      <c r="O256" s="35">
        <f t="shared" ref="O256:O271" si="354">D256*C256</f>
        <v>9.9827499999999993</v>
      </c>
      <c r="P256" s="35">
        <f t="shared" ref="P256:P271" si="355">B256-O256</f>
        <v>1.7250000000000654E-2</v>
      </c>
      <c r="Q256" s="36">
        <f t="shared" ref="Q256:Q271" si="356">B256/150</f>
        <v>6.6666666666666666E-2</v>
      </c>
      <c r="R256" s="37">
        <f t="shared" ref="R256" si="357">R255+C256-T256</f>
        <v>5954.8400000000138</v>
      </c>
      <c r="S256" s="38">
        <f t="shared" ref="S256" si="358">R256*D256</f>
        <v>10867.583000000024</v>
      </c>
      <c r="T256" s="38"/>
      <c r="U256" s="38"/>
      <c r="V256" s="39">
        <f t="shared" ref="V256" si="359">V255+U256</f>
        <v>69985.367899999997</v>
      </c>
      <c r="W256" s="39">
        <f t="shared" ref="W256" si="360">V256+S256</f>
        <v>80852.950900000025</v>
      </c>
      <c r="X256" s="1">
        <f t="shared" ref="X256" si="361">X255+B256</f>
        <v>67411</v>
      </c>
      <c r="Y256" s="37">
        <f t="shared" ref="Y256" si="362">W256-X256</f>
        <v>13441.950900000025</v>
      </c>
      <c r="Z256" s="183">
        <f t="shared" ref="Z256" si="363">W256/X256-1</f>
        <v>0.19940292978890728</v>
      </c>
      <c r="AA256" s="183">
        <f>SUM($C$2:C256)*D256/SUM($B$2:B256)-1</f>
        <v>8.3333950071800222E-2</v>
      </c>
      <c r="AB256" s="183">
        <f t="shared" ref="AB256" si="364">Z256-AA256</f>
        <v>0.11606897971710706</v>
      </c>
      <c r="AC256" s="40">
        <f t="shared" ref="AC256" si="365">IF(E256-F256&lt;0,"达成",E256-F256)</f>
        <v>0.17274326666666664</v>
      </c>
    </row>
    <row r="257" spans="1:29">
      <c r="A257" s="228" t="s">
        <v>2506</v>
      </c>
      <c r="B257" s="2">
        <v>10</v>
      </c>
      <c r="C257" s="175">
        <v>5.47</v>
      </c>
      <c r="D257" s="176">
        <v>1.8265</v>
      </c>
      <c r="E257" s="32">
        <f t="shared" si="347"/>
        <v>0.13666666666666666</v>
      </c>
      <c r="F257" s="13">
        <f t="shared" si="348"/>
        <v>-3.6076599999999993E-2</v>
      </c>
      <c r="H257" s="5">
        <f t="shared" si="349"/>
        <v>-0.36076599999999992</v>
      </c>
      <c r="I257" s="2" t="s">
        <v>65</v>
      </c>
      <c r="J257" s="33" t="s">
        <v>2507</v>
      </c>
      <c r="K257" s="34">
        <f t="shared" si="350"/>
        <v>44017</v>
      </c>
      <c r="L257" s="34" t="str">
        <f t="shared" ca="1" si="351"/>
        <v>2021-08-25</v>
      </c>
      <c r="M257" s="18">
        <f t="shared" ca="1" si="352"/>
        <v>4170</v>
      </c>
      <c r="N257" s="19">
        <f t="shared" ca="1" si="353"/>
        <v>-3.1577839328537159E-2</v>
      </c>
      <c r="O257" s="35">
        <f t="shared" si="354"/>
        <v>9.9909549999999996</v>
      </c>
      <c r="P257" s="35">
        <f t="shared" si="355"/>
        <v>9.0450000000004138E-3</v>
      </c>
      <c r="Q257" s="36">
        <f t="shared" si="356"/>
        <v>6.6666666666666666E-2</v>
      </c>
      <c r="R257" s="37">
        <f t="shared" ref="R257:R278" si="366">R256+C257-T257</f>
        <v>5960.310000000014</v>
      </c>
      <c r="S257" s="38">
        <f t="shared" ref="S257:S278" si="367">R257*D257</f>
        <v>10886.506215000025</v>
      </c>
      <c r="T257" s="38"/>
      <c r="U257" s="38"/>
      <c r="V257" s="39">
        <f t="shared" ref="V257:V278" si="368">V256+U257</f>
        <v>69985.367899999997</v>
      </c>
      <c r="W257" s="39">
        <f t="shared" ref="W257:W278" si="369">V257+S257</f>
        <v>80871.874115000028</v>
      </c>
      <c r="X257" s="1">
        <f t="shared" ref="X257:X278" si="370">X256+B257</f>
        <v>67421</v>
      </c>
      <c r="Y257" s="37">
        <f t="shared" ref="Y257:Y278" si="371">W257-X257</f>
        <v>13450.874115000028</v>
      </c>
      <c r="Z257" s="183">
        <f t="shared" ref="Z257:Z278" si="372">W257/X257-1</f>
        <v>0.19950570467658491</v>
      </c>
      <c r="AA257" s="183">
        <f>SUM($C$2:C257)*D257/SUM($B$2:B257)-1</f>
        <v>8.4177370556414832E-2</v>
      </c>
      <c r="AB257" s="183">
        <f t="shared" ref="AB257:AB278" si="373">Z257-AA257</f>
        <v>0.11532833412017007</v>
      </c>
      <c r="AC257" s="40">
        <f t="shared" ref="AC257:AC278" si="374">IF(E257-F257&lt;0,"达成",E257-F257)</f>
        <v>0.17274326666666664</v>
      </c>
    </row>
    <row r="258" spans="1:29">
      <c r="A258" s="228" t="s">
        <v>2508</v>
      </c>
      <c r="B258" s="2">
        <v>10</v>
      </c>
      <c r="C258" s="175">
        <v>5.47</v>
      </c>
      <c r="D258" s="176">
        <v>1.827</v>
      </c>
      <c r="E258" s="32">
        <f t="shared" si="347"/>
        <v>0.13666666666666666</v>
      </c>
      <c r="F258" s="13">
        <f t="shared" si="348"/>
        <v>-3.6076599999999993E-2</v>
      </c>
      <c r="H258" s="5">
        <f t="shared" si="349"/>
        <v>-0.36076599999999992</v>
      </c>
      <c r="I258" s="2" t="s">
        <v>65</v>
      </c>
      <c r="J258" s="33" t="s">
        <v>1431</v>
      </c>
      <c r="K258" s="34">
        <f t="shared" si="350"/>
        <v>44018</v>
      </c>
      <c r="L258" s="34" t="str">
        <f t="shared" ca="1" si="351"/>
        <v>2021-08-25</v>
      </c>
      <c r="M258" s="18">
        <f t="shared" ca="1" si="352"/>
        <v>4160</v>
      </c>
      <c r="N258" s="19">
        <f t="shared" ca="1" si="353"/>
        <v>-3.1653747596153838E-2</v>
      </c>
      <c r="O258" s="35">
        <f t="shared" si="354"/>
        <v>9.9936899999999991</v>
      </c>
      <c r="P258" s="35">
        <f t="shared" si="355"/>
        <v>6.310000000000926E-3</v>
      </c>
      <c r="Q258" s="36">
        <f t="shared" si="356"/>
        <v>6.6666666666666666E-2</v>
      </c>
      <c r="R258" s="37">
        <f t="shared" si="366"/>
        <v>5965.7800000000143</v>
      </c>
      <c r="S258" s="38">
        <f t="shared" si="367"/>
        <v>10899.480060000025</v>
      </c>
      <c r="T258" s="38"/>
      <c r="U258" s="38"/>
      <c r="V258" s="39">
        <f t="shared" si="368"/>
        <v>69985.367899999997</v>
      </c>
      <c r="W258" s="39">
        <f t="shared" si="369"/>
        <v>80884.847960000028</v>
      </c>
      <c r="X258" s="1">
        <f t="shared" si="370"/>
        <v>67431</v>
      </c>
      <c r="Y258" s="37">
        <f t="shared" si="371"/>
        <v>13453.847960000028</v>
      </c>
      <c r="Z258" s="183">
        <f t="shared" si="372"/>
        <v>0.19952022007681958</v>
      </c>
      <c r="AA258" s="183">
        <f>SUM($C$2:C258)*D258/SUM($B$2:B258)-1</f>
        <v>8.4427209533267655E-2</v>
      </c>
      <c r="AB258" s="183">
        <f t="shared" si="373"/>
        <v>0.11509301054355192</v>
      </c>
      <c r="AC258" s="40">
        <f t="shared" si="374"/>
        <v>0.17274326666666664</v>
      </c>
    </row>
    <row r="259" spans="1:29">
      <c r="A259" s="228" t="s">
        <v>2509</v>
      </c>
      <c r="B259" s="2">
        <v>10</v>
      </c>
      <c r="C259" s="175">
        <v>5.41</v>
      </c>
      <c r="D259" s="176">
        <v>1.8472</v>
      </c>
      <c r="E259" s="32">
        <f t="shared" si="347"/>
        <v>0.13666666666666666</v>
      </c>
      <c r="F259" s="13">
        <f t="shared" si="348"/>
        <v>-4.6649799999999964E-2</v>
      </c>
      <c r="H259" s="5">
        <f t="shared" si="349"/>
        <v>-0.46649799999999964</v>
      </c>
      <c r="I259" s="2" t="s">
        <v>65</v>
      </c>
      <c r="J259" s="33" t="s">
        <v>1433</v>
      </c>
      <c r="K259" s="34">
        <f t="shared" si="350"/>
        <v>44019</v>
      </c>
      <c r="L259" s="34" t="str">
        <f t="shared" ca="1" si="351"/>
        <v>2021-08-25</v>
      </c>
      <c r="M259" s="18">
        <f t="shared" ca="1" si="352"/>
        <v>4150</v>
      </c>
      <c r="N259" s="19">
        <f t="shared" ca="1" si="353"/>
        <v>-4.1029342168674668E-2</v>
      </c>
      <c r="O259" s="35">
        <f t="shared" si="354"/>
        <v>9.9933519999999998</v>
      </c>
      <c r="P259" s="35">
        <f t="shared" si="355"/>
        <v>6.6480000000002093E-3</v>
      </c>
      <c r="Q259" s="36">
        <f t="shared" si="356"/>
        <v>6.6666666666666666E-2</v>
      </c>
      <c r="R259" s="37">
        <f t="shared" si="366"/>
        <v>5971.1900000000142</v>
      </c>
      <c r="S259" s="38">
        <f t="shared" si="367"/>
        <v>11029.982168000026</v>
      </c>
      <c r="T259" s="38"/>
      <c r="U259" s="38"/>
      <c r="V259" s="39">
        <f t="shared" si="368"/>
        <v>69985.367899999997</v>
      </c>
      <c r="W259" s="39">
        <f t="shared" si="369"/>
        <v>81015.350068000029</v>
      </c>
      <c r="X259" s="1">
        <f t="shared" si="370"/>
        <v>67441</v>
      </c>
      <c r="Y259" s="37">
        <f t="shared" si="371"/>
        <v>13574.350068000029</v>
      </c>
      <c r="Z259" s="183">
        <f t="shared" si="372"/>
        <v>0.20127741385803932</v>
      </c>
      <c r="AA259" s="183">
        <f>SUM($C$2:C259)*D259/SUM($B$2:B259)-1</f>
        <v>9.6363515218350848E-2</v>
      </c>
      <c r="AB259" s="183">
        <f t="shared" si="373"/>
        <v>0.10491389863968847</v>
      </c>
      <c r="AC259" s="40">
        <f t="shared" si="374"/>
        <v>0.18331646666666662</v>
      </c>
    </row>
    <row r="260" spans="1:29">
      <c r="A260" s="228" t="s">
        <v>2510</v>
      </c>
      <c r="B260" s="2">
        <v>10</v>
      </c>
      <c r="C260" s="175">
        <v>5.46</v>
      </c>
      <c r="D260" s="176">
        <v>1.8304</v>
      </c>
      <c r="E260" s="32">
        <f t="shared" si="347"/>
        <v>0.13666666666666666</v>
      </c>
      <c r="F260" s="13">
        <f t="shared" si="348"/>
        <v>-3.7838799999999929E-2</v>
      </c>
      <c r="H260" s="5">
        <f t="shared" si="349"/>
        <v>-0.37838799999999928</v>
      </c>
      <c r="I260" s="2" t="s">
        <v>65</v>
      </c>
      <c r="J260" s="33" t="s">
        <v>1435</v>
      </c>
      <c r="K260" s="34">
        <f t="shared" si="350"/>
        <v>44020</v>
      </c>
      <c r="L260" s="34" t="str">
        <f t="shared" ca="1" si="351"/>
        <v>2021-08-25</v>
      </c>
      <c r="M260" s="18">
        <f t="shared" ca="1" si="352"/>
        <v>4140</v>
      </c>
      <c r="N260" s="19">
        <f t="shared" ca="1" si="353"/>
        <v>-3.3360294685990277E-2</v>
      </c>
      <c r="O260" s="35">
        <f t="shared" si="354"/>
        <v>9.9939839999999993</v>
      </c>
      <c r="P260" s="35">
        <f t="shared" si="355"/>
        <v>6.0160000000006875E-3</v>
      </c>
      <c r="Q260" s="36">
        <f t="shared" si="356"/>
        <v>6.6666666666666666E-2</v>
      </c>
      <c r="R260" s="37">
        <f t="shared" si="366"/>
        <v>5976.6500000000142</v>
      </c>
      <c r="S260" s="38">
        <f t="shared" si="367"/>
        <v>10939.660160000027</v>
      </c>
      <c r="T260" s="38"/>
      <c r="U260" s="38"/>
      <c r="V260" s="39">
        <f t="shared" si="368"/>
        <v>69985.367899999997</v>
      </c>
      <c r="W260" s="39">
        <f t="shared" si="369"/>
        <v>80925.028060000026</v>
      </c>
      <c r="X260" s="1">
        <f t="shared" si="370"/>
        <v>67451</v>
      </c>
      <c r="Y260" s="37">
        <f t="shared" si="371"/>
        <v>13474.028060000026</v>
      </c>
      <c r="Z260" s="183">
        <f t="shared" si="372"/>
        <v>0.19976024165690687</v>
      </c>
      <c r="AA260" s="183">
        <f>SUM($C$2:C260)*D260/SUM($B$2:B260)-1</f>
        <v>8.6344316543591537E-2</v>
      </c>
      <c r="AB260" s="183">
        <f t="shared" si="373"/>
        <v>0.11341592511331533</v>
      </c>
      <c r="AC260" s="40">
        <f t="shared" si="374"/>
        <v>0.17450546666666658</v>
      </c>
    </row>
    <row r="261" spans="1:29">
      <c r="A261" s="228" t="s">
        <v>2511</v>
      </c>
      <c r="B261" s="2">
        <v>10</v>
      </c>
      <c r="C261" s="175">
        <v>5.47</v>
      </c>
      <c r="D261" s="176">
        <v>1.8257000000000001</v>
      </c>
      <c r="E261" s="32">
        <f t="shared" si="347"/>
        <v>0.13666666666666666</v>
      </c>
      <c r="F261" s="13">
        <f t="shared" si="348"/>
        <v>-3.6076599999999993E-2</v>
      </c>
      <c r="H261" s="5">
        <f t="shared" si="349"/>
        <v>-0.36076599999999992</v>
      </c>
      <c r="I261" s="2" t="s">
        <v>65</v>
      </c>
      <c r="J261" s="33" t="s">
        <v>1437</v>
      </c>
      <c r="K261" s="34">
        <f t="shared" si="350"/>
        <v>44021</v>
      </c>
      <c r="L261" s="34" t="str">
        <f t="shared" ca="1" si="351"/>
        <v>2021-08-25</v>
      </c>
      <c r="M261" s="18">
        <f t="shared" ca="1" si="352"/>
        <v>4130</v>
      </c>
      <c r="N261" s="19">
        <f t="shared" ca="1" si="353"/>
        <v>-3.1883677966101684E-2</v>
      </c>
      <c r="O261" s="35">
        <f t="shared" si="354"/>
        <v>9.9865790000000008</v>
      </c>
      <c r="P261" s="35">
        <f t="shared" si="355"/>
        <v>1.3420999999999239E-2</v>
      </c>
      <c r="Q261" s="36">
        <f t="shared" si="356"/>
        <v>6.6666666666666666E-2</v>
      </c>
      <c r="R261" s="37">
        <f t="shared" si="366"/>
        <v>5982.1200000000144</v>
      </c>
      <c r="S261" s="38">
        <f t="shared" si="367"/>
        <v>10921.556484000026</v>
      </c>
      <c r="T261" s="38"/>
      <c r="U261" s="38"/>
      <c r="V261" s="39">
        <f t="shared" si="368"/>
        <v>69985.367899999997</v>
      </c>
      <c r="W261" s="39">
        <f t="shared" si="369"/>
        <v>80906.924384000027</v>
      </c>
      <c r="X261" s="1">
        <f t="shared" si="370"/>
        <v>67461</v>
      </c>
      <c r="Y261" s="37">
        <f t="shared" si="371"/>
        <v>13445.924384000027</v>
      </c>
      <c r="Z261" s="183">
        <f t="shared" si="372"/>
        <v>0.19931403898548838</v>
      </c>
      <c r="AA261" s="183">
        <f>SUM($C$2:C261)*D261/SUM($B$2:B261)-1</f>
        <v>8.3508101894691045E-2</v>
      </c>
      <c r="AB261" s="183">
        <f t="shared" si="373"/>
        <v>0.11580593709079734</v>
      </c>
      <c r="AC261" s="40">
        <f t="shared" si="374"/>
        <v>0.17274326666666664</v>
      </c>
    </row>
    <row r="262" spans="1:29">
      <c r="A262" s="228" t="s">
        <v>2512</v>
      </c>
      <c r="B262" s="2">
        <v>10</v>
      </c>
      <c r="C262" s="175">
        <v>5.41</v>
      </c>
      <c r="D262" s="176">
        <v>1.8473999999999999</v>
      </c>
      <c r="E262" s="32">
        <f t="shared" si="347"/>
        <v>0.13666666666666666</v>
      </c>
      <c r="F262" s="13">
        <f t="shared" si="348"/>
        <v>-4.6649799999999964E-2</v>
      </c>
      <c r="H262" s="5">
        <f t="shared" si="349"/>
        <v>-0.46649799999999964</v>
      </c>
      <c r="I262" s="2" t="s">
        <v>65</v>
      </c>
      <c r="J262" s="33" t="s">
        <v>2513</v>
      </c>
      <c r="K262" s="34">
        <f t="shared" si="350"/>
        <v>44024</v>
      </c>
      <c r="L262" s="34" t="str">
        <f t="shared" ca="1" si="351"/>
        <v>2021-08-25</v>
      </c>
      <c r="M262" s="18">
        <f t="shared" ca="1" si="352"/>
        <v>4100</v>
      </c>
      <c r="N262" s="19">
        <f t="shared" ca="1" si="353"/>
        <v>-4.1529699999999968E-2</v>
      </c>
      <c r="O262" s="35">
        <f t="shared" si="354"/>
        <v>9.994434</v>
      </c>
      <c r="P262" s="35">
        <f t="shared" si="355"/>
        <v>5.5659999999999599E-3</v>
      </c>
      <c r="Q262" s="36">
        <f t="shared" si="356"/>
        <v>6.6666666666666666E-2</v>
      </c>
      <c r="R262" s="37">
        <f t="shared" si="366"/>
        <v>5987.5300000000143</v>
      </c>
      <c r="S262" s="38">
        <f t="shared" si="367"/>
        <v>11061.362922000026</v>
      </c>
      <c r="T262" s="38"/>
      <c r="U262" s="38"/>
      <c r="V262" s="39">
        <f t="shared" si="368"/>
        <v>69985.367899999997</v>
      </c>
      <c r="W262" s="39">
        <f t="shared" si="369"/>
        <v>81046.730822000027</v>
      </c>
      <c r="X262" s="1">
        <f t="shared" si="370"/>
        <v>67471</v>
      </c>
      <c r="Y262" s="37">
        <f t="shared" si="371"/>
        <v>13575.730822000027</v>
      </c>
      <c r="Z262" s="183">
        <f t="shared" si="372"/>
        <v>0.20120838318685097</v>
      </c>
      <c r="AA262" s="183">
        <f>SUM($C$2:C262)*D262/SUM($B$2:B262)-1</f>
        <v>9.633315369371398E-2</v>
      </c>
      <c r="AB262" s="183">
        <f t="shared" si="373"/>
        <v>0.10487522949313699</v>
      </c>
      <c r="AC262" s="40">
        <f t="shared" si="374"/>
        <v>0.18331646666666662</v>
      </c>
    </row>
    <row r="263" spans="1:29">
      <c r="A263" s="228" t="s">
        <v>2514</v>
      </c>
      <c r="B263" s="2">
        <v>10</v>
      </c>
      <c r="C263" s="175">
        <v>5.39</v>
      </c>
      <c r="D263" s="176">
        <v>1.8528</v>
      </c>
      <c r="E263" s="32">
        <f t="shared" si="347"/>
        <v>0.13666666666666666</v>
      </c>
      <c r="F263" s="13">
        <f t="shared" si="348"/>
        <v>-5.0174200000000016E-2</v>
      </c>
      <c r="H263" s="5">
        <f t="shared" si="349"/>
        <v>-0.50174200000000013</v>
      </c>
      <c r="I263" s="2" t="s">
        <v>65</v>
      </c>
      <c r="J263" s="33" t="s">
        <v>1497</v>
      </c>
      <c r="K263" s="34">
        <f t="shared" si="350"/>
        <v>44025</v>
      </c>
      <c r="L263" s="34" t="str">
        <f t="shared" ca="1" si="351"/>
        <v>2021-08-25</v>
      </c>
      <c r="M263" s="18">
        <f t="shared" ca="1" si="352"/>
        <v>4090</v>
      </c>
      <c r="N263" s="19">
        <f t="shared" ca="1" si="353"/>
        <v>-4.4776486552567246E-2</v>
      </c>
      <c r="O263" s="35">
        <f t="shared" si="354"/>
        <v>9.9865919999999999</v>
      </c>
      <c r="P263" s="35">
        <f t="shared" si="355"/>
        <v>1.3408000000000087E-2</v>
      </c>
      <c r="Q263" s="36">
        <f t="shared" si="356"/>
        <v>6.6666666666666666E-2</v>
      </c>
      <c r="R263" s="37">
        <f t="shared" si="366"/>
        <v>5992.9200000000146</v>
      </c>
      <c r="S263" s="38">
        <f t="shared" si="367"/>
        <v>11103.682176000028</v>
      </c>
      <c r="T263" s="38"/>
      <c r="U263" s="38"/>
      <c r="V263" s="39">
        <f t="shared" si="368"/>
        <v>69985.367899999997</v>
      </c>
      <c r="W263" s="39">
        <f t="shared" si="369"/>
        <v>81089.050076000029</v>
      </c>
      <c r="X263" s="1">
        <f t="shared" si="370"/>
        <v>67481</v>
      </c>
      <c r="Y263" s="37">
        <f t="shared" si="371"/>
        <v>13608.050076000029</v>
      </c>
      <c r="Z263" s="183">
        <f t="shared" si="372"/>
        <v>0.20165750471984745</v>
      </c>
      <c r="AA263" s="183">
        <f>SUM($C$2:C263)*D263/SUM($B$2:B263)-1</f>
        <v>9.9482264084507444E-2</v>
      </c>
      <c r="AB263" s="183">
        <f t="shared" si="373"/>
        <v>0.10217524063534</v>
      </c>
      <c r="AC263" s="40">
        <f t="shared" si="374"/>
        <v>0.18684086666666666</v>
      </c>
    </row>
    <row r="264" spans="1:29">
      <c r="A264" s="228" t="s">
        <v>2515</v>
      </c>
      <c r="B264" s="2">
        <v>10</v>
      </c>
      <c r="C264" s="175">
        <v>5.45</v>
      </c>
      <c r="D264" s="176">
        <v>1.8329</v>
      </c>
      <c r="E264" s="32">
        <f t="shared" si="347"/>
        <v>0.13666666666666666</v>
      </c>
      <c r="F264" s="13">
        <f t="shared" si="348"/>
        <v>-3.9601000000000039E-2</v>
      </c>
      <c r="H264" s="5">
        <f t="shared" si="349"/>
        <v>-0.39601000000000042</v>
      </c>
      <c r="I264" s="2" t="s">
        <v>65</v>
      </c>
      <c r="J264" s="33" t="s">
        <v>1499</v>
      </c>
      <c r="K264" s="34">
        <f t="shared" si="350"/>
        <v>44026</v>
      </c>
      <c r="L264" s="34" t="str">
        <f t="shared" ca="1" si="351"/>
        <v>2021-08-25</v>
      </c>
      <c r="M264" s="18">
        <f t="shared" ca="1" si="352"/>
        <v>4080</v>
      </c>
      <c r="N264" s="19">
        <f t="shared" ca="1" si="353"/>
        <v>-3.5427365196078468E-2</v>
      </c>
      <c r="O264" s="35">
        <f t="shared" si="354"/>
        <v>9.9893049999999999</v>
      </c>
      <c r="P264" s="35">
        <f t="shared" si="355"/>
        <v>1.0695000000000121E-2</v>
      </c>
      <c r="Q264" s="36">
        <f t="shared" si="356"/>
        <v>6.6666666666666666E-2</v>
      </c>
      <c r="R264" s="37">
        <f t="shared" si="366"/>
        <v>5998.3700000000144</v>
      </c>
      <c r="S264" s="38">
        <f t="shared" si="367"/>
        <v>10994.412373000026</v>
      </c>
      <c r="T264" s="38"/>
      <c r="U264" s="38"/>
      <c r="V264" s="39">
        <f t="shared" si="368"/>
        <v>69985.367899999997</v>
      </c>
      <c r="W264" s="39">
        <f t="shared" si="369"/>
        <v>80979.780273000026</v>
      </c>
      <c r="X264" s="1">
        <f t="shared" si="370"/>
        <v>67491</v>
      </c>
      <c r="Y264" s="37">
        <f t="shared" si="371"/>
        <v>13488.780273000026</v>
      </c>
      <c r="Z264" s="183">
        <f t="shared" si="372"/>
        <v>0.19986042987953989</v>
      </c>
      <c r="AA264" s="183">
        <f>SUM($C$2:C264)*D264/SUM($B$2:B264)-1</f>
        <v>8.7624476575388188E-2</v>
      </c>
      <c r="AB264" s="183">
        <f t="shared" si="373"/>
        <v>0.1122359533041517</v>
      </c>
      <c r="AC264" s="40">
        <f t="shared" si="374"/>
        <v>0.17626766666666671</v>
      </c>
    </row>
    <row r="265" spans="1:29">
      <c r="A265" s="228" t="s">
        <v>2516</v>
      </c>
      <c r="B265" s="2">
        <v>10</v>
      </c>
      <c r="C265" s="175">
        <v>5.38</v>
      </c>
      <c r="D265" s="176">
        <v>1.8565</v>
      </c>
      <c r="E265" s="32">
        <f t="shared" si="347"/>
        <v>0.13666666666666666</v>
      </c>
      <c r="F265" s="13">
        <f t="shared" si="348"/>
        <v>-5.1936399999999952E-2</v>
      </c>
      <c r="H265" s="5">
        <f t="shared" si="349"/>
        <v>-0.51936399999999949</v>
      </c>
      <c r="I265" s="2" t="s">
        <v>65</v>
      </c>
      <c r="J265" s="33" t="s">
        <v>1501</v>
      </c>
      <c r="K265" s="34">
        <f t="shared" si="350"/>
        <v>44027</v>
      </c>
      <c r="L265" s="34" t="str">
        <f t="shared" ca="1" si="351"/>
        <v>2021-08-25</v>
      </c>
      <c r="M265" s="18">
        <f t="shared" ca="1" si="352"/>
        <v>4070</v>
      </c>
      <c r="N265" s="19">
        <f t="shared" ca="1" si="353"/>
        <v>-4.6576869778869733E-2</v>
      </c>
      <c r="O265" s="35">
        <f t="shared" si="354"/>
        <v>9.9879700000000007</v>
      </c>
      <c r="P265" s="35">
        <f t="shared" si="355"/>
        <v>1.2029999999999319E-2</v>
      </c>
      <c r="Q265" s="36">
        <f t="shared" si="356"/>
        <v>6.6666666666666666E-2</v>
      </c>
      <c r="R265" s="37">
        <f t="shared" si="366"/>
        <v>6003.7500000000146</v>
      </c>
      <c r="S265" s="38">
        <f t="shared" si="367"/>
        <v>11145.961875000028</v>
      </c>
      <c r="T265" s="38"/>
      <c r="U265" s="38"/>
      <c r="V265" s="39">
        <f t="shared" si="368"/>
        <v>69985.367899999997</v>
      </c>
      <c r="W265" s="39">
        <f t="shared" si="369"/>
        <v>81131.32977500002</v>
      </c>
      <c r="X265" s="1">
        <f t="shared" si="370"/>
        <v>67501</v>
      </c>
      <c r="Y265" s="37">
        <f t="shared" si="371"/>
        <v>13630.32977500002</v>
      </c>
      <c r="Z265" s="183">
        <f t="shared" si="372"/>
        <v>0.20192781995822306</v>
      </c>
      <c r="AA265" s="183">
        <f>SUM($C$2:C265)*D265/SUM($B$2:B265)-1</f>
        <v>0.10157196664102042</v>
      </c>
      <c r="AB265" s="183">
        <f t="shared" si="373"/>
        <v>0.10035585331720265</v>
      </c>
      <c r="AC265" s="40">
        <f t="shared" si="374"/>
        <v>0.1886030666666666</v>
      </c>
    </row>
    <row r="266" spans="1:29">
      <c r="A266" s="228" t="s">
        <v>2517</v>
      </c>
      <c r="B266" s="2">
        <v>10</v>
      </c>
      <c r="C266" s="175">
        <v>5.43</v>
      </c>
      <c r="D266" s="176">
        <v>1.8385</v>
      </c>
      <c r="E266" s="32">
        <f t="shared" si="347"/>
        <v>0.13666666666666666</v>
      </c>
      <c r="F266" s="13">
        <f t="shared" si="348"/>
        <v>-4.3125400000000091E-2</v>
      </c>
      <c r="H266" s="5">
        <f t="shared" si="349"/>
        <v>-0.43125400000000091</v>
      </c>
      <c r="I266" s="2" t="s">
        <v>65</v>
      </c>
      <c r="J266" s="33" t="s">
        <v>1503</v>
      </c>
      <c r="K266" s="34">
        <f t="shared" si="350"/>
        <v>44028</v>
      </c>
      <c r="L266" s="34" t="str">
        <f t="shared" ca="1" si="351"/>
        <v>2021-08-25</v>
      </c>
      <c r="M266" s="18">
        <f t="shared" ca="1" si="352"/>
        <v>4060</v>
      </c>
      <c r="N266" s="19">
        <f t="shared" ca="1" si="353"/>
        <v>-3.8770371921182351E-2</v>
      </c>
      <c r="O266" s="35">
        <f t="shared" si="354"/>
        <v>9.9830550000000002</v>
      </c>
      <c r="P266" s="35">
        <f t="shared" si="355"/>
        <v>1.6944999999999766E-2</v>
      </c>
      <c r="Q266" s="36">
        <f t="shared" si="356"/>
        <v>6.6666666666666666E-2</v>
      </c>
      <c r="R266" s="37">
        <f t="shared" si="366"/>
        <v>6009.1800000000148</v>
      </c>
      <c r="S266" s="38">
        <f t="shared" si="367"/>
        <v>11047.877430000028</v>
      </c>
      <c r="T266" s="38"/>
      <c r="U266" s="38"/>
      <c r="V266" s="39">
        <f t="shared" si="368"/>
        <v>69985.367899999997</v>
      </c>
      <c r="W266" s="39">
        <f t="shared" si="369"/>
        <v>81033.24533000002</v>
      </c>
      <c r="X266" s="1">
        <f t="shared" si="370"/>
        <v>67511</v>
      </c>
      <c r="Y266" s="37">
        <f t="shared" si="371"/>
        <v>13522.24533000002</v>
      </c>
      <c r="Z266" s="183">
        <f t="shared" si="372"/>
        <v>0.20029691946497641</v>
      </c>
      <c r="AA266" s="183">
        <f>SUM($C$2:C266)*D266/SUM($B$2:B266)-1</f>
        <v>9.084064044820428E-2</v>
      </c>
      <c r="AB266" s="183">
        <f t="shared" si="373"/>
        <v>0.10945627901677213</v>
      </c>
      <c r="AC266" s="40">
        <f t="shared" si="374"/>
        <v>0.17979206666666675</v>
      </c>
    </row>
    <row r="267" spans="1:29">
      <c r="A267" s="228" t="s">
        <v>2518</v>
      </c>
      <c r="B267" s="2">
        <v>10</v>
      </c>
      <c r="C267" s="175">
        <v>5.41</v>
      </c>
      <c r="D267" s="176">
        <v>1.845</v>
      </c>
      <c r="E267" s="32">
        <f t="shared" si="347"/>
        <v>0.13666666666666666</v>
      </c>
      <c r="F267" s="13">
        <f t="shared" si="348"/>
        <v>-4.6649799999999964E-2</v>
      </c>
      <c r="H267" s="5">
        <f t="shared" si="349"/>
        <v>-0.46649799999999964</v>
      </c>
      <c r="I267" s="2" t="s">
        <v>65</v>
      </c>
      <c r="J267" s="33" t="s">
        <v>2519</v>
      </c>
      <c r="K267" s="34">
        <f t="shared" si="350"/>
        <v>44031</v>
      </c>
      <c r="L267" s="34" t="str">
        <f t="shared" ca="1" si="351"/>
        <v>2021-08-25</v>
      </c>
      <c r="M267" s="18">
        <f t="shared" ca="1" si="352"/>
        <v>4030</v>
      </c>
      <c r="N267" s="19">
        <f t="shared" ca="1" si="353"/>
        <v>-4.2251059553349839E-2</v>
      </c>
      <c r="O267" s="35">
        <f t="shared" si="354"/>
        <v>9.9814500000000006</v>
      </c>
      <c r="P267" s="35">
        <f t="shared" si="355"/>
        <v>1.85499999999994E-2</v>
      </c>
      <c r="Q267" s="36">
        <f t="shared" si="356"/>
        <v>6.6666666666666666E-2</v>
      </c>
      <c r="R267" s="37">
        <f t="shared" si="366"/>
        <v>6014.5900000000147</v>
      </c>
      <c r="S267" s="38">
        <f t="shared" si="367"/>
        <v>11096.918550000028</v>
      </c>
      <c r="T267" s="38"/>
      <c r="U267" s="38"/>
      <c r="V267" s="39">
        <f t="shared" si="368"/>
        <v>69985.367899999997</v>
      </c>
      <c r="W267" s="39">
        <f t="shared" si="369"/>
        <v>81082.286450000029</v>
      </c>
      <c r="X267" s="1">
        <f t="shared" si="370"/>
        <v>67521</v>
      </c>
      <c r="Y267" s="37">
        <f t="shared" si="371"/>
        <v>13561.286450000029</v>
      </c>
      <c r="Z267" s="183">
        <f t="shared" si="372"/>
        <v>0.20084546215251597</v>
      </c>
      <c r="AA267" s="183">
        <f>SUM($C$2:C267)*D267/SUM($B$2:B267)-1</f>
        <v>9.4644293478261199E-2</v>
      </c>
      <c r="AB267" s="183">
        <f t="shared" si="373"/>
        <v>0.10620116867425478</v>
      </c>
      <c r="AC267" s="40">
        <f t="shared" si="374"/>
        <v>0.18331646666666662</v>
      </c>
    </row>
    <row r="268" spans="1:29">
      <c r="A268" s="228" t="s">
        <v>2520</v>
      </c>
      <c r="B268" s="2">
        <v>10</v>
      </c>
      <c r="C268" s="175">
        <v>5.42</v>
      </c>
      <c r="D268" s="176">
        <v>1.8436999999999999</v>
      </c>
      <c r="E268" s="32">
        <f t="shared" si="347"/>
        <v>0.13666666666666666</v>
      </c>
      <c r="F268" s="13">
        <f t="shared" si="348"/>
        <v>-4.4887600000000027E-2</v>
      </c>
      <c r="H268" s="5">
        <f t="shared" si="349"/>
        <v>-0.44887600000000027</v>
      </c>
      <c r="I268" s="2" t="s">
        <v>65</v>
      </c>
      <c r="J268" s="33" t="s">
        <v>1512</v>
      </c>
      <c r="K268" s="34">
        <f t="shared" si="350"/>
        <v>44032</v>
      </c>
      <c r="L268" s="34" t="str">
        <f t="shared" ca="1" si="351"/>
        <v>2021-08-25</v>
      </c>
      <c r="M268" s="18">
        <f t="shared" ca="1" si="352"/>
        <v>4020</v>
      </c>
      <c r="N268" s="19">
        <f t="shared" ca="1" si="353"/>
        <v>-4.0756154228855743E-2</v>
      </c>
      <c r="O268" s="35">
        <f t="shared" si="354"/>
        <v>9.9928539999999995</v>
      </c>
      <c r="P268" s="35">
        <f t="shared" si="355"/>
        <v>7.1460000000005408E-3</v>
      </c>
      <c r="Q268" s="36">
        <f t="shared" si="356"/>
        <v>6.6666666666666666E-2</v>
      </c>
      <c r="R268" s="37">
        <f t="shared" si="366"/>
        <v>6020.0100000000148</v>
      </c>
      <c r="S268" s="38">
        <f t="shared" si="367"/>
        <v>11099.092437000027</v>
      </c>
      <c r="T268" s="38"/>
      <c r="U268" s="38"/>
      <c r="V268" s="39">
        <f t="shared" si="368"/>
        <v>69985.367899999997</v>
      </c>
      <c r="W268" s="39">
        <f t="shared" si="369"/>
        <v>81084.460337000026</v>
      </c>
      <c r="X268" s="1">
        <f t="shared" si="370"/>
        <v>67531</v>
      </c>
      <c r="Y268" s="37">
        <f t="shared" si="371"/>
        <v>13553.460337000026</v>
      </c>
      <c r="Z268" s="183">
        <f t="shared" si="372"/>
        <v>0.20069983173653627</v>
      </c>
      <c r="AA268" s="183">
        <f>SUM($C$2:C268)*D268/SUM($B$2:B268)-1</f>
        <v>9.3821102326347328E-2</v>
      </c>
      <c r="AB268" s="183">
        <f t="shared" si="373"/>
        <v>0.10687872941018894</v>
      </c>
      <c r="AC268" s="40">
        <f t="shared" si="374"/>
        <v>0.18155426666666669</v>
      </c>
    </row>
    <row r="269" spans="1:29">
      <c r="A269" s="228" t="s">
        <v>2521</v>
      </c>
      <c r="B269" s="2">
        <v>10</v>
      </c>
      <c r="C269" s="175">
        <v>5.38</v>
      </c>
      <c r="D269" s="176">
        <v>1.8562000000000001</v>
      </c>
      <c r="E269" s="32">
        <f t="shared" si="347"/>
        <v>0.13666666666666666</v>
      </c>
      <c r="F269" s="13">
        <f t="shared" si="348"/>
        <v>-5.1936399999999952E-2</v>
      </c>
      <c r="H269" s="5">
        <f t="shared" si="349"/>
        <v>-0.51936399999999949</v>
      </c>
      <c r="I269" s="2" t="s">
        <v>65</v>
      </c>
      <c r="J269" s="33" t="s">
        <v>1514</v>
      </c>
      <c r="K269" s="34">
        <f t="shared" si="350"/>
        <v>44033</v>
      </c>
      <c r="L269" s="34" t="str">
        <f t="shared" ca="1" si="351"/>
        <v>2021-08-25</v>
      </c>
      <c r="M269" s="18">
        <f t="shared" ca="1" si="352"/>
        <v>4010</v>
      </c>
      <c r="N269" s="19">
        <f t="shared" ca="1" si="353"/>
        <v>-4.7273780548628387E-2</v>
      </c>
      <c r="O269" s="35">
        <f t="shared" si="354"/>
        <v>9.9863560000000007</v>
      </c>
      <c r="P269" s="35">
        <f t="shared" si="355"/>
        <v>1.3643999999999323E-2</v>
      </c>
      <c r="Q269" s="36">
        <f t="shared" si="356"/>
        <v>6.6666666666666666E-2</v>
      </c>
      <c r="R269" s="37">
        <f t="shared" si="366"/>
        <v>6025.3900000000149</v>
      </c>
      <c r="S269" s="38">
        <f t="shared" si="367"/>
        <v>11184.328918000028</v>
      </c>
      <c r="T269" s="38"/>
      <c r="U269" s="38"/>
      <c r="V269" s="39">
        <f t="shared" si="368"/>
        <v>69985.367899999997</v>
      </c>
      <c r="W269" s="39">
        <f t="shared" si="369"/>
        <v>81169.696818000026</v>
      </c>
      <c r="X269" s="1">
        <f t="shared" si="370"/>
        <v>67541</v>
      </c>
      <c r="Y269" s="37">
        <f t="shared" si="371"/>
        <v>13628.696818000026</v>
      </c>
      <c r="Z269" s="183">
        <f t="shared" si="372"/>
        <v>0.2017840543965892</v>
      </c>
      <c r="AA269" s="183">
        <f>SUM($C$2:C269)*D269/SUM($B$2:B269)-1</f>
        <v>0.10118077659574509</v>
      </c>
      <c r="AB269" s="183">
        <f t="shared" si="373"/>
        <v>0.1006032778008441</v>
      </c>
      <c r="AC269" s="40">
        <f t="shared" si="374"/>
        <v>0.1886030666666666</v>
      </c>
    </row>
    <row r="270" spans="1:29">
      <c r="A270" s="228" t="s">
        <v>2522</v>
      </c>
      <c r="B270" s="2">
        <v>10</v>
      </c>
      <c r="C270" s="175">
        <v>5.37</v>
      </c>
      <c r="D270" s="176">
        <v>1.86</v>
      </c>
      <c r="E270" s="32">
        <f t="shared" si="347"/>
        <v>0.13666666666666666</v>
      </c>
      <c r="F270" s="13">
        <f t="shared" si="348"/>
        <v>-5.3698600000000062E-2</v>
      </c>
      <c r="H270" s="5">
        <f t="shared" si="349"/>
        <v>-0.53698600000000063</v>
      </c>
      <c r="I270" s="2" t="s">
        <v>65</v>
      </c>
      <c r="J270" s="33" t="s">
        <v>1516</v>
      </c>
      <c r="K270" s="34">
        <f t="shared" si="350"/>
        <v>44034</v>
      </c>
      <c r="L270" s="34" t="str">
        <f t="shared" ca="1" si="351"/>
        <v>2021-08-25</v>
      </c>
      <c r="M270" s="18">
        <f t="shared" ca="1" si="352"/>
        <v>4000</v>
      </c>
      <c r="N270" s="19">
        <f t="shared" ca="1" si="353"/>
        <v>-4.8999972500000051E-2</v>
      </c>
      <c r="O270" s="35">
        <f t="shared" si="354"/>
        <v>9.9882000000000009</v>
      </c>
      <c r="P270" s="35">
        <f t="shared" si="355"/>
        <v>1.1799999999999145E-2</v>
      </c>
      <c r="Q270" s="36">
        <f t="shared" si="356"/>
        <v>6.6666666666666666E-2</v>
      </c>
      <c r="R270" s="37">
        <f t="shared" si="366"/>
        <v>6030.7600000000148</v>
      </c>
      <c r="S270" s="38">
        <f t="shared" si="367"/>
        <v>11217.213600000028</v>
      </c>
      <c r="T270" s="38"/>
      <c r="U270" s="38"/>
      <c r="V270" s="39">
        <f t="shared" si="368"/>
        <v>69985.367899999997</v>
      </c>
      <c r="W270" s="39">
        <f t="shared" si="369"/>
        <v>81202.581500000029</v>
      </c>
      <c r="X270" s="1">
        <f t="shared" si="370"/>
        <v>67551</v>
      </c>
      <c r="Y270" s="37">
        <f t="shared" si="371"/>
        <v>13651.581500000029</v>
      </c>
      <c r="Z270" s="183">
        <f t="shared" si="372"/>
        <v>0.2020929593936438</v>
      </c>
      <c r="AA270" s="183">
        <f>SUM($C$2:C270)*D270/SUM($B$2:B270)-1</f>
        <v>0.10337777047024055</v>
      </c>
      <c r="AB270" s="183">
        <f t="shared" si="373"/>
        <v>9.8715188923403252E-2</v>
      </c>
      <c r="AC270" s="40">
        <f t="shared" si="374"/>
        <v>0.19036526666666673</v>
      </c>
    </row>
    <row r="271" spans="1:29">
      <c r="A271" s="228" t="s">
        <v>2523</v>
      </c>
      <c r="B271" s="2">
        <v>10</v>
      </c>
      <c r="C271" s="175">
        <v>5.43</v>
      </c>
      <c r="D271" s="176">
        <v>1.8389</v>
      </c>
      <c r="E271" s="32">
        <f t="shared" si="347"/>
        <v>0.13666666666666666</v>
      </c>
      <c r="F271" s="13">
        <f t="shared" si="348"/>
        <v>-4.3125400000000091E-2</v>
      </c>
      <c r="H271" s="5">
        <f t="shared" si="349"/>
        <v>-0.43125400000000091</v>
      </c>
      <c r="I271" s="2" t="s">
        <v>65</v>
      </c>
      <c r="J271" s="33" t="s">
        <v>1518</v>
      </c>
      <c r="K271" s="34">
        <f t="shared" si="350"/>
        <v>44035</v>
      </c>
      <c r="L271" s="34" t="str">
        <f t="shared" ca="1" si="351"/>
        <v>2021-08-25</v>
      </c>
      <c r="M271" s="18">
        <f t="shared" ca="1" si="352"/>
        <v>3990</v>
      </c>
      <c r="N271" s="19">
        <f t="shared" ca="1" si="353"/>
        <v>-3.9450553884711859E-2</v>
      </c>
      <c r="O271" s="35">
        <f t="shared" si="354"/>
        <v>9.9852270000000001</v>
      </c>
      <c r="P271" s="35">
        <f t="shared" si="355"/>
        <v>1.4772999999999925E-2</v>
      </c>
      <c r="Q271" s="36">
        <f t="shared" si="356"/>
        <v>6.6666666666666666E-2</v>
      </c>
      <c r="R271" s="37">
        <f t="shared" si="366"/>
        <v>6036.1900000000151</v>
      </c>
      <c r="S271" s="38">
        <f t="shared" si="367"/>
        <v>11099.949791000028</v>
      </c>
      <c r="T271" s="38"/>
      <c r="U271" s="38"/>
      <c r="V271" s="39">
        <f t="shared" si="368"/>
        <v>69985.367899999997</v>
      </c>
      <c r="W271" s="39">
        <f t="shared" si="369"/>
        <v>81085.317691000033</v>
      </c>
      <c r="X271" s="1">
        <f t="shared" si="370"/>
        <v>67561</v>
      </c>
      <c r="Y271" s="37">
        <f t="shared" si="371"/>
        <v>13524.317691000033</v>
      </c>
      <c r="Z271" s="183">
        <f t="shared" si="372"/>
        <v>0.20017935926052055</v>
      </c>
      <c r="AA271" s="183">
        <f>SUM($C$2:C271)*D271/SUM($B$2:B271)-1</f>
        <v>9.0810378450920881E-2</v>
      </c>
      <c r="AB271" s="183">
        <f t="shared" si="373"/>
        <v>0.10936898080959967</v>
      </c>
      <c r="AC271" s="40">
        <f t="shared" si="374"/>
        <v>0.17979206666666675</v>
      </c>
    </row>
    <row r="272" spans="1:29">
      <c r="A272" s="228" t="s">
        <v>2524</v>
      </c>
      <c r="B272" s="2">
        <v>10</v>
      </c>
      <c r="C272" s="175">
        <v>5.6</v>
      </c>
      <c r="D272" s="176">
        <v>1.7827999999999999</v>
      </c>
      <c r="E272" s="32">
        <f t="shared" ref="E272:E276" si="375">10%*Q272+13%</f>
        <v>0.13666666666666666</v>
      </c>
      <c r="F272" s="13">
        <f t="shared" ref="F272:F276" si="376">IF(G272="",($F$1*C272-B272)/B272,H272/B272)</f>
        <v>-1.3168000000000114E-2</v>
      </c>
      <c r="H272" s="5">
        <f t="shared" ref="H272:H276" si="377">IF(G272="",$F$1*C272-B272,G272-B272)</f>
        <v>-0.13168000000000113</v>
      </c>
      <c r="I272" s="2" t="s">
        <v>65</v>
      </c>
      <c r="J272" s="33" t="s">
        <v>2525</v>
      </c>
      <c r="K272" s="34">
        <f t="shared" ref="K272:K276" si="378">DATE(MID(J272,1,4),MID(J272,5,2),MID(J272,7,2))</f>
        <v>44038</v>
      </c>
      <c r="L272" s="34" t="str">
        <f t="shared" ref="L272:L276" ca="1" si="379">IF(LEN(J272) &gt; 15,DATE(MID(J272,12,4),MID(J272,16,2),MID(J272,18,2)),TEXT(TODAY(),"yyyy-mm-dd"))</f>
        <v>2021-08-25</v>
      </c>
      <c r="M272" s="18">
        <f t="shared" ref="M272:M276" ca="1" si="380">(L272-K272+1)*B272</f>
        <v>3960</v>
      </c>
      <c r="N272" s="19">
        <f t="shared" ref="N272:N276" ca="1" si="381">H272/M272*365</f>
        <v>-1.2137171717171821E-2</v>
      </c>
      <c r="O272" s="35">
        <f t="shared" ref="O272:O276" si="382">D272*C272</f>
        <v>9.9836799999999997</v>
      </c>
      <c r="P272" s="35">
        <f t="shared" ref="P272:P276" si="383">B272-O272</f>
        <v>1.6320000000000334E-2</v>
      </c>
      <c r="Q272" s="36">
        <f t="shared" ref="Q272:Q276" si="384">B272/150</f>
        <v>6.6666666666666666E-2</v>
      </c>
      <c r="R272" s="37">
        <f t="shared" si="366"/>
        <v>6041.7900000000154</v>
      </c>
      <c r="S272" s="38">
        <f t="shared" si="367"/>
        <v>10771.303212000028</v>
      </c>
      <c r="T272" s="38"/>
      <c r="U272" s="38"/>
      <c r="V272" s="39">
        <f t="shared" si="368"/>
        <v>69985.367899999997</v>
      </c>
      <c r="W272" s="39">
        <f t="shared" si="369"/>
        <v>80756.671112000025</v>
      </c>
      <c r="X272" s="1">
        <f t="shared" si="370"/>
        <v>67571</v>
      </c>
      <c r="Y272" s="37">
        <f t="shared" si="371"/>
        <v>13185.671112000025</v>
      </c>
      <c r="Z272" s="183">
        <f t="shared" si="372"/>
        <v>0.19513801944621245</v>
      </c>
      <c r="AA272" s="183">
        <f>SUM($C$2:C272)*D272/SUM($B$2:B272)-1</f>
        <v>5.7500233658163147E-2</v>
      </c>
      <c r="AB272" s="183">
        <f t="shared" si="373"/>
        <v>0.1376377857880493</v>
      </c>
      <c r="AC272" s="40">
        <f t="shared" si="374"/>
        <v>0.14983466666666678</v>
      </c>
    </row>
    <row r="273" spans="1:29">
      <c r="A273" s="228" t="s">
        <v>2526</v>
      </c>
      <c r="B273" s="2">
        <v>10</v>
      </c>
      <c r="C273" s="175">
        <v>5.79</v>
      </c>
      <c r="D273" s="176">
        <v>1.7241</v>
      </c>
      <c r="E273" s="32">
        <f t="shared" si="375"/>
        <v>0.13666666666666666</v>
      </c>
      <c r="F273" s="13">
        <f t="shared" si="376"/>
        <v>2.0313799999999917E-2</v>
      </c>
      <c r="H273" s="5">
        <f t="shared" si="377"/>
        <v>0.20313799999999915</v>
      </c>
      <c r="I273" s="2" t="s">
        <v>65</v>
      </c>
      <c r="J273" s="33" t="s">
        <v>1528</v>
      </c>
      <c r="K273" s="34">
        <f t="shared" si="378"/>
        <v>44039</v>
      </c>
      <c r="L273" s="34" t="str">
        <f t="shared" ca="1" si="379"/>
        <v>2021-08-25</v>
      </c>
      <c r="M273" s="18">
        <f t="shared" ca="1" si="380"/>
        <v>3950</v>
      </c>
      <c r="N273" s="19">
        <f t="shared" ca="1" si="381"/>
        <v>1.8770979746835365E-2</v>
      </c>
      <c r="O273" s="35">
        <f t="shared" si="382"/>
        <v>9.9825389999999992</v>
      </c>
      <c r="P273" s="35">
        <f t="shared" si="383"/>
        <v>1.7461000000000837E-2</v>
      </c>
      <c r="Q273" s="36">
        <f t="shared" si="384"/>
        <v>6.6666666666666666E-2</v>
      </c>
      <c r="R273" s="37">
        <f t="shared" si="366"/>
        <v>6047.5800000000154</v>
      </c>
      <c r="S273" s="38">
        <f t="shared" si="367"/>
        <v>10426.632678000027</v>
      </c>
      <c r="T273" s="38"/>
      <c r="U273" s="38"/>
      <c r="V273" s="39">
        <f t="shared" si="368"/>
        <v>69985.367899999997</v>
      </c>
      <c r="W273" s="39">
        <f t="shared" si="369"/>
        <v>80412.000578000021</v>
      </c>
      <c r="X273" s="1">
        <f t="shared" si="370"/>
        <v>67581</v>
      </c>
      <c r="Y273" s="37">
        <f t="shared" si="371"/>
        <v>12831.000578000021</v>
      </c>
      <c r="Z273" s="183">
        <f t="shared" si="372"/>
        <v>0.18986106417484239</v>
      </c>
      <c r="AA273" s="183">
        <f>SUM($C$2:C273)*D273/SUM($B$2:B273)-1</f>
        <v>2.2667895600788412E-2</v>
      </c>
      <c r="AB273" s="183">
        <f t="shared" si="373"/>
        <v>0.16719316857405397</v>
      </c>
      <c r="AC273" s="40">
        <f t="shared" si="374"/>
        <v>0.11635286666666675</v>
      </c>
    </row>
    <row r="274" spans="1:29">
      <c r="A274" s="228" t="s">
        <v>2527</v>
      </c>
      <c r="B274" s="2">
        <v>10</v>
      </c>
      <c r="C274" s="175">
        <v>5.78</v>
      </c>
      <c r="D274" s="176">
        <v>1.7272000000000001</v>
      </c>
      <c r="E274" s="32">
        <f t="shared" si="375"/>
        <v>0.13666666666666666</v>
      </c>
      <c r="F274" s="13">
        <f t="shared" si="376"/>
        <v>1.8551599999999981E-2</v>
      </c>
      <c r="H274" s="5">
        <f t="shared" si="377"/>
        <v>0.18551599999999979</v>
      </c>
      <c r="I274" s="2" t="s">
        <v>65</v>
      </c>
      <c r="J274" s="33" t="s">
        <v>1530</v>
      </c>
      <c r="K274" s="34">
        <f t="shared" si="378"/>
        <v>44040</v>
      </c>
      <c r="L274" s="34" t="str">
        <f t="shared" ca="1" si="379"/>
        <v>2021-08-25</v>
      </c>
      <c r="M274" s="18">
        <f t="shared" ca="1" si="380"/>
        <v>3940</v>
      </c>
      <c r="N274" s="19">
        <f t="shared" ca="1" si="381"/>
        <v>1.718612690355328E-2</v>
      </c>
      <c r="O274" s="35">
        <f t="shared" si="382"/>
        <v>9.9832160000000005</v>
      </c>
      <c r="P274" s="35">
        <f t="shared" si="383"/>
        <v>1.6783999999999466E-2</v>
      </c>
      <c r="Q274" s="36">
        <f t="shared" si="384"/>
        <v>6.6666666666666666E-2</v>
      </c>
      <c r="R274" s="37">
        <f t="shared" si="366"/>
        <v>6053.3600000000151</v>
      </c>
      <c r="S274" s="38">
        <f t="shared" si="367"/>
        <v>10455.363392000027</v>
      </c>
      <c r="T274" s="38"/>
      <c r="U274" s="38"/>
      <c r="V274" s="39">
        <f t="shared" si="368"/>
        <v>69985.367899999997</v>
      </c>
      <c r="W274" s="39">
        <f t="shared" si="369"/>
        <v>80440.731292000026</v>
      </c>
      <c r="X274" s="1">
        <f t="shared" si="370"/>
        <v>67591</v>
      </c>
      <c r="Y274" s="37">
        <f t="shared" si="371"/>
        <v>12849.731292000026</v>
      </c>
      <c r="Z274" s="183">
        <f t="shared" si="372"/>
        <v>0.19011009294136838</v>
      </c>
      <c r="AA274" s="183">
        <f>SUM($C$2:C274)*D274/SUM($B$2:B274)-1</f>
        <v>2.4492373181669747E-2</v>
      </c>
      <c r="AB274" s="183">
        <f t="shared" si="373"/>
        <v>0.16561771975969863</v>
      </c>
      <c r="AC274" s="40">
        <f t="shared" si="374"/>
        <v>0.11811506666666668</v>
      </c>
    </row>
    <row r="275" spans="1:29">
      <c r="A275" s="228" t="s">
        <v>2528</v>
      </c>
      <c r="B275" s="2">
        <v>10</v>
      </c>
      <c r="C275" s="175">
        <v>5.68</v>
      </c>
      <c r="D275" s="176">
        <v>1.7579</v>
      </c>
      <c r="E275" s="32">
        <f t="shared" si="375"/>
        <v>0.13666666666666666</v>
      </c>
      <c r="F275" s="13">
        <f t="shared" si="376"/>
        <v>9.2959999999990832E-4</v>
      </c>
      <c r="H275" s="5">
        <f t="shared" si="377"/>
        <v>9.2959999999990828E-3</v>
      </c>
      <c r="I275" s="2" t="s">
        <v>65</v>
      </c>
      <c r="J275" s="33" t="s">
        <v>1532</v>
      </c>
      <c r="K275" s="34">
        <f t="shared" si="378"/>
        <v>44041</v>
      </c>
      <c r="L275" s="34" t="str">
        <f t="shared" ca="1" si="379"/>
        <v>2021-08-25</v>
      </c>
      <c r="M275" s="18">
        <f t="shared" ca="1" si="380"/>
        <v>3930</v>
      </c>
      <c r="N275" s="19">
        <f t="shared" ca="1" si="381"/>
        <v>8.633689567429173E-4</v>
      </c>
      <c r="O275" s="35">
        <f t="shared" si="382"/>
        <v>9.9848719999999993</v>
      </c>
      <c r="P275" s="35">
        <f t="shared" si="383"/>
        <v>1.5128000000000696E-2</v>
      </c>
      <c r="Q275" s="36">
        <f t="shared" si="384"/>
        <v>6.6666666666666666E-2</v>
      </c>
      <c r="R275" s="37">
        <f t="shared" si="366"/>
        <v>6059.0400000000154</v>
      </c>
      <c r="S275" s="38">
        <f t="shared" si="367"/>
        <v>10651.186416000028</v>
      </c>
      <c r="T275" s="38"/>
      <c r="U275" s="38"/>
      <c r="V275" s="39">
        <f t="shared" si="368"/>
        <v>69985.367899999997</v>
      </c>
      <c r="W275" s="39">
        <f t="shared" si="369"/>
        <v>80636.554316000023</v>
      </c>
      <c r="X275" s="1">
        <f t="shared" si="370"/>
        <v>67601</v>
      </c>
      <c r="Y275" s="37">
        <f t="shared" si="371"/>
        <v>13035.554316000023</v>
      </c>
      <c r="Z275" s="183">
        <f t="shared" si="372"/>
        <v>0.19283079120131386</v>
      </c>
      <c r="AA275" s="183">
        <f>SUM($C$2:C275)*D275/SUM($B$2:B275)-1</f>
        <v>4.267797737210377E-2</v>
      </c>
      <c r="AB275" s="183">
        <f t="shared" si="373"/>
        <v>0.15015281382921009</v>
      </c>
      <c r="AC275" s="40">
        <f t="shared" si="374"/>
        <v>0.13573706666666674</v>
      </c>
    </row>
    <row r="276" spans="1:29">
      <c r="A276" s="227" t="s">
        <v>2529</v>
      </c>
      <c r="B276" s="2">
        <v>10</v>
      </c>
      <c r="C276" s="175">
        <v>5.53</v>
      </c>
      <c r="D276" s="176">
        <v>1.8077000000000001</v>
      </c>
      <c r="E276" s="32">
        <f t="shared" si="375"/>
        <v>0.13666666666666666</v>
      </c>
      <c r="F276" s="13">
        <f t="shared" si="376"/>
        <v>-2.550340000000002E-2</v>
      </c>
      <c r="H276" s="5">
        <f t="shared" si="377"/>
        <v>-0.2550340000000002</v>
      </c>
      <c r="I276" s="2" t="s">
        <v>65</v>
      </c>
      <c r="J276" s="33" t="s">
        <v>1534</v>
      </c>
      <c r="K276" s="34">
        <f t="shared" si="378"/>
        <v>44042</v>
      </c>
      <c r="L276" s="34" t="str">
        <f t="shared" ca="1" si="379"/>
        <v>2021-08-25</v>
      </c>
      <c r="M276" s="18">
        <f t="shared" ca="1" si="380"/>
        <v>3920</v>
      </c>
      <c r="N276" s="19">
        <f t="shared" ca="1" si="381"/>
        <v>-2.3746788265306139E-2</v>
      </c>
      <c r="O276" s="35">
        <f t="shared" si="382"/>
        <v>9.9965810000000008</v>
      </c>
      <c r="P276" s="35">
        <f t="shared" si="383"/>
        <v>3.4189999999991727E-3</v>
      </c>
      <c r="Q276" s="36">
        <f t="shared" si="384"/>
        <v>6.6666666666666666E-2</v>
      </c>
      <c r="R276" s="37">
        <f t="shared" si="366"/>
        <v>6064.5700000000152</v>
      </c>
      <c r="S276" s="38">
        <f t="shared" si="367"/>
        <v>10962.923189000028</v>
      </c>
      <c r="T276" s="38"/>
      <c r="U276" s="38"/>
      <c r="V276" s="39">
        <f t="shared" si="368"/>
        <v>69985.367899999997</v>
      </c>
      <c r="W276" s="39">
        <f t="shared" si="369"/>
        <v>80948.29108900002</v>
      </c>
      <c r="X276" s="1">
        <f t="shared" si="370"/>
        <v>67611</v>
      </c>
      <c r="Y276" s="37">
        <f t="shared" si="371"/>
        <v>13337.29108900002</v>
      </c>
      <c r="Z276" s="183">
        <f t="shared" si="372"/>
        <v>0.19726510610699477</v>
      </c>
      <c r="AA276" s="183">
        <f>SUM($C$2:C276)*D276/SUM($B$2:B276)-1</f>
        <v>7.2176632961871157E-2</v>
      </c>
      <c r="AB276" s="183">
        <f t="shared" si="373"/>
        <v>0.12508847314512361</v>
      </c>
      <c r="AC276" s="40">
        <f t="shared" si="374"/>
        <v>0.16217006666666667</v>
      </c>
    </row>
    <row r="277" spans="1:29">
      <c r="A277" s="227" t="s">
        <v>2530</v>
      </c>
      <c r="B277" s="2">
        <v>10</v>
      </c>
      <c r="C277" s="175">
        <v>5.53</v>
      </c>
      <c r="D277" s="176">
        <v>1.8077000000000001</v>
      </c>
      <c r="E277" s="32">
        <f t="shared" ref="E277:E278" si="385">10%*Q277+13%</f>
        <v>0.13666666666666666</v>
      </c>
      <c r="F277" s="13">
        <f t="shared" ref="F277:F278" si="386">IF(G277="",($F$1*C277-B277)/B277,H277/B277)</f>
        <v>-2.550340000000002E-2</v>
      </c>
      <c r="H277" s="5">
        <f t="shared" ref="H277:H278" si="387">IF(G277="",$F$1*C277-B277,G277-B277)</f>
        <v>-0.2550340000000002</v>
      </c>
      <c r="I277" s="2" t="s">
        <v>65</v>
      </c>
      <c r="J277" s="33" t="s">
        <v>2531</v>
      </c>
      <c r="K277" s="34">
        <f t="shared" ref="K277:K278" si="388">DATE(MID(J277,1,4),MID(J277,5,2),MID(J277,7,2))</f>
        <v>44045</v>
      </c>
      <c r="L277" s="34" t="str">
        <f t="shared" ref="L277:L278" ca="1" si="389">IF(LEN(J277) &gt; 15,DATE(MID(J277,12,4),MID(J277,16,2),MID(J277,18,2)),TEXT(TODAY(),"yyyy-mm-dd"))</f>
        <v>2021-08-25</v>
      </c>
      <c r="M277" s="18">
        <f t="shared" ref="M277:M278" ca="1" si="390">(L277-K277+1)*B277</f>
        <v>3890</v>
      </c>
      <c r="N277" s="19">
        <f t="shared" ref="N277:N278" ca="1" si="391">H277/M277*365</f>
        <v>-2.3929925449871482E-2</v>
      </c>
      <c r="O277" s="35">
        <f t="shared" ref="O277:O278" si="392">D277*C277</f>
        <v>9.9965810000000008</v>
      </c>
      <c r="P277" s="35">
        <f t="shared" ref="P277:P278" si="393">B277-O277</f>
        <v>3.4189999999991727E-3</v>
      </c>
      <c r="Q277" s="36">
        <f t="shared" ref="Q277:Q278" si="394">B277/150</f>
        <v>6.6666666666666666E-2</v>
      </c>
      <c r="R277" s="37">
        <f t="shared" si="366"/>
        <v>6070.1000000000149</v>
      </c>
      <c r="S277" s="38">
        <f t="shared" si="367"/>
        <v>10972.919770000028</v>
      </c>
      <c r="T277" s="38"/>
      <c r="U277" s="38"/>
      <c r="V277" s="39">
        <f t="shared" si="368"/>
        <v>69985.367899999997</v>
      </c>
      <c r="W277" s="39">
        <f t="shared" si="369"/>
        <v>80958.28767000002</v>
      </c>
      <c r="X277" s="1">
        <f t="shared" si="370"/>
        <v>67621</v>
      </c>
      <c r="Y277" s="37">
        <f t="shared" si="371"/>
        <v>13337.28767000002</v>
      </c>
      <c r="Z277" s="183">
        <f t="shared" si="372"/>
        <v>0.19723588337942388</v>
      </c>
      <c r="AA277" s="183">
        <f>SUM($C$2:C277)*D277/SUM($B$2:B277)-1</f>
        <v>7.2137039965058714E-2</v>
      </c>
      <c r="AB277" s="183">
        <f t="shared" si="373"/>
        <v>0.12509884341436517</v>
      </c>
      <c r="AC277" s="40">
        <f t="shared" si="374"/>
        <v>0.16217006666666667</v>
      </c>
    </row>
    <row r="278" spans="1:29">
      <c r="A278" s="227" t="s">
        <v>2532</v>
      </c>
      <c r="B278" s="2">
        <v>10</v>
      </c>
      <c r="C278" s="175">
        <v>5.53</v>
      </c>
      <c r="D278" s="176">
        <v>1.8077000000000001</v>
      </c>
      <c r="E278" s="32">
        <f t="shared" si="385"/>
        <v>0.13666666666666666</v>
      </c>
      <c r="F278" s="13">
        <f t="shared" si="386"/>
        <v>-2.550340000000002E-2</v>
      </c>
      <c r="H278" s="5">
        <f t="shared" si="387"/>
        <v>-0.2550340000000002</v>
      </c>
      <c r="I278" s="2" t="s">
        <v>65</v>
      </c>
      <c r="J278" s="33" t="s">
        <v>2533</v>
      </c>
      <c r="K278" s="34">
        <f t="shared" si="388"/>
        <v>44046</v>
      </c>
      <c r="L278" s="34" t="str">
        <f t="shared" ca="1" si="389"/>
        <v>2021-08-25</v>
      </c>
      <c r="M278" s="18">
        <f t="shared" ca="1" si="390"/>
        <v>3880</v>
      </c>
      <c r="N278" s="19">
        <f t="shared" ca="1" si="391"/>
        <v>-2.3991600515463937E-2</v>
      </c>
      <c r="O278" s="35">
        <f t="shared" si="392"/>
        <v>9.9965810000000008</v>
      </c>
      <c r="P278" s="35">
        <f t="shared" si="393"/>
        <v>3.4189999999991727E-3</v>
      </c>
      <c r="Q278" s="36">
        <f t="shared" si="394"/>
        <v>6.6666666666666666E-2</v>
      </c>
      <c r="R278" s="37">
        <f t="shared" si="366"/>
        <v>6075.6300000000147</v>
      </c>
      <c r="S278" s="38">
        <f t="shared" si="367"/>
        <v>10982.916351000027</v>
      </c>
      <c r="T278" s="38"/>
      <c r="U278" s="38"/>
      <c r="V278" s="39">
        <f t="shared" si="368"/>
        <v>69985.367899999997</v>
      </c>
      <c r="W278" s="39">
        <f t="shared" si="369"/>
        <v>80968.284251000019</v>
      </c>
      <c r="X278" s="1">
        <f t="shared" si="370"/>
        <v>67631</v>
      </c>
      <c r="Y278" s="37">
        <f t="shared" si="371"/>
        <v>13337.284251000019</v>
      </c>
      <c r="Z278" s="183">
        <f t="shared" si="372"/>
        <v>0.19720666929366737</v>
      </c>
      <c r="AA278" s="183">
        <f>SUM($C$2:C278)*D278/SUM($B$2:B278)-1</f>
        <v>7.2097490177890355E-2</v>
      </c>
      <c r="AB278" s="183">
        <f t="shared" si="373"/>
        <v>0.12510917911577701</v>
      </c>
      <c r="AC278" s="40">
        <f t="shared" si="374"/>
        <v>0.16217006666666667</v>
      </c>
    </row>
  </sheetData>
  <autoFilter ref="A1:AC166" xr:uid="{7617C6B2-BB93-3C4F-A90E-C228A284E33B}"/>
  <phoneticPr fontId="29" type="noConversion"/>
  <conditionalFormatting sqref="P1:P1048576">
    <cfRule type="cellIs" dxfId="31" priority="6" operator="between">
      <formula>-0.45</formula>
      <formula>0.45</formula>
    </cfRule>
  </conditionalFormatting>
  <conditionalFormatting sqref="F2:F278">
    <cfRule type="cellIs" dxfId="30" priority="10" operator="lessThan">
      <formula>0</formula>
    </cfRule>
    <cfRule type="cellIs" dxfId="29" priority="11" operator="greaterThan">
      <formula>0</formula>
    </cfRule>
  </conditionalFormatting>
  <conditionalFormatting sqref="H1:H1048576 F1:F1048576">
    <cfRule type="cellIs" dxfId="28" priority="1" operator="lessThan">
      <formula>0</formula>
    </cfRule>
    <cfRule type="cellIs" dxfId="27" priority="2" operator="equal">
      <formula>0</formula>
    </cfRule>
  </conditionalFormatting>
  <conditionalFormatting sqref="Z2:Z278">
    <cfRule type="dataBar" priority="2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Z2:Z278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78"/>
  <sheetViews>
    <sheetView zoomScale="80" zoomScaleNormal="80" workbookViewId="0">
      <pane xSplit="1" ySplit="1" topLeftCell="B263" activePane="bottomRight" state="frozen"/>
      <selection activeCell="G436" sqref="G436"/>
      <selection pane="topRight" activeCell="G436" sqref="G436"/>
      <selection pane="bottomLeft" activeCell="G436" sqref="G436"/>
      <selection pane="bottomRight" activeCell="G274" sqref="G274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62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185" bestFit="1" customWidth="1"/>
    <col min="27" max="27" width="7.25" style="185" customWidth="1"/>
    <col min="28" max="28" width="7.875" style="185" customWidth="1"/>
    <col min="29" max="29" width="8.375" style="9" bestFit="1" customWidth="1"/>
    <col min="30" max="30" width="9.625" style="9" customWidth="1"/>
    <col min="31" max="1024" width="9.625" style="2" customWidth="1"/>
  </cols>
  <sheetData>
    <row r="1" spans="1:1024" s="142" customFormat="1" ht="47.25">
      <c r="A1" s="131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3">
        <v>1.4684999999999999</v>
      </c>
      <c r="G1" s="134" t="s">
        <v>317</v>
      </c>
      <c r="H1" s="135" t="str">
        <f>ROUND(SUM(H2:H19439),2)&amp;"盈利"</f>
        <v>3255.9盈利</v>
      </c>
      <c r="I1" s="132" t="s">
        <v>6</v>
      </c>
      <c r="J1" s="131" t="s">
        <v>7</v>
      </c>
      <c r="K1" s="132" t="s">
        <v>8</v>
      </c>
      <c r="L1" s="136" t="s">
        <v>9</v>
      </c>
      <c r="M1" s="132" t="s">
        <v>10</v>
      </c>
      <c r="N1" s="137" t="str">
        <f ca="1">TEXT(ROUND(SUM(H2:H19436)/SUM(M2:M19436)*365,4),"0.00%" &amp;  " 
年化")</f>
        <v>14.63% 
年化</v>
      </c>
      <c r="O1" s="132" t="s">
        <v>11</v>
      </c>
      <c r="P1" s="132" t="s">
        <v>12</v>
      </c>
      <c r="Q1" s="126" t="s">
        <v>318</v>
      </c>
      <c r="R1" s="132" t="s">
        <v>14</v>
      </c>
      <c r="S1" s="138" t="s">
        <v>15</v>
      </c>
      <c r="T1" s="139" t="s">
        <v>16</v>
      </c>
      <c r="U1" s="139" t="s">
        <v>17</v>
      </c>
      <c r="V1" s="139" t="s">
        <v>18</v>
      </c>
      <c r="W1" s="139" t="s">
        <v>19</v>
      </c>
      <c r="X1" s="138" t="s">
        <v>20</v>
      </c>
      <c r="Y1" s="132" t="s">
        <v>319</v>
      </c>
      <c r="Z1" s="140" t="s">
        <v>22</v>
      </c>
      <c r="AA1" s="186" t="s">
        <v>23</v>
      </c>
      <c r="AB1" s="186" t="s">
        <v>24</v>
      </c>
      <c r="AC1" s="141" t="s">
        <v>25</v>
      </c>
      <c r="AD1" s="14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Y1" s="131"/>
      <c r="EZ1" s="131"/>
      <c r="FA1" s="131"/>
      <c r="FB1" s="131"/>
      <c r="FC1" s="131"/>
      <c r="FD1" s="131"/>
      <c r="FE1" s="131"/>
      <c r="FF1" s="131"/>
      <c r="FG1" s="131"/>
      <c r="FH1" s="131"/>
      <c r="FI1" s="131"/>
      <c r="FJ1" s="131"/>
      <c r="FK1" s="131"/>
      <c r="FL1" s="131"/>
      <c r="FM1" s="131"/>
      <c r="FN1" s="131"/>
      <c r="FO1" s="131"/>
      <c r="FP1" s="131"/>
      <c r="FQ1" s="131"/>
      <c r="FR1" s="131"/>
      <c r="FS1" s="131"/>
      <c r="FT1" s="131"/>
      <c r="FU1" s="131"/>
      <c r="FV1" s="131"/>
      <c r="FW1" s="131"/>
      <c r="FX1" s="131"/>
      <c r="FY1" s="131"/>
      <c r="FZ1" s="131"/>
      <c r="GA1" s="131"/>
      <c r="GB1" s="131"/>
      <c r="GC1" s="131"/>
      <c r="GD1" s="131"/>
      <c r="GE1" s="131"/>
      <c r="GF1" s="131"/>
      <c r="GG1" s="131"/>
      <c r="GH1" s="131"/>
      <c r="GI1" s="131"/>
      <c r="GJ1" s="131"/>
      <c r="GK1" s="131"/>
      <c r="GL1" s="131"/>
      <c r="GM1" s="131"/>
      <c r="GN1" s="131"/>
      <c r="GO1" s="131"/>
      <c r="GP1" s="131"/>
      <c r="GQ1" s="131"/>
      <c r="GR1" s="131"/>
      <c r="GS1" s="131"/>
      <c r="GT1" s="131"/>
      <c r="GU1" s="131"/>
      <c r="GV1" s="131"/>
      <c r="GW1" s="131"/>
      <c r="GX1" s="131"/>
      <c r="GY1" s="131"/>
      <c r="GZ1" s="131"/>
      <c r="HA1" s="131"/>
      <c r="HB1" s="131"/>
      <c r="HC1" s="131"/>
      <c r="HD1" s="131"/>
      <c r="HE1" s="131"/>
      <c r="HF1" s="131"/>
      <c r="HG1" s="131"/>
      <c r="HH1" s="131"/>
      <c r="HI1" s="131"/>
      <c r="HJ1" s="131"/>
      <c r="HK1" s="131"/>
      <c r="HL1" s="131"/>
      <c r="HM1" s="131"/>
      <c r="HN1" s="131"/>
      <c r="HO1" s="131"/>
      <c r="HP1" s="131"/>
      <c r="HQ1" s="131"/>
      <c r="HR1" s="131"/>
      <c r="HS1" s="131"/>
      <c r="HT1" s="131"/>
      <c r="HU1" s="131"/>
      <c r="HV1" s="131"/>
      <c r="HW1" s="131"/>
      <c r="HX1" s="131"/>
      <c r="HY1" s="131"/>
      <c r="HZ1" s="131"/>
      <c r="IA1" s="131"/>
      <c r="IB1" s="131"/>
      <c r="IC1" s="131"/>
      <c r="ID1" s="131"/>
      <c r="IE1" s="131"/>
      <c r="IF1" s="131"/>
      <c r="IG1" s="131"/>
      <c r="IH1" s="131"/>
      <c r="II1" s="131"/>
      <c r="IJ1" s="131"/>
      <c r="IK1" s="131"/>
      <c r="IL1" s="131"/>
      <c r="IM1" s="131"/>
      <c r="IN1" s="131"/>
      <c r="IO1" s="131"/>
      <c r="IP1" s="131"/>
      <c r="IQ1" s="131"/>
      <c r="IR1" s="131"/>
      <c r="IS1" s="131"/>
      <c r="IT1" s="131"/>
      <c r="IU1" s="131"/>
      <c r="IV1" s="131"/>
      <c r="IW1" s="131"/>
      <c r="IX1" s="131"/>
      <c r="IY1" s="131"/>
      <c r="IZ1" s="131"/>
      <c r="JA1" s="131"/>
      <c r="JB1" s="131"/>
      <c r="JC1" s="131"/>
      <c r="JD1" s="131"/>
      <c r="JE1" s="131"/>
      <c r="JF1" s="131"/>
      <c r="JG1" s="131"/>
      <c r="JH1" s="131"/>
      <c r="JI1" s="131"/>
      <c r="JJ1" s="131"/>
      <c r="JK1" s="131"/>
      <c r="JL1" s="131"/>
      <c r="JM1" s="131"/>
      <c r="JN1" s="131"/>
      <c r="JO1" s="131"/>
      <c r="JP1" s="131"/>
      <c r="JQ1" s="131"/>
      <c r="JR1" s="131"/>
      <c r="JS1" s="131"/>
      <c r="JT1" s="131"/>
      <c r="JU1" s="131"/>
      <c r="JV1" s="131"/>
      <c r="JW1" s="131"/>
      <c r="JX1" s="131"/>
      <c r="JY1" s="131"/>
      <c r="JZ1" s="131"/>
      <c r="KA1" s="131"/>
      <c r="KB1" s="131"/>
      <c r="KC1" s="131"/>
      <c r="KD1" s="131"/>
      <c r="KE1" s="131"/>
      <c r="KF1" s="131"/>
      <c r="KG1" s="131"/>
      <c r="KH1" s="131"/>
      <c r="KI1" s="131"/>
      <c r="KJ1" s="131"/>
      <c r="KK1" s="131"/>
      <c r="KL1" s="131"/>
      <c r="KM1" s="131"/>
      <c r="KN1" s="131"/>
      <c r="KO1" s="131"/>
      <c r="KP1" s="131"/>
      <c r="KQ1" s="131"/>
      <c r="KR1" s="131"/>
      <c r="KS1" s="131"/>
      <c r="KT1" s="131"/>
      <c r="KU1" s="131"/>
      <c r="KV1" s="131"/>
      <c r="KW1" s="131"/>
      <c r="KX1" s="131"/>
      <c r="KY1" s="131"/>
      <c r="KZ1" s="131"/>
      <c r="LA1" s="131"/>
      <c r="LB1" s="131"/>
      <c r="LC1" s="131"/>
      <c r="LD1" s="131"/>
      <c r="LE1" s="131"/>
      <c r="LF1" s="131"/>
      <c r="LG1" s="131"/>
      <c r="LH1" s="131"/>
      <c r="LI1" s="131"/>
      <c r="LJ1" s="131"/>
      <c r="LK1" s="131"/>
      <c r="LL1" s="131"/>
      <c r="LM1" s="131"/>
      <c r="LN1" s="131"/>
      <c r="LO1" s="131"/>
      <c r="LP1" s="131"/>
      <c r="LQ1" s="131"/>
      <c r="LR1" s="131"/>
      <c r="LS1" s="131"/>
      <c r="LT1" s="131"/>
      <c r="LU1" s="131"/>
      <c r="LV1" s="131"/>
      <c r="LW1" s="131"/>
      <c r="LX1" s="131"/>
      <c r="LY1" s="131"/>
      <c r="LZ1" s="131"/>
      <c r="MA1" s="131"/>
      <c r="MB1" s="131"/>
      <c r="MC1" s="131"/>
      <c r="MD1" s="131"/>
      <c r="ME1" s="131"/>
      <c r="MF1" s="131"/>
      <c r="MG1" s="131"/>
      <c r="MH1" s="131"/>
      <c r="MI1" s="131"/>
      <c r="MJ1" s="131"/>
      <c r="MK1" s="131"/>
      <c r="ML1" s="131"/>
      <c r="MM1" s="131"/>
      <c r="MN1" s="131"/>
      <c r="MO1" s="131"/>
      <c r="MP1" s="131"/>
      <c r="MQ1" s="131"/>
      <c r="MR1" s="131"/>
      <c r="MS1" s="131"/>
      <c r="MT1" s="131"/>
      <c r="MU1" s="131"/>
      <c r="MV1" s="131"/>
      <c r="MW1" s="131"/>
      <c r="MX1" s="131"/>
      <c r="MY1" s="131"/>
      <c r="MZ1" s="131"/>
      <c r="NA1" s="131"/>
      <c r="NB1" s="131"/>
      <c r="NC1" s="131"/>
      <c r="ND1" s="131"/>
      <c r="NE1" s="131"/>
      <c r="NF1" s="131"/>
      <c r="NG1" s="131"/>
      <c r="NH1" s="131"/>
      <c r="NI1" s="131"/>
      <c r="NJ1" s="131"/>
      <c r="NK1" s="131"/>
      <c r="NL1" s="131"/>
      <c r="NM1" s="131"/>
      <c r="NN1" s="131"/>
      <c r="NO1" s="131"/>
      <c r="NP1" s="131"/>
      <c r="NQ1" s="131"/>
      <c r="NR1" s="131"/>
      <c r="NS1" s="131"/>
      <c r="NT1" s="131"/>
      <c r="NU1" s="131"/>
      <c r="NV1" s="131"/>
      <c r="NW1" s="131"/>
      <c r="NX1" s="131"/>
      <c r="NY1" s="131"/>
      <c r="NZ1" s="131"/>
      <c r="OA1" s="131"/>
      <c r="OB1" s="131"/>
      <c r="OC1" s="131"/>
      <c r="OD1" s="131"/>
      <c r="OE1" s="131"/>
      <c r="OF1" s="131"/>
      <c r="OG1" s="131"/>
      <c r="OH1" s="131"/>
      <c r="OI1" s="131"/>
      <c r="OJ1" s="131"/>
      <c r="OK1" s="131"/>
      <c r="OL1" s="131"/>
      <c r="OM1" s="131"/>
      <c r="ON1" s="131"/>
      <c r="OO1" s="131"/>
      <c r="OP1" s="131"/>
      <c r="OQ1" s="131"/>
      <c r="OR1" s="131"/>
      <c r="OS1" s="131"/>
      <c r="OT1" s="131"/>
      <c r="OU1" s="131"/>
      <c r="OV1" s="131"/>
      <c r="OW1" s="131"/>
      <c r="OX1" s="131"/>
      <c r="OY1" s="131"/>
      <c r="OZ1" s="131"/>
      <c r="PA1" s="131"/>
      <c r="PB1" s="131"/>
      <c r="PC1" s="131"/>
      <c r="PD1" s="131"/>
      <c r="PE1" s="131"/>
      <c r="PF1" s="131"/>
      <c r="PG1" s="131"/>
      <c r="PH1" s="131"/>
      <c r="PI1" s="131"/>
      <c r="PJ1" s="131"/>
      <c r="PK1" s="131"/>
      <c r="PL1" s="131"/>
      <c r="PM1" s="131"/>
      <c r="PN1" s="131"/>
      <c r="PO1" s="131"/>
      <c r="PP1" s="131"/>
      <c r="PQ1" s="131"/>
      <c r="PR1" s="131"/>
      <c r="PS1" s="131"/>
      <c r="PT1" s="131"/>
      <c r="PU1" s="131"/>
      <c r="PV1" s="131"/>
      <c r="PW1" s="131"/>
      <c r="PX1" s="131"/>
      <c r="PY1" s="131"/>
      <c r="PZ1" s="131"/>
      <c r="QA1" s="131"/>
      <c r="QB1" s="131"/>
      <c r="QC1" s="131"/>
      <c r="QD1" s="131"/>
      <c r="QE1" s="131"/>
      <c r="QF1" s="131"/>
      <c r="QG1" s="131"/>
      <c r="QH1" s="131"/>
      <c r="QI1" s="131"/>
      <c r="QJ1" s="131"/>
      <c r="QK1" s="131"/>
      <c r="QL1" s="131"/>
      <c r="QM1" s="131"/>
      <c r="QN1" s="131"/>
      <c r="QO1" s="131"/>
      <c r="QP1" s="131"/>
      <c r="QQ1" s="131"/>
      <c r="QR1" s="131"/>
      <c r="QS1" s="131"/>
      <c r="QT1" s="131"/>
      <c r="QU1" s="131"/>
      <c r="QV1" s="131"/>
      <c r="QW1" s="131"/>
      <c r="QX1" s="131"/>
      <c r="QY1" s="131"/>
      <c r="QZ1" s="131"/>
      <c r="RA1" s="131"/>
      <c r="RB1" s="131"/>
      <c r="RC1" s="131"/>
      <c r="RD1" s="131"/>
      <c r="RE1" s="131"/>
      <c r="RF1" s="131"/>
      <c r="RG1" s="131"/>
      <c r="RH1" s="131"/>
      <c r="RI1" s="131"/>
      <c r="RJ1" s="131"/>
      <c r="RK1" s="131"/>
      <c r="RL1" s="131"/>
      <c r="RM1" s="131"/>
      <c r="RN1" s="131"/>
      <c r="RO1" s="131"/>
      <c r="RP1" s="131"/>
      <c r="RQ1" s="131"/>
      <c r="RR1" s="131"/>
      <c r="RS1" s="131"/>
      <c r="RT1" s="131"/>
      <c r="RU1" s="131"/>
      <c r="RV1" s="131"/>
      <c r="RW1" s="131"/>
      <c r="RX1" s="131"/>
      <c r="RY1" s="131"/>
      <c r="RZ1" s="131"/>
      <c r="SA1" s="131"/>
      <c r="SB1" s="131"/>
      <c r="SC1" s="131"/>
      <c r="SD1" s="131"/>
      <c r="SE1" s="131"/>
      <c r="SF1" s="131"/>
      <c r="SG1" s="131"/>
      <c r="SH1" s="131"/>
      <c r="SI1" s="131"/>
      <c r="SJ1" s="131"/>
      <c r="SK1" s="131"/>
      <c r="SL1" s="131"/>
      <c r="SM1" s="131"/>
      <c r="SN1" s="131"/>
      <c r="SO1" s="131"/>
      <c r="SP1" s="131"/>
      <c r="SQ1" s="131"/>
      <c r="SR1" s="131"/>
      <c r="SS1" s="131"/>
      <c r="ST1" s="131"/>
      <c r="SU1" s="131"/>
      <c r="SV1" s="131"/>
      <c r="SW1" s="131"/>
      <c r="SX1" s="131"/>
      <c r="SY1" s="131"/>
      <c r="SZ1" s="131"/>
      <c r="TA1" s="131"/>
      <c r="TB1" s="131"/>
      <c r="TC1" s="131"/>
      <c r="TD1" s="131"/>
      <c r="TE1" s="131"/>
      <c r="TF1" s="131"/>
      <c r="TG1" s="131"/>
      <c r="TH1" s="131"/>
      <c r="TI1" s="131"/>
      <c r="TJ1" s="131"/>
      <c r="TK1" s="131"/>
      <c r="TL1" s="131"/>
      <c r="TM1" s="131"/>
      <c r="TN1" s="131"/>
      <c r="TO1" s="131"/>
      <c r="TP1" s="131"/>
      <c r="TQ1" s="131"/>
      <c r="TR1" s="131"/>
      <c r="TS1" s="131"/>
      <c r="TT1" s="131"/>
      <c r="TU1" s="131"/>
      <c r="TV1" s="131"/>
      <c r="TW1" s="131"/>
      <c r="TX1" s="131"/>
      <c r="TY1" s="131"/>
      <c r="TZ1" s="131"/>
      <c r="UA1" s="131"/>
      <c r="UB1" s="131"/>
      <c r="UC1" s="131"/>
      <c r="UD1" s="131"/>
      <c r="UE1" s="131"/>
      <c r="UF1" s="131"/>
      <c r="UG1" s="131"/>
      <c r="UH1" s="131"/>
      <c r="UI1" s="131"/>
      <c r="UJ1" s="131"/>
      <c r="UK1" s="131"/>
      <c r="UL1" s="131"/>
      <c r="UM1" s="131"/>
      <c r="UN1" s="131"/>
      <c r="UO1" s="131"/>
      <c r="UP1" s="131"/>
      <c r="UQ1" s="131"/>
      <c r="UR1" s="131"/>
      <c r="US1" s="131"/>
      <c r="UT1" s="131"/>
      <c r="UU1" s="131"/>
      <c r="UV1" s="131"/>
      <c r="UW1" s="131"/>
      <c r="UX1" s="131"/>
      <c r="UY1" s="131"/>
      <c r="UZ1" s="131"/>
      <c r="VA1" s="131"/>
      <c r="VB1" s="131"/>
      <c r="VC1" s="131"/>
      <c r="VD1" s="131"/>
      <c r="VE1" s="131"/>
      <c r="VF1" s="131"/>
      <c r="VG1" s="131"/>
      <c r="VH1" s="131"/>
      <c r="VI1" s="131"/>
      <c r="VJ1" s="131"/>
      <c r="VK1" s="131"/>
      <c r="VL1" s="131"/>
      <c r="VM1" s="131"/>
      <c r="VN1" s="131"/>
      <c r="VO1" s="131"/>
      <c r="VP1" s="131"/>
      <c r="VQ1" s="131"/>
      <c r="VR1" s="131"/>
      <c r="VS1" s="131"/>
      <c r="VT1" s="131"/>
      <c r="VU1" s="131"/>
      <c r="VV1" s="131"/>
      <c r="VW1" s="131"/>
      <c r="VX1" s="131"/>
      <c r="VY1" s="131"/>
      <c r="VZ1" s="131"/>
      <c r="WA1" s="131"/>
      <c r="WB1" s="131"/>
      <c r="WC1" s="131"/>
      <c r="WD1" s="131"/>
      <c r="WE1" s="131"/>
      <c r="WF1" s="131"/>
      <c r="WG1" s="131"/>
      <c r="WH1" s="131"/>
      <c r="WI1" s="131"/>
      <c r="WJ1" s="131"/>
      <c r="WK1" s="131"/>
      <c r="WL1" s="131"/>
      <c r="WM1" s="131"/>
      <c r="WN1" s="131"/>
      <c r="WO1" s="131"/>
      <c r="WP1" s="131"/>
      <c r="WQ1" s="131"/>
      <c r="WR1" s="131"/>
      <c r="WS1" s="131"/>
      <c r="WT1" s="131"/>
      <c r="WU1" s="131"/>
      <c r="WV1" s="131"/>
      <c r="WW1" s="131"/>
      <c r="WX1" s="131"/>
      <c r="WY1" s="131"/>
      <c r="WZ1" s="131"/>
      <c r="XA1" s="131"/>
      <c r="XB1" s="131"/>
      <c r="XC1" s="131"/>
      <c r="XD1" s="131"/>
      <c r="XE1" s="131"/>
      <c r="XF1" s="131"/>
      <c r="XG1" s="131"/>
      <c r="XH1" s="131"/>
      <c r="XI1" s="131"/>
      <c r="XJ1" s="131"/>
      <c r="XK1" s="131"/>
      <c r="XL1" s="131"/>
      <c r="XM1" s="131"/>
      <c r="XN1" s="131"/>
      <c r="XO1" s="131"/>
      <c r="XP1" s="131"/>
      <c r="XQ1" s="131"/>
      <c r="XR1" s="131"/>
      <c r="XS1" s="131"/>
      <c r="XT1" s="131"/>
      <c r="XU1" s="131"/>
      <c r="XV1" s="131"/>
      <c r="XW1" s="131"/>
      <c r="XX1" s="131"/>
      <c r="XY1" s="131"/>
      <c r="XZ1" s="131"/>
      <c r="YA1" s="131"/>
      <c r="YB1" s="131"/>
      <c r="YC1" s="131"/>
      <c r="YD1" s="131"/>
      <c r="YE1" s="131"/>
      <c r="YF1" s="131"/>
      <c r="YG1" s="131"/>
      <c r="YH1" s="131"/>
      <c r="YI1" s="131"/>
      <c r="YJ1" s="131"/>
      <c r="YK1" s="131"/>
      <c r="YL1" s="131"/>
      <c r="YM1" s="131"/>
      <c r="YN1" s="131"/>
      <c r="YO1" s="131"/>
      <c r="YP1" s="131"/>
      <c r="YQ1" s="131"/>
      <c r="YR1" s="131"/>
      <c r="YS1" s="131"/>
      <c r="YT1" s="131"/>
      <c r="YU1" s="131"/>
      <c r="YV1" s="131"/>
      <c r="YW1" s="131"/>
      <c r="YX1" s="131"/>
      <c r="YY1" s="131"/>
      <c r="YZ1" s="131"/>
      <c r="ZA1" s="131"/>
      <c r="ZB1" s="131"/>
      <c r="ZC1" s="131"/>
      <c r="ZD1" s="131"/>
      <c r="ZE1" s="131"/>
      <c r="ZF1" s="131"/>
      <c r="ZG1" s="131"/>
      <c r="ZH1" s="131"/>
      <c r="ZI1" s="131"/>
      <c r="ZJ1" s="131"/>
      <c r="ZK1" s="131"/>
      <c r="ZL1" s="131"/>
      <c r="ZM1" s="131"/>
      <c r="ZN1" s="131"/>
      <c r="ZO1" s="131"/>
      <c r="ZP1" s="131"/>
      <c r="ZQ1" s="131"/>
      <c r="ZR1" s="131"/>
      <c r="ZS1" s="131"/>
      <c r="ZT1" s="131"/>
      <c r="ZU1" s="131"/>
      <c r="ZV1" s="131"/>
      <c r="ZW1" s="131"/>
      <c r="ZX1" s="131"/>
      <c r="ZY1" s="131"/>
      <c r="ZZ1" s="131"/>
      <c r="AAA1" s="131"/>
      <c r="AAB1" s="131"/>
      <c r="AAC1" s="131"/>
      <c r="AAD1" s="131"/>
      <c r="AAE1" s="131"/>
      <c r="AAF1" s="131"/>
      <c r="AAG1" s="131"/>
      <c r="AAH1" s="131"/>
      <c r="AAI1" s="131"/>
      <c r="AAJ1" s="131"/>
      <c r="AAK1" s="131"/>
      <c r="AAL1" s="131"/>
      <c r="AAM1" s="131"/>
      <c r="AAN1" s="131"/>
      <c r="AAO1" s="131"/>
      <c r="AAP1" s="131"/>
      <c r="AAQ1" s="131"/>
      <c r="AAR1" s="131"/>
      <c r="AAS1" s="131"/>
      <c r="AAT1" s="131"/>
      <c r="AAU1" s="131"/>
      <c r="AAV1" s="131"/>
      <c r="AAW1" s="131"/>
      <c r="AAX1" s="131"/>
      <c r="AAY1" s="131"/>
      <c r="AAZ1" s="131"/>
      <c r="ABA1" s="131"/>
      <c r="ABB1" s="131"/>
      <c r="ABC1" s="131"/>
      <c r="ABD1" s="131"/>
      <c r="ABE1" s="131"/>
      <c r="ABF1" s="131"/>
      <c r="ABG1" s="131"/>
      <c r="ABH1" s="131"/>
      <c r="ABI1" s="131"/>
      <c r="ABJ1" s="131"/>
      <c r="ABK1" s="131"/>
      <c r="ABL1" s="131"/>
      <c r="ABM1" s="131"/>
      <c r="ABN1" s="131"/>
      <c r="ABO1" s="131"/>
      <c r="ABP1" s="131"/>
      <c r="ABQ1" s="131"/>
      <c r="ABR1" s="131"/>
      <c r="ABS1" s="131"/>
      <c r="ABT1" s="131"/>
      <c r="ABU1" s="131"/>
      <c r="ABV1" s="131"/>
      <c r="ABW1" s="131"/>
      <c r="ABX1" s="131"/>
      <c r="ABY1" s="131"/>
      <c r="ABZ1" s="131"/>
      <c r="ACA1" s="131"/>
      <c r="ACB1" s="131"/>
      <c r="ACC1" s="131"/>
      <c r="ACD1" s="131"/>
      <c r="ACE1" s="131"/>
      <c r="ACF1" s="131"/>
      <c r="ACG1" s="131"/>
      <c r="ACH1" s="131"/>
      <c r="ACI1" s="131"/>
      <c r="ACJ1" s="131"/>
      <c r="ACK1" s="131"/>
      <c r="ACL1" s="131"/>
      <c r="ACM1" s="131"/>
      <c r="ACN1" s="131"/>
      <c r="ACO1" s="131"/>
      <c r="ACP1" s="131"/>
      <c r="ACQ1" s="131"/>
      <c r="ACR1" s="131"/>
      <c r="ACS1" s="131"/>
      <c r="ACT1" s="131"/>
      <c r="ACU1" s="131"/>
      <c r="ACV1" s="131"/>
      <c r="ACW1" s="131"/>
      <c r="ACX1" s="131"/>
      <c r="ACY1" s="131"/>
      <c r="ACZ1" s="131"/>
      <c r="ADA1" s="131"/>
      <c r="ADB1" s="131"/>
      <c r="ADC1" s="131"/>
      <c r="ADD1" s="131"/>
      <c r="ADE1" s="131"/>
      <c r="ADF1" s="131"/>
      <c r="ADG1" s="131"/>
      <c r="ADH1" s="131"/>
      <c r="ADI1" s="131"/>
      <c r="ADJ1" s="131"/>
      <c r="ADK1" s="131"/>
      <c r="ADL1" s="131"/>
      <c r="ADM1" s="131"/>
      <c r="ADN1" s="131"/>
      <c r="ADO1" s="131"/>
      <c r="ADP1" s="131"/>
      <c r="ADQ1" s="131"/>
      <c r="ADR1" s="131"/>
      <c r="ADS1" s="131"/>
      <c r="ADT1" s="131"/>
      <c r="ADU1" s="131"/>
      <c r="ADV1" s="131"/>
      <c r="ADW1" s="131"/>
      <c r="ADX1" s="131"/>
      <c r="ADY1" s="131"/>
      <c r="ADZ1" s="131"/>
      <c r="AEA1" s="131"/>
      <c r="AEB1" s="131"/>
      <c r="AEC1" s="131"/>
      <c r="AED1" s="131"/>
      <c r="AEE1" s="131"/>
      <c r="AEF1" s="131"/>
      <c r="AEG1" s="131"/>
      <c r="AEH1" s="131"/>
      <c r="AEI1" s="131"/>
      <c r="AEJ1" s="131"/>
      <c r="AEK1" s="131"/>
      <c r="AEL1" s="131"/>
      <c r="AEM1" s="131"/>
      <c r="AEN1" s="131"/>
      <c r="AEO1" s="131"/>
      <c r="AEP1" s="131"/>
      <c r="AEQ1" s="131"/>
      <c r="AER1" s="131"/>
      <c r="AES1" s="131"/>
      <c r="AET1" s="131"/>
      <c r="AEU1" s="131"/>
      <c r="AEV1" s="131"/>
      <c r="AEW1" s="131"/>
      <c r="AEX1" s="131"/>
      <c r="AEY1" s="131"/>
      <c r="AEZ1" s="131"/>
      <c r="AFA1" s="131"/>
      <c r="AFB1" s="131"/>
      <c r="AFC1" s="131"/>
      <c r="AFD1" s="131"/>
      <c r="AFE1" s="131"/>
      <c r="AFF1" s="131"/>
      <c r="AFG1" s="131"/>
      <c r="AFH1" s="131"/>
      <c r="AFI1" s="131"/>
      <c r="AFJ1" s="131"/>
      <c r="AFK1" s="131"/>
      <c r="AFL1" s="131"/>
      <c r="AFM1" s="131"/>
      <c r="AFN1" s="131"/>
      <c r="AFO1" s="131"/>
      <c r="AFP1" s="131"/>
      <c r="AFQ1" s="131"/>
      <c r="AFR1" s="131"/>
      <c r="AFS1" s="131"/>
      <c r="AFT1" s="131"/>
      <c r="AFU1" s="131"/>
      <c r="AFV1" s="131"/>
      <c r="AFW1" s="131"/>
      <c r="AFX1" s="131"/>
      <c r="AFY1" s="131"/>
      <c r="AFZ1" s="131"/>
      <c r="AGA1" s="131"/>
      <c r="AGB1" s="131"/>
      <c r="AGC1" s="131"/>
      <c r="AGD1" s="131"/>
      <c r="AGE1" s="131"/>
      <c r="AGF1" s="131"/>
      <c r="AGG1" s="131"/>
      <c r="AGH1" s="131"/>
      <c r="AGI1" s="131"/>
      <c r="AGJ1" s="131"/>
      <c r="AGK1" s="131"/>
      <c r="AGL1" s="131"/>
      <c r="AGM1" s="131"/>
      <c r="AGN1" s="131"/>
      <c r="AGO1" s="131"/>
      <c r="AGP1" s="131"/>
      <c r="AGQ1" s="131"/>
      <c r="AGR1" s="131"/>
      <c r="AGS1" s="131"/>
      <c r="AGT1" s="131"/>
      <c r="AGU1" s="131"/>
      <c r="AGV1" s="131"/>
      <c r="AGW1" s="131"/>
      <c r="AGX1" s="131"/>
      <c r="AGY1" s="131"/>
      <c r="AGZ1" s="131"/>
      <c r="AHA1" s="131"/>
      <c r="AHB1" s="131"/>
      <c r="AHC1" s="131"/>
      <c r="AHD1" s="131"/>
      <c r="AHE1" s="131"/>
      <c r="AHF1" s="131"/>
      <c r="AHG1" s="131"/>
      <c r="AHH1" s="131"/>
      <c r="AHI1" s="131"/>
      <c r="AHJ1" s="131"/>
      <c r="AHK1" s="131"/>
      <c r="AHL1" s="131"/>
      <c r="AHM1" s="131"/>
      <c r="AHN1" s="131"/>
      <c r="AHO1" s="131"/>
      <c r="AHP1" s="131"/>
      <c r="AHQ1" s="131"/>
      <c r="AHR1" s="131"/>
      <c r="AHS1" s="131"/>
      <c r="AHT1" s="131"/>
      <c r="AHU1" s="131"/>
      <c r="AHV1" s="131"/>
      <c r="AHW1" s="131"/>
      <c r="AHX1" s="131"/>
      <c r="AHY1" s="131"/>
      <c r="AHZ1" s="131"/>
      <c r="AIA1" s="131"/>
      <c r="AIB1" s="131"/>
      <c r="AIC1" s="131"/>
      <c r="AID1" s="131"/>
      <c r="AIE1" s="131"/>
      <c r="AIF1" s="131"/>
      <c r="AIG1" s="131"/>
      <c r="AIH1" s="131"/>
      <c r="AII1" s="131"/>
      <c r="AIJ1" s="131"/>
      <c r="AIK1" s="131"/>
      <c r="AIL1" s="131"/>
      <c r="AIM1" s="131"/>
      <c r="AIN1" s="131"/>
      <c r="AIO1" s="131"/>
      <c r="AIP1" s="131"/>
      <c r="AIQ1" s="131"/>
      <c r="AIR1" s="131"/>
      <c r="AIS1" s="131"/>
      <c r="AIT1" s="131"/>
      <c r="AIU1" s="131"/>
      <c r="AIV1" s="131"/>
      <c r="AIW1" s="131"/>
      <c r="AIX1" s="131"/>
      <c r="AIY1" s="131"/>
      <c r="AIZ1" s="131"/>
      <c r="AJA1" s="131"/>
      <c r="AJB1" s="131"/>
      <c r="AJC1" s="131"/>
      <c r="AJD1" s="131"/>
      <c r="AJE1" s="131"/>
      <c r="AJF1" s="131"/>
      <c r="AJG1" s="131"/>
      <c r="AJH1" s="131"/>
      <c r="AJI1" s="131"/>
      <c r="AJJ1" s="131"/>
      <c r="AJK1" s="131"/>
      <c r="AJL1" s="131"/>
      <c r="AJM1" s="131"/>
      <c r="AJN1" s="131"/>
      <c r="AJO1" s="131"/>
      <c r="AJP1" s="131"/>
      <c r="AJQ1" s="131"/>
      <c r="AJR1" s="131"/>
      <c r="AJS1" s="131"/>
      <c r="AJT1" s="131"/>
      <c r="AJU1" s="131"/>
      <c r="AJV1" s="131"/>
      <c r="AJW1" s="131"/>
      <c r="AJX1" s="131"/>
      <c r="AJY1" s="131"/>
      <c r="AJZ1" s="131"/>
      <c r="AKA1" s="131"/>
      <c r="AKB1" s="131"/>
      <c r="AKC1" s="131"/>
      <c r="AKD1" s="131"/>
      <c r="AKE1" s="131"/>
      <c r="AKF1" s="131"/>
      <c r="AKG1" s="131"/>
      <c r="AKH1" s="131"/>
      <c r="AKI1" s="131"/>
      <c r="AKJ1" s="131"/>
      <c r="AKK1" s="131"/>
      <c r="AKL1" s="131"/>
      <c r="AKM1" s="131"/>
      <c r="AKN1" s="131"/>
      <c r="AKO1" s="131"/>
      <c r="AKP1" s="131"/>
      <c r="AKQ1" s="131"/>
      <c r="AKR1" s="131"/>
      <c r="AKS1" s="131"/>
      <c r="AKT1" s="131"/>
      <c r="AKU1" s="131"/>
      <c r="AKV1" s="131"/>
      <c r="AKW1" s="131"/>
      <c r="AKX1" s="131"/>
      <c r="AKY1" s="131"/>
      <c r="AKZ1" s="131"/>
      <c r="ALA1" s="131"/>
      <c r="ALB1" s="131"/>
      <c r="ALC1" s="131"/>
      <c r="ALD1" s="131"/>
      <c r="ALE1" s="131"/>
      <c r="ALF1" s="131"/>
      <c r="ALG1" s="131"/>
      <c r="ALH1" s="131"/>
      <c r="ALI1" s="131"/>
      <c r="ALJ1" s="131"/>
      <c r="ALK1" s="131"/>
      <c r="ALL1" s="131"/>
      <c r="ALM1" s="131"/>
      <c r="ALN1" s="131"/>
      <c r="ALO1" s="131"/>
      <c r="ALP1" s="131"/>
      <c r="ALQ1" s="131"/>
      <c r="ALR1" s="131"/>
      <c r="ALS1" s="131"/>
      <c r="ALT1" s="131"/>
      <c r="ALU1" s="131"/>
      <c r="ALV1" s="131"/>
      <c r="ALW1" s="131"/>
      <c r="ALX1" s="131"/>
      <c r="ALY1" s="131"/>
      <c r="ALZ1" s="131"/>
      <c r="AMA1" s="131"/>
      <c r="AMB1" s="131"/>
      <c r="AMC1" s="131"/>
      <c r="AMD1" s="131"/>
      <c r="AME1" s="131"/>
      <c r="AMF1" s="131"/>
      <c r="AMG1" s="131"/>
      <c r="AMH1" s="131"/>
      <c r="AMI1" s="131"/>
      <c r="AMJ1" s="131"/>
    </row>
    <row r="2" spans="1:1024">
      <c r="A2" s="144" t="s">
        <v>948</v>
      </c>
      <c r="B2" s="145">
        <v>135</v>
      </c>
      <c r="C2" s="146">
        <v>117.87</v>
      </c>
      <c r="D2" s="147">
        <v>1.1447000000000001</v>
      </c>
      <c r="E2" s="148">
        <v>0.22000000000000003</v>
      </c>
      <c r="F2" s="149">
        <v>0.22688888888888886</v>
      </c>
      <c r="G2" s="165">
        <v>165.63</v>
      </c>
      <c r="H2" s="151">
        <v>30.629999999999995</v>
      </c>
      <c r="I2" s="145" t="s">
        <v>955</v>
      </c>
      <c r="J2" s="152" t="s">
        <v>2130</v>
      </c>
      <c r="K2" s="153">
        <v>43998</v>
      </c>
      <c r="L2" s="154">
        <v>44246</v>
      </c>
      <c r="M2" s="155">
        <v>33615</v>
      </c>
      <c r="N2" s="156">
        <v>0.33258813029897361</v>
      </c>
      <c r="O2" s="157">
        <v>134.92578900000001</v>
      </c>
      <c r="P2" s="157">
        <v>-7.4210999999991145E-2</v>
      </c>
      <c r="Q2" s="158">
        <v>0.9</v>
      </c>
      <c r="R2" s="159">
        <v>41630.799999999974</v>
      </c>
      <c r="S2" s="160">
        <v>47654.776759999972</v>
      </c>
      <c r="T2" s="160"/>
      <c r="U2" s="161"/>
      <c r="V2" s="162">
        <v>12581.689999999999</v>
      </c>
      <c r="W2" s="162">
        <v>60236.466759999967</v>
      </c>
      <c r="X2" s="163">
        <v>52565</v>
      </c>
      <c r="Y2" s="159">
        <v>7671.4667599999666</v>
      </c>
      <c r="Z2" s="219">
        <v>0.14594248568439006</v>
      </c>
      <c r="AA2" s="219">
        <v>5.9034135869565407E-2</v>
      </c>
      <c r="AB2" s="219">
        <v>8.6908349814824648E-2</v>
      </c>
      <c r="AC2" s="164" t="s">
        <v>1852</v>
      </c>
    </row>
    <row r="3" spans="1:1024">
      <c r="A3" s="10" t="s">
        <v>949</v>
      </c>
      <c r="B3" s="11">
        <v>135</v>
      </c>
      <c r="C3" s="22">
        <v>117.14</v>
      </c>
      <c r="D3" s="47">
        <v>1.1518999999999999</v>
      </c>
      <c r="E3" s="12">
        <v>0.22000000000000003</v>
      </c>
      <c r="F3" s="26">
        <v>0.21977777777777768</v>
      </c>
      <c r="G3" s="64">
        <v>164.67</v>
      </c>
      <c r="H3" s="48">
        <v>29.669999999999987</v>
      </c>
      <c r="I3" s="145" t="s">
        <v>955</v>
      </c>
      <c r="J3" s="16" t="s">
        <v>2400</v>
      </c>
      <c r="K3" s="49">
        <v>43999</v>
      </c>
      <c r="L3" s="50">
        <v>44340</v>
      </c>
      <c r="M3" s="51">
        <v>46170</v>
      </c>
      <c r="N3" s="19">
        <v>0.23455815464587385</v>
      </c>
      <c r="O3" s="20">
        <v>134.93356599999998</v>
      </c>
      <c r="P3" s="20">
        <v>-6.6434000000015203E-2</v>
      </c>
      <c r="Q3" s="21">
        <v>0.9</v>
      </c>
      <c r="R3" s="25">
        <v>41747.939999999973</v>
      </c>
      <c r="S3" s="23">
        <v>48089.452085999968</v>
      </c>
      <c r="T3" s="23"/>
      <c r="U3" s="52"/>
      <c r="V3" s="24">
        <v>12581.689999999999</v>
      </c>
      <c r="W3" s="24">
        <v>60671.142085999963</v>
      </c>
      <c r="X3" s="54">
        <v>52700</v>
      </c>
      <c r="Y3" s="25">
        <v>7971.1420859999635</v>
      </c>
      <c r="Z3" s="234">
        <v>0.15125506804554001</v>
      </c>
      <c r="AA3" s="234">
        <v>2.6222925925925011E-3</v>
      </c>
      <c r="AB3" s="234">
        <v>0.14863277545294751</v>
      </c>
      <c r="AC3" s="55">
        <v>2.2222222222234578E-4</v>
      </c>
    </row>
    <row r="4" spans="1:1024">
      <c r="A4" s="10" t="s">
        <v>950</v>
      </c>
      <c r="B4" s="11">
        <v>135</v>
      </c>
      <c r="C4" s="22">
        <v>117.09</v>
      </c>
      <c r="D4" s="47">
        <v>1.1524000000000001</v>
      </c>
      <c r="E4" s="12">
        <v>0.22000000000000003</v>
      </c>
      <c r="F4" s="26">
        <v>0.21918518518518521</v>
      </c>
      <c r="G4" s="64">
        <v>164.59</v>
      </c>
      <c r="H4" s="48">
        <v>29.590000000000003</v>
      </c>
      <c r="I4" s="145" t="s">
        <v>955</v>
      </c>
      <c r="J4" s="16" t="s">
        <v>2401</v>
      </c>
      <c r="K4" s="49">
        <v>44000</v>
      </c>
      <c r="L4" s="50">
        <v>44340</v>
      </c>
      <c r="M4" s="51">
        <v>46035</v>
      </c>
      <c r="N4" s="19">
        <v>0.23461170848267626</v>
      </c>
      <c r="O4" s="20">
        <v>134.934516</v>
      </c>
      <c r="P4" s="20">
        <v>-6.5483999999997877E-2</v>
      </c>
      <c r="Q4" s="21">
        <v>0.9</v>
      </c>
      <c r="R4" s="25">
        <v>41865.02999999997</v>
      </c>
      <c r="S4" s="23">
        <v>48245.26057199997</v>
      </c>
      <c r="T4" s="23"/>
      <c r="U4" s="52"/>
      <c r="V4" s="24">
        <v>12581.689999999999</v>
      </c>
      <c r="W4" s="24">
        <v>60826.950571999972</v>
      </c>
      <c r="X4" s="54">
        <v>52835</v>
      </c>
      <c r="Y4" s="25">
        <v>7991.9505719999725</v>
      </c>
      <c r="Z4" s="234">
        <v>0.15126243156998154</v>
      </c>
      <c r="AA4" s="234">
        <v>1.8766419753089014E-3</v>
      </c>
      <c r="AB4" s="234">
        <v>0.14938578959467264</v>
      </c>
      <c r="AC4" s="55">
        <v>8.1481481481482376E-4</v>
      </c>
    </row>
    <row r="5" spans="1:1024">
      <c r="A5" s="10" t="s">
        <v>951</v>
      </c>
      <c r="B5" s="11">
        <v>135</v>
      </c>
      <c r="C5" s="22">
        <v>115.84</v>
      </c>
      <c r="D5" s="47">
        <v>1.1648000000000001</v>
      </c>
      <c r="E5" s="12">
        <v>0.22000000000000003</v>
      </c>
      <c r="F5" s="26">
        <v>0.22629629629629638</v>
      </c>
      <c r="G5" s="64">
        <v>165.55</v>
      </c>
      <c r="H5" s="48">
        <v>30.550000000000011</v>
      </c>
      <c r="I5" s="145" t="s">
        <v>955</v>
      </c>
      <c r="J5" s="16" t="s">
        <v>2402</v>
      </c>
      <c r="K5" s="49">
        <v>44001</v>
      </c>
      <c r="L5" s="50">
        <v>44347</v>
      </c>
      <c r="M5" s="51">
        <v>46845</v>
      </c>
      <c r="N5" s="19">
        <v>0.23803500907247313</v>
      </c>
      <c r="O5" s="20">
        <v>134.93043200000002</v>
      </c>
      <c r="P5" s="20">
        <v>-6.9567999999975427E-2</v>
      </c>
      <c r="Q5" s="21">
        <v>0.9</v>
      </c>
      <c r="R5" s="25">
        <v>41980.869999999966</v>
      </c>
      <c r="S5" s="23">
        <v>48899.317375999963</v>
      </c>
      <c r="T5" s="23"/>
      <c r="U5" s="52"/>
      <c r="V5" s="24">
        <v>12581.689999999999</v>
      </c>
      <c r="W5" s="24">
        <v>61481.007375999965</v>
      </c>
      <c r="X5" s="54">
        <v>52970</v>
      </c>
      <c r="Y5" s="25">
        <v>8511.007375999965</v>
      </c>
      <c r="Z5" s="234">
        <v>0.16067599350575734</v>
      </c>
      <c r="AA5" s="234">
        <v>9.3639111111112339E-3</v>
      </c>
      <c r="AB5" s="234">
        <v>0.15131208239464611</v>
      </c>
      <c r="AC5" s="55" t="s">
        <v>1852</v>
      </c>
    </row>
    <row r="6" spans="1:1024">
      <c r="A6" s="10" t="s">
        <v>963</v>
      </c>
      <c r="B6" s="11">
        <v>135</v>
      </c>
      <c r="C6" s="22">
        <v>115.72</v>
      </c>
      <c r="D6" s="47">
        <v>1.1659999999999999</v>
      </c>
      <c r="E6" s="12">
        <v>0.22000000000000003</v>
      </c>
      <c r="F6" s="26">
        <v>0.22503703703703701</v>
      </c>
      <c r="G6" s="64">
        <v>165.38</v>
      </c>
      <c r="H6" s="48">
        <v>30.379999999999995</v>
      </c>
      <c r="I6" s="145" t="s">
        <v>955</v>
      </c>
      <c r="J6" s="16" t="s">
        <v>2403</v>
      </c>
      <c r="K6" s="49">
        <v>44004</v>
      </c>
      <c r="L6" s="50">
        <v>44347</v>
      </c>
      <c r="M6" s="51">
        <v>46440</v>
      </c>
      <c r="N6" s="19">
        <v>0.23877476313522822</v>
      </c>
      <c r="O6" s="20">
        <v>134.92952</v>
      </c>
      <c r="P6" s="20">
        <v>-7.0480000000003429E-2</v>
      </c>
      <c r="Q6" s="21">
        <v>0.9</v>
      </c>
      <c r="R6" s="25">
        <v>42096.589999999967</v>
      </c>
      <c r="S6" s="23">
        <v>49084.623939999961</v>
      </c>
      <c r="T6" s="23"/>
      <c r="U6" s="52"/>
      <c r="V6" s="24">
        <v>12581.689999999999</v>
      </c>
      <c r="W6" s="24">
        <v>61666.313939999964</v>
      </c>
      <c r="X6" s="54">
        <v>53105</v>
      </c>
      <c r="Y6" s="25">
        <v>8561.3139399999636</v>
      </c>
      <c r="Z6" s="234">
        <v>0.16121483739760789</v>
      </c>
      <c r="AA6" s="234">
        <v>8.218607407407541E-3</v>
      </c>
      <c r="AB6" s="234">
        <v>0.15299622999020035</v>
      </c>
      <c r="AC6" s="55" t="s">
        <v>1852</v>
      </c>
    </row>
    <row r="7" spans="1:1024">
      <c r="A7" s="10" t="s">
        <v>965</v>
      </c>
      <c r="B7" s="11">
        <v>135</v>
      </c>
      <c r="C7" s="22">
        <v>115.31</v>
      </c>
      <c r="D7" s="47">
        <v>1.1700999999999999</v>
      </c>
      <c r="E7" s="12">
        <v>0.22000000000000003</v>
      </c>
      <c r="F7" s="26">
        <v>0.22059259259259259</v>
      </c>
      <c r="G7" s="64">
        <v>164.78</v>
      </c>
      <c r="H7" s="48">
        <v>29.78</v>
      </c>
      <c r="I7" s="145" t="s">
        <v>955</v>
      </c>
      <c r="J7" s="16" t="s">
        <v>2404</v>
      </c>
      <c r="K7" s="49">
        <v>44005</v>
      </c>
      <c r="L7" s="50">
        <v>44347</v>
      </c>
      <c r="M7" s="51">
        <v>46305</v>
      </c>
      <c r="N7" s="19">
        <v>0.23474138861893967</v>
      </c>
      <c r="O7" s="20">
        <v>134.92423099999999</v>
      </c>
      <c r="P7" s="20">
        <v>-7.5769000000008191E-2</v>
      </c>
      <c r="Q7" s="21">
        <v>0.9</v>
      </c>
      <c r="R7" s="25">
        <v>40803.259999999966</v>
      </c>
      <c r="S7" s="23">
        <v>47743.89452599996</v>
      </c>
      <c r="T7" s="23">
        <v>1408.64</v>
      </c>
      <c r="U7" s="52">
        <v>1648.25</v>
      </c>
      <c r="V7" s="24">
        <v>14229.939999999999</v>
      </c>
      <c r="W7" s="24">
        <v>61973.834525999962</v>
      </c>
      <c r="X7" s="54">
        <v>53240</v>
      </c>
      <c r="Y7" s="25">
        <v>8733.8345259999624</v>
      </c>
      <c r="Z7" s="234">
        <v>0.16404647870022471</v>
      </c>
      <c r="AA7" s="234">
        <v>9.7096259259259465E-3</v>
      </c>
      <c r="AB7" s="234">
        <v>0.15433685277429876</v>
      </c>
      <c r="AC7" s="55" t="s">
        <v>1852</v>
      </c>
    </row>
    <row r="8" spans="1:1024">
      <c r="A8" s="10" t="s">
        <v>967</v>
      </c>
      <c r="B8" s="11">
        <v>135</v>
      </c>
      <c r="C8" s="22">
        <v>115.52</v>
      </c>
      <c r="D8" s="47">
        <v>1.1679999999999999</v>
      </c>
      <c r="E8" s="12">
        <v>0.22000000000000003</v>
      </c>
      <c r="F8" s="26">
        <v>0.22288888888888891</v>
      </c>
      <c r="G8" s="64">
        <v>165.09</v>
      </c>
      <c r="H8" s="48">
        <v>30.090000000000003</v>
      </c>
      <c r="I8" s="145" t="s">
        <v>955</v>
      </c>
      <c r="J8" s="16" t="s">
        <v>2405</v>
      </c>
      <c r="K8" s="49">
        <v>44006</v>
      </c>
      <c r="L8" s="50">
        <v>44347</v>
      </c>
      <c r="M8" s="51">
        <v>46170</v>
      </c>
      <c r="N8" s="19">
        <v>0.23787849252761537</v>
      </c>
      <c r="O8" s="20">
        <v>134.92735999999999</v>
      </c>
      <c r="P8" s="20">
        <v>-7.2640000000006921E-2</v>
      </c>
      <c r="Q8" s="21">
        <v>0.9</v>
      </c>
      <c r="R8" s="25">
        <v>40918.779999999962</v>
      </c>
      <c r="S8" s="23">
        <v>47793.13503999995</v>
      </c>
      <c r="T8" s="23"/>
      <c r="U8" s="52"/>
      <c r="V8" s="24">
        <v>14229.939999999999</v>
      </c>
      <c r="W8" s="24">
        <v>62023.075039999952</v>
      </c>
      <c r="X8" s="54">
        <v>53375</v>
      </c>
      <c r="Y8" s="25">
        <v>8648.0750399999524</v>
      </c>
      <c r="Z8" s="234">
        <v>0.16202482510538552</v>
      </c>
      <c r="AA8" s="234">
        <v>6.6924021164020964E-3</v>
      </c>
      <c r="AB8" s="234">
        <v>0.15533242298898342</v>
      </c>
      <c r="AC8" s="55" t="s">
        <v>1852</v>
      </c>
    </row>
    <row r="9" spans="1:1024">
      <c r="A9" s="10" t="s">
        <v>1086</v>
      </c>
      <c r="B9" s="11">
        <v>135</v>
      </c>
      <c r="C9" s="22">
        <v>116.02</v>
      </c>
      <c r="D9" s="47">
        <v>1.163</v>
      </c>
      <c r="E9" s="12">
        <v>0.22000000000000003</v>
      </c>
      <c r="F9" s="26">
        <v>0.22822222222222224</v>
      </c>
      <c r="G9" s="64">
        <v>165.81</v>
      </c>
      <c r="H9" s="48">
        <v>30.810000000000002</v>
      </c>
      <c r="I9" s="145" t="s">
        <v>955</v>
      </c>
      <c r="J9" s="16" t="s">
        <v>2406</v>
      </c>
      <c r="K9" s="49">
        <v>44011</v>
      </c>
      <c r="L9" s="50">
        <v>44347</v>
      </c>
      <c r="M9" s="51">
        <v>45495</v>
      </c>
      <c r="N9" s="19">
        <v>0.24718430596768876</v>
      </c>
      <c r="O9" s="20">
        <v>134.93126000000001</v>
      </c>
      <c r="P9" s="20">
        <v>-6.8739999999991142E-2</v>
      </c>
      <c r="Q9" s="21">
        <v>0.9</v>
      </c>
      <c r="R9" s="25">
        <v>41034.799999999959</v>
      </c>
      <c r="S9" s="23">
        <v>47723.472399999955</v>
      </c>
      <c r="T9" s="23"/>
      <c r="U9" s="52"/>
      <c r="V9" s="24">
        <v>14229.939999999999</v>
      </c>
      <c r="W9" s="24">
        <v>61953.412399999957</v>
      </c>
      <c r="X9" s="54">
        <v>53510</v>
      </c>
      <c r="Y9" s="25">
        <v>8443.4123999999574</v>
      </c>
      <c r="Z9" s="234">
        <v>0.15779129882264908</v>
      </c>
      <c r="AA9" s="234">
        <v>2.0214166666667754E-3</v>
      </c>
      <c r="AB9" s="234">
        <v>0.15576988215598231</v>
      </c>
      <c r="AC9" s="55" t="s">
        <v>1852</v>
      </c>
    </row>
    <row r="10" spans="1:1024">
      <c r="A10" s="199" t="s">
        <v>1087</v>
      </c>
      <c r="B10" s="200">
        <v>135</v>
      </c>
      <c r="C10" s="236">
        <v>114.09</v>
      </c>
      <c r="D10" s="237">
        <v>1.1827000000000001</v>
      </c>
      <c r="E10" s="203">
        <v>0.22000000000000003</v>
      </c>
      <c r="F10" s="238">
        <v>0.22888888888888892</v>
      </c>
      <c r="G10" s="239">
        <v>165.9</v>
      </c>
      <c r="H10" s="240">
        <v>30.900000000000006</v>
      </c>
      <c r="I10" s="200" t="s">
        <v>955</v>
      </c>
      <c r="J10" s="207" t="s">
        <v>2441</v>
      </c>
      <c r="K10" s="241">
        <v>44012</v>
      </c>
      <c r="L10" s="242">
        <v>44370</v>
      </c>
      <c r="M10" s="243">
        <v>48465</v>
      </c>
      <c r="N10" s="210">
        <v>0.23271432992881463</v>
      </c>
      <c r="O10" s="211">
        <v>134.93424300000001</v>
      </c>
      <c r="P10" s="211">
        <v>-6.575699999999074E-2</v>
      </c>
      <c r="Q10" s="212">
        <v>0.9</v>
      </c>
      <c r="R10" s="213">
        <v>37453.519999999953</v>
      </c>
      <c r="S10" s="214">
        <v>44296.278103999946</v>
      </c>
      <c r="T10" s="214">
        <v>3695.37</v>
      </c>
      <c r="U10" s="244">
        <v>4370.51</v>
      </c>
      <c r="V10" s="215">
        <v>18600.449999999997</v>
      </c>
      <c r="W10" s="215">
        <v>62896.728103999943</v>
      </c>
      <c r="X10" s="216">
        <v>53645</v>
      </c>
      <c r="Y10" s="213">
        <v>9251.7281039999434</v>
      </c>
      <c r="Z10" s="217">
        <v>0.17246207668934566</v>
      </c>
      <c r="AA10" s="217">
        <v>1.6829975308641831E-2</v>
      </c>
      <c r="AB10" s="217">
        <v>0.15563210138070382</v>
      </c>
      <c r="AC10" s="223" t="s">
        <v>1852</v>
      </c>
    </row>
    <row r="11" spans="1:1024">
      <c r="A11" s="199" t="s">
        <v>1088</v>
      </c>
      <c r="B11" s="200">
        <v>135</v>
      </c>
      <c r="C11" s="236">
        <v>113.75</v>
      </c>
      <c r="D11" s="237">
        <v>1.1861999999999999</v>
      </c>
      <c r="E11" s="203">
        <v>0.22000000000000003</v>
      </c>
      <c r="F11" s="238">
        <v>0.22518518518518524</v>
      </c>
      <c r="G11" s="239">
        <v>165.4</v>
      </c>
      <c r="H11" s="240">
        <v>30.400000000000006</v>
      </c>
      <c r="I11" s="200" t="s">
        <v>955</v>
      </c>
      <c r="J11" s="207" t="s">
        <v>2442</v>
      </c>
      <c r="K11" s="241">
        <v>44013</v>
      </c>
      <c r="L11" s="242">
        <v>44370</v>
      </c>
      <c r="M11" s="243">
        <v>48330</v>
      </c>
      <c r="N11" s="210">
        <v>0.22958824746534248</v>
      </c>
      <c r="O11" s="211">
        <v>134.93025</v>
      </c>
      <c r="P11" s="211">
        <v>-6.9749999999999091E-2</v>
      </c>
      <c r="Q11" s="212">
        <v>0.9</v>
      </c>
      <c r="R11" s="213">
        <v>36241.96999999995</v>
      </c>
      <c r="S11" s="214">
        <v>42990.224813999936</v>
      </c>
      <c r="T11" s="214">
        <v>1325.3</v>
      </c>
      <c r="U11" s="244">
        <v>1572.07</v>
      </c>
      <c r="V11" s="215">
        <v>20172.519999999997</v>
      </c>
      <c r="W11" s="215">
        <v>63162.744813999932</v>
      </c>
      <c r="X11" s="216">
        <v>53780</v>
      </c>
      <c r="Y11" s="213">
        <v>9382.7448139999324</v>
      </c>
      <c r="Z11" s="217">
        <v>0.17446531822238631</v>
      </c>
      <c r="AA11" s="217">
        <v>1.7803533333333066E-2</v>
      </c>
      <c r="AB11" s="217">
        <v>0.15666178488905325</v>
      </c>
      <c r="AC11" s="223" t="s">
        <v>1852</v>
      </c>
    </row>
    <row r="12" spans="1:1024">
      <c r="A12" s="10" t="s">
        <v>1089</v>
      </c>
      <c r="B12" s="11">
        <v>135</v>
      </c>
      <c r="C12" s="22">
        <v>111.98</v>
      </c>
      <c r="D12" s="47">
        <v>1.2049000000000001</v>
      </c>
      <c r="E12" s="12">
        <v>0.22000000000000003</v>
      </c>
      <c r="F12" s="26">
        <v>0.22955555555555562</v>
      </c>
      <c r="G12" s="64">
        <v>165.99</v>
      </c>
      <c r="H12" s="48">
        <v>30.990000000000009</v>
      </c>
      <c r="I12" s="200" t="s">
        <v>955</v>
      </c>
      <c r="J12" s="16" t="s">
        <v>2497</v>
      </c>
      <c r="K12" s="49">
        <v>44014</v>
      </c>
      <c r="L12" s="50">
        <v>44389</v>
      </c>
      <c r="M12" s="51">
        <v>50760</v>
      </c>
      <c r="N12" s="19">
        <v>0.22283983451536649</v>
      </c>
      <c r="O12" s="20">
        <v>134.92470200000002</v>
      </c>
      <c r="P12" s="20">
        <v>-7.5297999999975218E-2</v>
      </c>
      <c r="Q12" s="21">
        <v>0.9</v>
      </c>
      <c r="R12" s="25">
        <v>30548.999999999953</v>
      </c>
      <c r="S12" s="23">
        <v>36808.490099999945</v>
      </c>
      <c r="T12" s="23">
        <v>5804.95</v>
      </c>
      <c r="U12" s="52">
        <v>6994.38</v>
      </c>
      <c r="V12" s="24">
        <v>27166.899999999998</v>
      </c>
      <c r="W12" s="24">
        <v>63975.390099999946</v>
      </c>
      <c r="X12" s="54">
        <v>53915</v>
      </c>
      <c r="Y12" s="25">
        <v>10060.390099999946</v>
      </c>
      <c r="Z12" s="234">
        <v>0.18659723824538532</v>
      </c>
      <c r="AA12" s="234">
        <v>3.0720954208754314E-2</v>
      </c>
      <c r="AB12" s="234">
        <v>0.15587628403663101</v>
      </c>
      <c r="AC12" s="55" t="s">
        <v>1852</v>
      </c>
    </row>
    <row r="13" spans="1:1024">
      <c r="A13" s="10" t="s">
        <v>1090</v>
      </c>
      <c r="B13" s="11">
        <v>135</v>
      </c>
      <c r="C13" s="146">
        <v>110.61</v>
      </c>
      <c r="D13" s="147">
        <v>1.2199</v>
      </c>
      <c r="E13" s="12">
        <v>0.22000000000000003</v>
      </c>
      <c r="F13" s="26">
        <v>0.21999999999999992</v>
      </c>
      <c r="G13" s="64">
        <v>164.7</v>
      </c>
      <c r="H13" s="48">
        <v>29.699999999999989</v>
      </c>
      <c r="I13" s="200" t="s">
        <v>955</v>
      </c>
      <c r="J13" s="16" t="s">
        <v>2586</v>
      </c>
      <c r="K13" s="49">
        <v>44015</v>
      </c>
      <c r="L13" s="50">
        <v>44392</v>
      </c>
      <c r="M13" s="51">
        <v>51030</v>
      </c>
      <c r="N13" s="19">
        <v>0.21243386243386234</v>
      </c>
      <c r="O13" s="20">
        <v>134.93313900000001</v>
      </c>
      <c r="P13" s="20">
        <v>-6.6860999999988735E-2</v>
      </c>
      <c r="Q13" s="21">
        <v>0.9</v>
      </c>
      <c r="R13" s="25">
        <v>25992.829999999954</v>
      </c>
      <c r="S13" s="23">
        <v>31708.653316999946</v>
      </c>
      <c r="T13" s="23">
        <v>4666.78</v>
      </c>
      <c r="U13" s="52">
        <v>5693</v>
      </c>
      <c r="V13" s="24">
        <v>32859.899999999994</v>
      </c>
      <c r="W13" s="24">
        <v>64568.55331699994</v>
      </c>
      <c r="X13" s="54">
        <v>54050</v>
      </c>
      <c r="Y13" s="25">
        <v>10518.55331699994</v>
      </c>
      <c r="Z13" s="234">
        <v>0.19460783195189535</v>
      </c>
      <c r="AA13" s="234">
        <v>3.9881917283950408E-2</v>
      </c>
      <c r="AB13" s="234">
        <v>0.15472591466794494</v>
      </c>
      <c r="AC13" s="55">
        <v>1.1102230246251565E-16</v>
      </c>
    </row>
    <row r="14" spans="1:1024">
      <c r="A14" s="63" t="s">
        <v>1442</v>
      </c>
      <c r="B14" s="2">
        <v>120</v>
      </c>
      <c r="C14" s="177">
        <v>94.54</v>
      </c>
      <c r="D14" s="178">
        <v>1.2686999999999999</v>
      </c>
      <c r="E14" s="32">
        <f t="shared" ref="E14:E18" si="0">10%*Q14+13%</f>
        <v>0.21000000000000002</v>
      </c>
      <c r="F14" s="26">
        <f t="shared" ref="F14:F18" si="1">IF(G14="",($F$1*C14-B14)/B14,H14/B14)</f>
        <v>0.15693324999999991</v>
      </c>
      <c r="H14" s="58">
        <f t="shared" ref="H14:H18" si="2">IF(G14="",$F$1*C14-B14,G14-B14)</f>
        <v>18.83198999999999</v>
      </c>
      <c r="I14" s="2" t="s">
        <v>65</v>
      </c>
      <c r="J14" s="33" t="s">
        <v>1431</v>
      </c>
      <c r="K14" s="59">
        <f t="shared" ref="K14:K18" si="3">DATE(MID(J14,1,4),MID(J14,5,2),MID(J14,7,2))</f>
        <v>44018</v>
      </c>
      <c r="L14" s="60" t="str">
        <f t="shared" ref="L14:L34" ca="1" si="4">IF(LEN(J14) &gt; 15,DATE(MID(J14,12,4),MID(J14,16,2),MID(J14,18,2)),TEXT(TODAY(),"yyyy/m/d"))</f>
        <v>2021/8/25</v>
      </c>
      <c r="M14" s="44">
        <f t="shared" ref="M14:M34" ca="1" si="5">(L14-K14+1)*B14</f>
        <v>49920</v>
      </c>
      <c r="N14" s="61">
        <f t="shared" ref="N14:N34" ca="1" si="6">H14/M14*365</f>
        <v>0.13769383713942301</v>
      </c>
      <c r="O14" s="35">
        <f t="shared" ref="O14:O18" si="7">D14*C14</f>
        <v>119.942898</v>
      </c>
      <c r="P14" s="35">
        <f t="shared" ref="P14:P18" si="8">O14-B14</f>
        <v>-5.710200000000043E-2</v>
      </c>
      <c r="Q14" s="36">
        <f t="shared" ref="Q14:Q18" si="9">B14/150</f>
        <v>0.8</v>
      </c>
      <c r="R14" s="37">
        <f t="shared" ref="R14:R18" si="10">R13+C14-T14</f>
        <v>17414.209999999955</v>
      </c>
      <c r="S14" s="38">
        <f t="shared" ref="S14:S18" si="11">R14*D14</f>
        <v>22093.408226999942</v>
      </c>
      <c r="T14" s="38">
        <v>8673.16</v>
      </c>
      <c r="U14" s="62">
        <v>11003.64</v>
      </c>
      <c r="V14" s="39">
        <f t="shared" ref="V14:V18" si="12">U14+V13</f>
        <v>43863.539999999994</v>
      </c>
      <c r="W14" s="39">
        <f t="shared" ref="W14:W18" si="13">S14+V14</f>
        <v>65956.948226999928</v>
      </c>
      <c r="X14" s="1">
        <f t="shared" ref="X14:X18" si="14">X13+B14</f>
        <v>54170</v>
      </c>
      <c r="Y14" s="37">
        <f t="shared" ref="Y14:Y18" si="15">W14-X14</f>
        <v>11786.948226999928</v>
      </c>
      <c r="Z14" s="183">
        <f t="shared" ref="Z14:Z18" si="16">W14/X14-1</f>
        <v>0.21759180777182818</v>
      </c>
      <c r="AA14" s="183">
        <f>SUM($C$2:C14)*D14/SUM($B$2:B14)-1</f>
        <v>7.5828434482758444E-2</v>
      </c>
      <c r="AB14" s="183">
        <f t="shared" ref="AB14:AB34" si="17">Z14-AA14</f>
        <v>0.14176337328906974</v>
      </c>
      <c r="AC14" s="40">
        <f t="shared" ref="AC14:AC34" si="18">IF(E14-F14&lt;0,"达成",E14-F14)</f>
        <v>5.3066750000000107E-2</v>
      </c>
    </row>
    <row r="15" spans="1:1024">
      <c r="A15" s="63" t="s">
        <v>1443</v>
      </c>
      <c r="B15" s="2">
        <v>120</v>
      </c>
      <c r="C15" s="177">
        <v>93.32</v>
      </c>
      <c r="D15" s="178">
        <v>1.2853000000000001</v>
      </c>
      <c r="E15" s="32">
        <f t="shared" si="0"/>
        <v>0.21000000000000002</v>
      </c>
      <c r="F15" s="26">
        <f t="shared" si="1"/>
        <v>0.14200349999999987</v>
      </c>
      <c r="H15" s="58">
        <f t="shared" si="2"/>
        <v>17.040419999999983</v>
      </c>
      <c r="I15" s="2" t="s">
        <v>65</v>
      </c>
      <c r="J15" s="33" t="s">
        <v>1433</v>
      </c>
      <c r="K15" s="59">
        <f t="shared" si="3"/>
        <v>44019</v>
      </c>
      <c r="L15" s="60" t="str">
        <f t="shared" ca="1" si="4"/>
        <v>2021/8/25</v>
      </c>
      <c r="M15" s="44">
        <f t="shared" ca="1" si="5"/>
        <v>49800</v>
      </c>
      <c r="N15" s="61">
        <f t="shared" ca="1" si="6"/>
        <v>0.12489464457831312</v>
      </c>
      <c r="O15" s="35">
        <f t="shared" si="7"/>
        <v>119.94419600000001</v>
      </c>
      <c r="P15" s="35">
        <f t="shared" si="8"/>
        <v>-5.5803999999994858E-2</v>
      </c>
      <c r="Q15" s="36">
        <f t="shared" si="9"/>
        <v>0.8</v>
      </c>
      <c r="R15" s="37">
        <f t="shared" si="10"/>
        <v>15187.739999999954</v>
      </c>
      <c r="S15" s="38">
        <f t="shared" si="11"/>
        <v>19520.802221999944</v>
      </c>
      <c r="T15" s="38">
        <v>2319.79</v>
      </c>
      <c r="U15" s="62">
        <v>2981.63</v>
      </c>
      <c r="V15" s="39">
        <f t="shared" si="12"/>
        <v>46845.169999999991</v>
      </c>
      <c r="W15" s="39">
        <f t="shared" si="13"/>
        <v>66365.972221999938</v>
      </c>
      <c r="X15" s="1">
        <f t="shared" si="14"/>
        <v>54290</v>
      </c>
      <c r="Y15" s="37">
        <f t="shared" si="15"/>
        <v>12075.972221999938</v>
      </c>
      <c r="Z15" s="183">
        <f t="shared" si="16"/>
        <v>0.22243455925584699</v>
      </c>
      <c r="AA15" s="183">
        <f>SUM($C$2:C15)*D15/SUM($B$2:B15)-1</f>
        <v>8.407453763440853E-2</v>
      </c>
      <c r="AB15" s="183">
        <f t="shared" si="17"/>
        <v>0.13836002162143846</v>
      </c>
      <c r="AC15" s="40">
        <f t="shared" si="18"/>
        <v>6.7996500000000154E-2</v>
      </c>
    </row>
    <row r="16" spans="1:1024">
      <c r="A16" s="63" t="s">
        <v>1444</v>
      </c>
      <c r="B16" s="2">
        <v>120</v>
      </c>
      <c r="C16" s="177">
        <v>91.26</v>
      </c>
      <c r="D16" s="178">
        <v>1.3142</v>
      </c>
      <c r="E16" s="32">
        <f t="shared" si="0"/>
        <v>0.21000000000000002</v>
      </c>
      <c r="F16" s="26">
        <f t="shared" si="1"/>
        <v>0.11679425</v>
      </c>
      <c r="H16" s="58">
        <f t="shared" si="2"/>
        <v>14.015309999999999</v>
      </c>
      <c r="I16" s="2" t="s">
        <v>65</v>
      </c>
      <c r="J16" s="33" t="s">
        <v>1435</v>
      </c>
      <c r="K16" s="59">
        <f t="shared" si="3"/>
        <v>44020</v>
      </c>
      <c r="L16" s="60" t="str">
        <f t="shared" ca="1" si="4"/>
        <v>2021/8/25</v>
      </c>
      <c r="M16" s="44">
        <f t="shared" ca="1" si="5"/>
        <v>49680</v>
      </c>
      <c r="N16" s="61">
        <f t="shared" ca="1" si="6"/>
        <v>0.10297077596618356</v>
      </c>
      <c r="O16" s="35">
        <f t="shared" si="7"/>
        <v>119.93389200000001</v>
      </c>
      <c r="P16" s="35">
        <f t="shared" si="8"/>
        <v>-6.6107999999985623E-2</v>
      </c>
      <c r="Q16" s="36">
        <f t="shared" si="9"/>
        <v>0.8</v>
      </c>
      <c r="R16" s="37">
        <f t="shared" si="10"/>
        <v>10769.449999999953</v>
      </c>
      <c r="S16" s="38">
        <f t="shared" si="11"/>
        <v>14153.21118999994</v>
      </c>
      <c r="T16" s="38">
        <v>4509.55</v>
      </c>
      <c r="U16" s="62">
        <v>5921.47</v>
      </c>
      <c r="V16" s="39">
        <f t="shared" si="12"/>
        <v>52766.639999999992</v>
      </c>
      <c r="W16" s="39">
        <f t="shared" si="13"/>
        <v>66919.851189999928</v>
      </c>
      <c r="X16" s="1">
        <f t="shared" si="14"/>
        <v>54410</v>
      </c>
      <c r="Y16" s="37">
        <f t="shared" si="15"/>
        <v>12509.851189999928</v>
      </c>
      <c r="Z16" s="183">
        <f t="shared" si="16"/>
        <v>0.22991823543466139</v>
      </c>
      <c r="AA16" s="183">
        <f>SUM($C$2:C16)*D16/SUM($B$2:B16)-1</f>
        <v>0.10184386464646455</v>
      </c>
      <c r="AB16" s="183">
        <f t="shared" si="17"/>
        <v>0.12807437078819683</v>
      </c>
      <c r="AC16" s="40">
        <f t="shared" si="18"/>
        <v>9.3205750000000018E-2</v>
      </c>
    </row>
    <row r="17" spans="1:29">
      <c r="A17" s="63" t="s">
        <v>1445</v>
      </c>
      <c r="B17" s="2">
        <v>120</v>
      </c>
      <c r="C17" s="177">
        <v>89.19</v>
      </c>
      <c r="D17" s="178">
        <v>1.3447</v>
      </c>
      <c r="E17" s="32">
        <f t="shared" si="0"/>
        <v>0.21000000000000002</v>
      </c>
      <c r="F17" s="26">
        <f t="shared" si="1"/>
        <v>9.1462625000000006E-2</v>
      </c>
      <c r="H17" s="58">
        <f t="shared" si="2"/>
        <v>10.975515000000001</v>
      </c>
      <c r="I17" s="2" t="s">
        <v>65</v>
      </c>
      <c r="J17" s="33" t="s">
        <v>1437</v>
      </c>
      <c r="K17" s="59">
        <f t="shared" si="3"/>
        <v>44021</v>
      </c>
      <c r="L17" s="60" t="str">
        <f t="shared" ca="1" si="4"/>
        <v>2021/8/25</v>
      </c>
      <c r="M17" s="44">
        <f t="shared" ca="1" si="5"/>
        <v>49560</v>
      </c>
      <c r="N17" s="61">
        <f t="shared" ca="1" si="6"/>
        <v>8.0832586259079908E-2</v>
      </c>
      <c r="O17" s="35">
        <f t="shared" si="7"/>
        <v>119.93379299999999</v>
      </c>
      <c r="P17" s="35">
        <f t="shared" si="8"/>
        <v>-6.6207000000005678E-2</v>
      </c>
      <c r="Q17" s="36">
        <f t="shared" si="9"/>
        <v>0.8</v>
      </c>
      <c r="R17" s="37">
        <f t="shared" si="10"/>
        <v>7074.9699999999539</v>
      </c>
      <c r="S17" s="38">
        <f t="shared" si="11"/>
        <v>9513.7121589999388</v>
      </c>
      <c r="T17" s="38">
        <v>3783.67</v>
      </c>
      <c r="U17" s="62">
        <v>5082.8100000000004</v>
      </c>
      <c r="V17" s="39">
        <f t="shared" si="12"/>
        <v>57849.44999999999</v>
      </c>
      <c r="W17" s="39">
        <f t="shared" si="13"/>
        <v>67363.162158999927</v>
      </c>
      <c r="X17" s="1">
        <f t="shared" si="14"/>
        <v>54530</v>
      </c>
      <c r="Y17" s="37">
        <f t="shared" si="15"/>
        <v>12833.162158999927</v>
      </c>
      <c r="Z17" s="183">
        <f t="shared" si="16"/>
        <v>0.23534131962222493</v>
      </c>
      <c r="AA17" s="183">
        <f>SUM($C$2:C17)*D17/SUM($B$2:B17)-1</f>
        <v>0.12010308333333319</v>
      </c>
      <c r="AB17" s="183">
        <f t="shared" si="17"/>
        <v>0.11523823628889174</v>
      </c>
      <c r="AC17" s="40">
        <f t="shared" si="18"/>
        <v>0.11853737500000001</v>
      </c>
    </row>
    <row r="18" spans="1:29">
      <c r="A18" s="63" t="s">
        <v>1446</v>
      </c>
      <c r="B18" s="2">
        <v>120</v>
      </c>
      <c r="C18" s="177">
        <v>89.31</v>
      </c>
      <c r="D18" s="178">
        <v>1.343</v>
      </c>
      <c r="E18" s="32">
        <f t="shared" si="0"/>
        <v>0.21000000000000002</v>
      </c>
      <c r="F18" s="26">
        <f t="shared" si="1"/>
        <v>9.2931125000000017E-2</v>
      </c>
      <c r="H18" s="58">
        <f t="shared" si="2"/>
        <v>11.151735000000002</v>
      </c>
      <c r="I18" s="2" t="s">
        <v>65</v>
      </c>
      <c r="J18" s="33" t="s">
        <v>1439</v>
      </c>
      <c r="K18" s="59">
        <f t="shared" si="3"/>
        <v>44022</v>
      </c>
      <c r="L18" s="60" t="str">
        <f t="shared" ca="1" si="4"/>
        <v>2021/8/25</v>
      </c>
      <c r="M18" s="44">
        <f t="shared" ca="1" si="5"/>
        <v>49440</v>
      </c>
      <c r="N18" s="61">
        <f t="shared" ca="1" si="6"/>
        <v>8.2329758798543706E-2</v>
      </c>
      <c r="O18" s="35">
        <f t="shared" si="7"/>
        <v>119.94333</v>
      </c>
      <c r="P18" s="35">
        <f t="shared" si="8"/>
        <v>-5.666999999999689E-2</v>
      </c>
      <c r="Q18" s="36">
        <f t="shared" si="9"/>
        <v>0.8</v>
      </c>
      <c r="R18" s="37">
        <f t="shared" si="10"/>
        <v>6933.3799999999546</v>
      </c>
      <c r="S18" s="38">
        <f t="shared" si="11"/>
        <v>9311.5293399999391</v>
      </c>
      <c r="T18" s="38">
        <v>230.9</v>
      </c>
      <c r="U18" s="62">
        <v>309.79000000000002</v>
      </c>
      <c r="V18" s="39">
        <f t="shared" si="12"/>
        <v>58159.239999999991</v>
      </c>
      <c r="W18" s="39">
        <f t="shared" si="13"/>
        <v>67470.769339999926</v>
      </c>
      <c r="X18" s="1">
        <f t="shared" si="14"/>
        <v>54650</v>
      </c>
      <c r="Y18" s="37">
        <f t="shared" si="15"/>
        <v>12820.769339999926</v>
      </c>
      <c r="Z18" s="183">
        <f t="shared" si="16"/>
        <v>0.23459779213174614</v>
      </c>
      <c r="AA18" s="183">
        <f>SUM($C$2:C18)*D18/SUM($B$2:B18)-1</f>
        <v>0.11224598198198166</v>
      </c>
      <c r="AB18" s="183">
        <f t="shared" si="17"/>
        <v>0.12235181014976448</v>
      </c>
      <c r="AC18" s="40">
        <f t="shared" si="18"/>
        <v>0.117068875</v>
      </c>
    </row>
    <row r="19" spans="1:29">
      <c r="A19" s="63" t="s">
        <v>1506</v>
      </c>
      <c r="B19" s="2">
        <v>120</v>
      </c>
      <c r="C19" s="177">
        <v>86.63</v>
      </c>
      <c r="D19" s="178">
        <v>1.3845000000000001</v>
      </c>
      <c r="E19" s="32">
        <f t="shared" ref="E19:E23" si="19">10%*Q19+13%</f>
        <v>0.21000000000000002</v>
      </c>
      <c r="F19" s="26">
        <f t="shared" ref="F19:F23" si="20">IF(G19="",($F$1*C19-B19)/B19,H19/B19)</f>
        <v>6.0134624999999886E-2</v>
      </c>
      <c r="H19" s="58">
        <f t="shared" ref="H19:H23" si="21">IF(G19="",$F$1*C19-B19,G19-B19)</f>
        <v>7.2161549999999863</v>
      </c>
      <c r="I19" s="2" t="s">
        <v>65</v>
      </c>
      <c r="J19" s="33" t="s">
        <v>1497</v>
      </c>
      <c r="K19" s="59">
        <f t="shared" ref="K19:K23" si="22">DATE(MID(J19,1,4),MID(J19,5,2),MID(J19,7,2))</f>
        <v>44025</v>
      </c>
      <c r="L19" s="60" t="str">
        <f t="shared" ca="1" si="4"/>
        <v>2021/8/25</v>
      </c>
      <c r="M19" s="44">
        <f t="shared" ca="1" si="5"/>
        <v>49080</v>
      </c>
      <c r="N19" s="61">
        <f t="shared" ca="1" si="6"/>
        <v>5.3665374388752955E-2</v>
      </c>
      <c r="O19" s="35">
        <f t="shared" ref="O19:O23" si="23">D19*C19</f>
        <v>119.939235</v>
      </c>
      <c r="P19" s="35">
        <f t="shared" ref="P19:P23" si="24">O19-B19</f>
        <v>-6.0765000000003511E-2</v>
      </c>
      <c r="Q19" s="36">
        <f t="shared" ref="Q19:Q23" si="25">B19/150</f>
        <v>0.8</v>
      </c>
      <c r="R19" s="37">
        <f t="shared" ref="R19:R23" si="26">R18+C19-T19</f>
        <v>2865.269999999955</v>
      </c>
      <c r="S19" s="38">
        <f t="shared" ref="S19:S23" si="27">R19*D19</f>
        <v>3966.9663149999378</v>
      </c>
      <c r="T19" s="38">
        <v>4154.74</v>
      </c>
      <c r="U19" s="62">
        <v>5746.49</v>
      </c>
      <c r="V19" s="39">
        <f t="shared" ref="V19:V23" si="28">U19+V18</f>
        <v>63905.729999999989</v>
      </c>
      <c r="W19" s="39">
        <f t="shared" ref="W19:W23" si="29">S19+V19</f>
        <v>67872.696314999921</v>
      </c>
      <c r="X19" s="1">
        <f t="shared" ref="X19:X23" si="30">X18+B19</f>
        <v>54770</v>
      </c>
      <c r="Y19" s="37">
        <f t="shared" ref="Y19:Y23" si="31">W19-X19</f>
        <v>13102.696314999921</v>
      </c>
      <c r="Z19" s="183">
        <f t="shared" ref="Z19:Z23" si="32">W19/X19-1</f>
        <v>0.23923126373927195</v>
      </c>
      <c r="AA19" s="183">
        <f>SUM($C$2:C19)*D19/SUM($B$2:B19)-1</f>
        <v>0.13907074999999969</v>
      </c>
      <c r="AB19" s="183">
        <f t="shared" si="17"/>
        <v>0.10016051373927226</v>
      </c>
      <c r="AC19" s="40">
        <f t="shared" si="18"/>
        <v>0.14986537500000013</v>
      </c>
    </row>
    <row r="20" spans="1:29">
      <c r="A20" s="63" t="s">
        <v>1507</v>
      </c>
      <c r="B20" s="2">
        <v>120</v>
      </c>
      <c r="C20" s="177">
        <v>87.72</v>
      </c>
      <c r="D20" s="178">
        <v>1.3673</v>
      </c>
      <c r="E20" s="32">
        <f t="shared" si="19"/>
        <v>0.21000000000000002</v>
      </c>
      <c r="F20" s="26">
        <f t="shared" si="20"/>
        <v>7.3473499999999817E-2</v>
      </c>
      <c r="H20" s="58">
        <f t="shared" si="21"/>
        <v>8.8168199999999786</v>
      </c>
      <c r="I20" s="2" t="s">
        <v>65</v>
      </c>
      <c r="J20" s="33" t="s">
        <v>1499</v>
      </c>
      <c r="K20" s="59">
        <f t="shared" si="22"/>
        <v>44026</v>
      </c>
      <c r="L20" s="60" t="str">
        <f t="shared" ca="1" si="4"/>
        <v>2021/8/25</v>
      </c>
      <c r="M20" s="44">
        <f t="shared" ca="1" si="5"/>
        <v>48960</v>
      </c>
      <c r="N20" s="61">
        <f t="shared" ca="1" si="6"/>
        <v>6.5729969362744944E-2</v>
      </c>
      <c r="O20" s="35">
        <f t="shared" si="23"/>
        <v>119.939556</v>
      </c>
      <c r="P20" s="35">
        <f t="shared" si="24"/>
        <v>-6.0444000000003939E-2</v>
      </c>
      <c r="Q20" s="36">
        <f t="shared" si="25"/>
        <v>0.8</v>
      </c>
      <c r="R20" s="37">
        <f t="shared" si="26"/>
        <v>2952.9899999999548</v>
      </c>
      <c r="S20" s="38">
        <f t="shared" si="27"/>
        <v>4037.6232269999382</v>
      </c>
      <c r="T20" s="38"/>
      <c r="U20" s="62"/>
      <c r="V20" s="39">
        <f t="shared" si="28"/>
        <v>63905.729999999989</v>
      </c>
      <c r="W20" s="39">
        <f t="shared" si="29"/>
        <v>67943.353226999927</v>
      </c>
      <c r="X20" s="1">
        <f t="shared" si="30"/>
        <v>54890</v>
      </c>
      <c r="Y20" s="37">
        <f t="shared" si="31"/>
        <v>13053.353226999927</v>
      </c>
      <c r="Z20" s="183">
        <f t="shared" si="32"/>
        <v>0.23780931366368963</v>
      </c>
      <c r="AA20" s="183">
        <f>SUM($C$2:C20)*D20/SUM($B$2:B20)-1</f>
        <v>0.11880156219512172</v>
      </c>
      <c r="AB20" s="183">
        <f t="shared" si="17"/>
        <v>0.1190077514685679</v>
      </c>
      <c r="AC20" s="40">
        <f t="shared" si="18"/>
        <v>0.13652650000000022</v>
      </c>
    </row>
    <row r="21" spans="1:29">
      <c r="A21" s="63" t="s">
        <v>1508</v>
      </c>
      <c r="B21" s="2">
        <v>120</v>
      </c>
      <c r="C21" s="177">
        <v>89.44</v>
      </c>
      <c r="D21" s="178">
        <v>1.341</v>
      </c>
      <c r="E21" s="32">
        <f t="shared" si="19"/>
        <v>0.21000000000000002</v>
      </c>
      <c r="F21" s="26">
        <f t="shared" si="20"/>
        <v>9.4521999999999912E-2</v>
      </c>
      <c r="H21" s="58">
        <f t="shared" si="21"/>
        <v>11.342639999999989</v>
      </c>
      <c r="I21" s="2" t="s">
        <v>65</v>
      </c>
      <c r="J21" s="33" t="s">
        <v>1501</v>
      </c>
      <c r="K21" s="59">
        <f t="shared" si="22"/>
        <v>44027</v>
      </c>
      <c r="L21" s="60" t="str">
        <f t="shared" ca="1" si="4"/>
        <v>2021/8/25</v>
      </c>
      <c r="M21" s="44">
        <f t="shared" ca="1" si="5"/>
        <v>48840</v>
      </c>
      <c r="N21" s="61">
        <f t="shared" ca="1" si="6"/>
        <v>8.4767886977886897E-2</v>
      </c>
      <c r="O21" s="35">
        <f t="shared" si="23"/>
        <v>119.93903999999999</v>
      </c>
      <c r="P21" s="35">
        <f t="shared" si="24"/>
        <v>-6.0960000000008563E-2</v>
      </c>
      <c r="Q21" s="36">
        <f t="shared" si="25"/>
        <v>0.8</v>
      </c>
      <c r="R21" s="37">
        <f t="shared" si="26"/>
        <v>3042.4299999999548</v>
      </c>
      <c r="S21" s="38">
        <f t="shared" si="27"/>
        <v>4079.8986299999392</v>
      </c>
      <c r="T21" s="38"/>
      <c r="U21" s="62"/>
      <c r="V21" s="39">
        <f t="shared" si="28"/>
        <v>63905.729999999989</v>
      </c>
      <c r="W21" s="39">
        <f t="shared" si="29"/>
        <v>67985.628629999934</v>
      </c>
      <c r="X21" s="1">
        <f t="shared" si="30"/>
        <v>55010</v>
      </c>
      <c r="Y21" s="37">
        <f t="shared" si="31"/>
        <v>12975.628629999934</v>
      </c>
      <c r="Z21" s="183">
        <f t="shared" si="32"/>
        <v>0.235877633702962</v>
      </c>
      <c r="AA21" s="183">
        <f>SUM($C$2:C21)*D21/SUM($B$2:B21)-1</f>
        <v>9.2733081395348416E-2</v>
      </c>
      <c r="AB21" s="183">
        <f t="shared" si="17"/>
        <v>0.14314455230761358</v>
      </c>
      <c r="AC21" s="40">
        <f t="shared" si="18"/>
        <v>0.11547800000000011</v>
      </c>
    </row>
    <row r="22" spans="1:29">
      <c r="A22" s="63" t="s">
        <v>1509</v>
      </c>
      <c r="B22" s="2">
        <v>120</v>
      </c>
      <c r="C22" s="177">
        <v>93.69</v>
      </c>
      <c r="D22" s="178">
        <v>1.2802</v>
      </c>
      <c r="E22" s="32">
        <f t="shared" si="19"/>
        <v>0.21000000000000002</v>
      </c>
      <c r="F22" s="26">
        <f t="shared" si="20"/>
        <v>0.14653137499999999</v>
      </c>
      <c r="H22" s="58">
        <f t="shared" si="21"/>
        <v>17.583765</v>
      </c>
      <c r="I22" s="2" t="s">
        <v>65</v>
      </c>
      <c r="J22" s="33" t="s">
        <v>1503</v>
      </c>
      <c r="K22" s="59">
        <f t="shared" si="22"/>
        <v>44028</v>
      </c>
      <c r="L22" s="60" t="str">
        <f t="shared" ca="1" si="4"/>
        <v>2021/8/25</v>
      </c>
      <c r="M22" s="44">
        <f t="shared" ca="1" si="5"/>
        <v>48720</v>
      </c>
      <c r="N22" s="61">
        <f t="shared" ca="1" si="6"/>
        <v>0.1317338716133005</v>
      </c>
      <c r="O22" s="35">
        <f t="shared" si="23"/>
        <v>119.94193799999999</v>
      </c>
      <c r="P22" s="35">
        <f t="shared" si="24"/>
        <v>-5.8062000000006719E-2</v>
      </c>
      <c r="Q22" s="36">
        <f t="shared" si="25"/>
        <v>0.8</v>
      </c>
      <c r="R22" s="37">
        <f t="shared" si="26"/>
        <v>3136.1199999999549</v>
      </c>
      <c r="S22" s="38">
        <f t="shared" si="27"/>
        <v>4014.8608239999421</v>
      </c>
      <c r="T22" s="38"/>
      <c r="U22" s="62"/>
      <c r="V22" s="39">
        <f t="shared" si="28"/>
        <v>63905.729999999989</v>
      </c>
      <c r="W22" s="39">
        <f t="shared" si="29"/>
        <v>67920.590823999926</v>
      </c>
      <c r="X22" s="1">
        <f t="shared" si="30"/>
        <v>55130</v>
      </c>
      <c r="Y22" s="37">
        <f t="shared" si="31"/>
        <v>12790.590823999926</v>
      </c>
      <c r="Z22" s="183">
        <f t="shared" si="32"/>
        <v>0.2320078146925435</v>
      </c>
      <c r="AA22" s="183">
        <f>SUM($C$2:C22)*D22/SUM($B$2:B22)-1</f>
        <v>4.1248299259259102E-2</v>
      </c>
      <c r="AB22" s="183">
        <f t="shared" si="17"/>
        <v>0.1907595154332844</v>
      </c>
      <c r="AC22" s="40">
        <f t="shared" si="18"/>
        <v>6.3468625000000028E-2</v>
      </c>
    </row>
    <row r="23" spans="1:29">
      <c r="A23" s="63" t="s">
        <v>1510</v>
      </c>
      <c r="B23" s="2">
        <v>120</v>
      </c>
      <c r="C23" s="177">
        <v>93.28</v>
      </c>
      <c r="D23" s="178">
        <v>1.2858000000000001</v>
      </c>
      <c r="E23" s="32">
        <f t="shared" si="19"/>
        <v>0.21000000000000002</v>
      </c>
      <c r="F23" s="26">
        <f t="shared" si="20"/>
        <v>0.14151399999999986</v>
      </c>
      <c r="H23" s="58">
        <f t="shared" si="21"/>
        <v>16.981679999999983</v>
      </c>
      <c r="I23" s="2" t="s">
        <v>65</v>
      </c>
      <c r="J23" s="33" t="s">
        <v>1505</v>
      </c>
      <c r="K23" s="59">
        <f t="shared" si="22"/>
        <v>44029</v>
      </c>
      <c r="L23" s="60" t="str">
        <f t="shared" ca="1" si="4"/>
        <v>2021/8/25</v>
      </c>
      <c r="M23" s="44">
        <f t="shared" ca="1" si="5"/>
        <v>48600</v>
      </c>
      <c r="N23" s="61">
        <f t="shared" ca="1" si="6"/>
        <v>0.12753730864197518</v>
      </c>
      <c r="O23" s="35">
        <f t="shared" si="23"/>
        <v>119.939424</v>
      </c>
      <c r="P23" s="35">
        <f t="shared" si="24"/>
        <v>-6.0575999999997521E-2</v>
      </c>
      <c r="Q23" s="36">
        <f t="shared" si="25"/>
        <v>0.8</v>
      </c>
      <c r="R23" s="37">
        <f t="shared" si="26"/>
        <v>3229.3999999999551</v>
      </c>
      <c r="S23" s="38">
        <f t="shared" si="27"/>
        <v>4152.3625199999424</v>
      </c>
      <c r="T23" s="38"/>
      <c r="U23" s="62"/>
      <c r="V23" s="39">
        <f t="shared" si="28"/>
        <v>63905.729999999989</v>
      </c>
      <c r="W23" s="39">
        <f t="shared" si="29"/>
        <v>68058.092519999933</v>
      </c>
      <c r="X23" s="1">
        <f t="shared" si="30"/>
        <v>55250</v>
      </c>
      <c r="Y23" s="37">
        <f t="shared" si="31"/>
        <v>12808.092519999933</v>
      </c>
      <c r="Z23" s="183">
        <f t="shared" si="32"/>
        <v>0.23182067909502146</v>
      </c>
      <c r="AA23" s="183">
        <f>SUM($C$2:C23)*D23/SUM($B$2:B23)-1</f>
        <v>4.3832502127659545E-2</v>
      </c>
      <c r="AB23" s="183">
        <f t="shared" si="17"/>
        <v>0.18798817696736192</v>
      </c>
      <c r="AC23" s="40">
        <f t="shared" si="18"/>
        <v>6.8486000000000158E-2</v>
      </c>
    </row>
    <row r="24" spans="1:29">
      <c r="A24" s="63" t="s">
        <v>1521</v>
      </c>
      <c r="B24" s="2">
        <v>120</v>
      </c>
      <c r="C24" s="177">
        <v>90.75</v>
      </c>
      <c r="D24" s="178">
        <v>1.3216000000000001</v>
      </c>
      <c r="E24" s="32">
        <f t="shared" ref="E24:E28" si="33">10%*Q24+13%</f>
        <v>0.21000000000000002</v>
      </c>
      <c r="F24" s="26">
        <f t="shared" ref="F24:F28" si="34">IF(G24="",($F$1*C24-B24)/B24,H24/B24)</f>
        <v>0.11055312499999985</v>
      </c>
      <c r="H24" s="58">
        <f t="shared" ref="H24:H28" si="35">IF(G24="",$F$1*C24-B24,G24-B24)</f>
        <v>13.266374999999982</v>
      </c>
      <c r="I24" s="2" t="s">
        <v>65</v>
      </c>
      <c r="J24" s="33" t="s">
        <v>1512</v>
      </c>
      <c r="K24" s="59">
        <f t="shared" ref="K24:K28" si="36">DATE(MID(J24,1,4),MID(J24,5,2),MID(J24,7,2))</f>
        <v>44032</v>
      </c>
      <c r="L24" s="60" t="str">
        <f t="shared" ca="1" si="4"/>
        <v>2021/8/25</v>
      </c>
      <c r="M24" s="44">
        <f t="shared" ca="1" si="5"/>
        <v>48240</v>
      </c>
      <c r="N24" s="61">
        <f t="shared" ca="1" si="6"/>
        <v>0.10037783737562175</v>
      </c>
      <c r="O24" s="35">
        <f t="shared" ref="O24:O28" si="37">D24*C24</f>
        <v>119.93520000000001</v>
      </c>
      <c r="P24" s="35">
        <f t="shared" ref="P24:P28" si="38">O24-B24</f>
        <v>-6.4799999999991087E-2</v>
      </c>
      <c r="Q24" s="36">
        <f t="shared" ref="Q24:Q28" si="39">B24/150</f>
        <v>0.8</v>
      </c>
      <c r="R24" s="37">
        <f t="shared" ref="R24:R28" si="40">R23+C24-T24</f>
        <v>3320.1499999999551</v>
      </c>
      <c r="S24" s="38">
        <f t="shared" ref="S24:S28" si="41">R24*D24</f>
        <v>4387.910239999941</v>
      </c>
      <c r="T24" s="38"/>
      <c r="U24" s="62"/>
      <c r="V24" s="39">
        <f t="shared" ref="V24:V28" si="42">U24+V23</f>
        <v>63905.729999999989</v>
      </c>
      <c r="W24" s="39">
        <f t="shared" ref="W24:W28" si="43">S24+V24</f>
        <v>68293.640239999935</v>
      </c>
      <c r="X24" s="1">
        <f t="shared" ref="X24:X28" si="44">X23+B24</f>
        <v>55370</v>
      </c>
      <c r="Y24" s="37">
        <f t="shared" ref="Y24:Y28" si="45">W24-X24</f>
        <v>12923.640239999935</v>
      </c>
      <c r="Z24" s="183">
        <f t="shared" ref="Z24:Z28" si="46">W24/X24-1</f>
        <v>0.2334050973451316</v>
      </c>
      <c r="AA24" s="183">
        <f>SUM($C$2:C24)*D24/SUM($B$2:B24)-1</f>
        <v>6.9898133333333279E-2</v>
      </c>
      <c r="AB24" s="183">
        <f t="shared" si="17"/>
        <v>0.16350696401179832</v>
      </c>
      <c r="AC24" s="40">
        <f t="shared" si="18"/>
        <v>9.9446875000000171E-2</v>
      </c>
    </row>
    <row r="25" spans="1:29">
      <c r="A25" s="63" t="s">
        <v>1522</v>
      </c>
      <c r="B25" s="2">
        <v>120</v>
      </c>
      <c r="C25" s="177">
        <v>90.23</v>
      </c>
      <c r="D25" s="178">
        <v>1.3291999999999999</v>
      </c>
      <c r="E25" s="32">
        <f t="shared" si="33"/>
        <v>0.21000000000000002</v>
      </c>
      <c r="F25" s="26">
        <f t="shared" si="34"/>
        <v>0.10418962500000006</v>
      </c>
      <c r="H25" s="58">
        <f t="shared" si="35"/>
        <v>12.502755000000008</v>
      </c>
      <c r="I25" s="2" t="s">
        <v>65</v>
      </c>
      <c r="J25" s="33" t="s">
        <v>1514</v>
      </c>
      <c r="K25" s="59">
        <f t="shared" si="36"/>
        <v>44033</v>
      </c>
      <c r="L25" s="60" t="str">
        <f t="shared" ca="1" si="4"/>
        <v>2021/8/25</v>
      </c>
      <c r="M25" s="44">
        <f t="shared" ca="1" si="5"/>
        <v>48120</v>
      </c>
      <c r="N25" s="61">
        <f t="shared" ca="1" si="6"/>
        <v>9.4835942955112273E-2</v>
      </c>
      <c r="O25" s="35">
        <f t="shared" si="37"/>
        <v>119.933716</v>
      </c>
      <c r="P25" s="35">
        <f t="shared" si="38"/>
        <v>-6.6283999999996013E-2</v>
      </c>
      <c r="Q25" s="36">
        <f t="shared" si="39"/>
        <v>0.8</v>
      </c>
      <c r="R25" s="37">
        <f t="shared" si="40"/>
        <v>3410.3799999999551</v>
      </c>
      <c r="S25" s="38">
        <f t="shared" si="41"/>
        <v>4533.07709599994</v>
      </c>
      <c r="T25" s="38"/>
      <c r="U25" s="62"/>
      <c r="V25" s="39">
        <f t="shared" si="42"/>
        <v>63905.729999999989</v>
      </c>
      <c r="W25" s="39">
        <f t="shared" si="43"/>
        <v>68438.807095999931</v>
      </c>
      <c r="X25" s="1">
        <f t="shared" si="44"/>
        <v>55490</v>
      </c>
      <c r="Y25" s="37">
        <f t="shared" si="45"/>
        <v>12948.807095999931</v>
      </c>
      <c r="Z25" s="183">
        <f t="shared" si="46"/>
        <v>0.23335388531266776</v>
      </c>
      <c r="AA25" s="183">
        <f>SUM($C$2:C25)*D25/SUM($B$2:B25)-1</f>
        <v>7.3046653594771138E-2</v>
      </c>
      <c r="AB25" s="183">
        <f t="shared" si="17"/>
        <v>0.16030723171789663</v>
      </c>
      <c r="AC25" s="40">
        <f t="shared" si="18"/>
        <v>0.10581037499999996</v>
      </c>
    </row>
    <row r="26" spans="1:29">
      <c r="A26" s="63" t="s">
        <v>1523</v>
      </c>
      <c r="B26" s="2">
        <v>120</v>
      </c>
      <c r="C26" s="177">
        <v>89.32</v>
      </c>
      <c r="D26" s="178">
        <v>1.3428</v>
      </c>
      <c r="E26" s="32">
        <f t="shared" si="33"/>
        <v>0.21000000000000002</v>
      </c>
      <c r="F26" s="26">
        <f t="shared" si="34"/>
        <v>9.30534999999999E-2</v>
      </c>
      <c r="H26" s="58">
        <f t="shared" si="35"/>
        <v>11.166419999999988</v>
      </c>
      <c r="I26" s="2" t="s">
        <v>65</v>
      </c>
      <c r="J26" s="33" t="s">
        <v>1516</v>
      </c>
      <c r="K26" s="59">
        <f t="shared" si="36"/>
        <v>44034</v>
      </c>
      <c r="L26" s="60" t="str">
        <f t="shared" ca="1" si="4"/>
        <v>2021/8/25</v>
      </c>
      <c r="M26" s="44">
        <f t="shared" ca="1" si="5"/>
        <v>48000</v>
      </c>
      <c r="N26" s="61">
        <f t="shared" ca="1" si="6"/>
        <v>8.4911318749999909E-2</v>
      </c>
      <c r="O26" s="35">
        <f t="shared" si="37"/>
        <v>119.93889599999999</v>
      </c>
      <c r="P26" s="35">
        <f t="shared" si="38"/>
        <v>-6.110400000001448E-2</v>
      </c>
      <c r="Q26" s="36">
        <f t="shared" si="39"/>
        <v>0.8</v>
      </c>
      <c r="R26" s="37">
        <f t="shared" si="40"/>
        <v>3499.6999999999553</v>
      </c>
      <c r="S26" s="38">
        <f t="shared" si="41"/>
        <v>4699.3971599999395</v>
      </c>
      <c r="T26" s="38"/>
      <c r="U26" s="62"/>
      <c r="V26" s="39">
        <f t="shared" si="42"/>
        <v>63905.729999999989</v>
      </c>
      <c r="W26" s="39">
        <f t="shared" si="43"/>
        <v>68605.127159999931</v>
      </c>
      <c r="X26" s="1">
        <f t="shared" si="44"/>
        <v>55610</v>
      </c>
      <c r="Y26" s="37">
        <f t="shared" si="45"/>
        <v>12995.127159999931</v>
      </c>
      <c r="Z26" s="183">
        <f t="shared" si="46"/>
        <v>0.23368327926631771</v>
      </c>
      <c r="AA26" s="183">
        <f>SUM($C$2:C26)*D26/SUM($B$2:B26)-1</f>
        <v>8.0835766037735679E-2</v>
      </c>
      <c r="AB26" s="183">
        <f t="shared" si="17"/>
        <v>0.15284751322858203</v>
      </c>
      <c r="AC26" s="40">
        <f t="shared" si="18"/>
        <v>0.11694650000000012</v>
      </c>
    </row>
    <row r="27" spans="1:29">
      <c r="A27" s="63" t="s">
        <v>1524</v>
      </c>
      <c r="B27" s="2">
        <v>120</v>
      </c>
      <c r="C27" s="177">
        <v>89.31</v>
      </c>
      <c r="D27" s="178">
        <v>1.3429</v>
      </c>
      <c r="E27" s="32">
        <f t="shared" si="33"/>
        <v>0.21000000000000002</v>
      </c>
      <c r="F27" s="26">
        <f t="shared" si="34"/>
        <v>9.2931125000000017E-2</v>
      </c>
      <c r="H27" s="58">
        <f t="shared" si="35"/>
        <v>11.151735000000002</v>
      </c>
      <c r="I27" s="2" t="s">
        <v>65</v>
      </c>
      <c r="J27" s="33" t="s">
        <v>1518</v>
      </c>
      <c r="K27" s="59">
        <f t="shared" si="36"/>
        <v>44035</v>
      </c>
      <c r="L27" s="60" t="str">
        <f t="shared" ca="1" si="4"/>
        <v>2021/8/25</v>
      </c>
      <c r="M27" s="44">
        <f t="shared" ca="1" si="5"/>
        <v>47880</v>
      </c>
      <c r="N27" s="61">
        <f t="shared" ca="1" si="6"/>
        <v>8.5012182017543875E-2</v>
      </c>
      <c r="O27" s="35">
        <f t="shared" si="37"/>
        <v>119.934399</v>
      </c>
      <c r="P27" s="35">
        <f t="shared" si="38"/>
        <v>-6.5601000000000909E-2</v>
      </c>
      <c r="Q27" s="36">
        <f t="shared" si="39"/>
        <v>0.8</v>
      </c>
      <c r="R27" s="37">
        <f t="shared" si="40"/>
        <v>3589.0099999999552</v>
      </c>
      <c r="S27" s="38">
        <f t="shared" si="41"/>
        <v>4819.6815289999395</v>
      </c>
      <c r="T27" s="38"/>
      <c r="U27" s="62"/>
      <c r="V27" s="39">
        <f t="shared" si="42"/>
        <v>63905.729999999989</v>
      </c>
      <c r="W27" s="39">
        <f t="shared" si="43"/>
        <v>68725.411528999932</v>
      </c>
      <c r="X27" s="1">
        <f t="shared" si="44"/>
        <v>55730</v>
      </c>
      <c r="Y27" s="37">
        <f t="shared" si="45"/>
        <v>12995.411528999932</v>
      </c>
      <c r="Z27" s="183">
        <f t="shared" si="46"/>
        <v>0.23318520597523662</v>
      </c>
      <c r="AA27" s="183">
        <f>SUM($C$2:C27)*D27/SUM($B$2:B27)-1</f>
        <v>7.7953968787878747E-2</v>
      </c>
      <c r="AB27" s="183">
        <f t="shared" si="17"/>
        <v>0.15523123718735787</v>
      </c>
      <c r="AC27" s="40">
        <f t="shared" si="18"/>
        <v>0.117068875</v>
      </c>
    </row>
    <row r="28" spans="1:29">
      <c r="A28" s="63" t="s">
        <v>1525</v>
      </c>
      <c r="B28" s="2">
        <v>120</v>
      </c>
      <c r="C28" s="177">
        <v>93.8</v>
      </c>
      <c r="D28" s="178">
        <v>1.2786999999999999</v>
      </c>
      <c r="E28" s="32">
        <f t="shared" si="33"/>
        <v>0.21000000000000002</v>
      </c>
      <c r="F28" s="26">
        <f t="shared" si="34"/>
        <v>0.14787749999999988</v>
      </c>
      <c r="H28" s="58">
        <f t="shared" si="35"/>
        <v>17.745299999999986</v>
      </c>
      <c r="I28" s="2" t="s">
        <v>65</v>
      </c>
      <c r="J28" s="33" t="s">
        <v>1520</v>
      </c>
      <c r="K28" s="59">
        <f t="shared" si="36"/>
        <v>44036</v>
      </c>
      <c r="L28" s="60" t="str">
        <f t="shared" ca="1" si="4"/>
        <v>2021/8/25</v>
      </c>
      <c r="M28" s="44">
        <f t="shared" ca="1" si="5"/>
        <v>47760</v>
      </c>
      <c r="N28" s="61">
        <f t="shared" ca="1" si="6"/>
        <v>0.13561630025125618</v>
      </c>
      <c r="O28" s="35">
        <f t="shared" si="37"/>
        <v>119.94206</v>
      </c>
      <c r="P28" s="35">
        <f t="shared" si="38"/>
        <v>-5.7940000000002101E-2</v>
      </c>
      <c r="Q28" s="36">
        <f t="shared" si="39"/>
        <v>0.8</v>
      </c>
      <c r="R28" s="37">
        <f t="shared" si="40"/>
        <v>3682.8099999999554</v>
      </c>
      <c r="S28" s="38">
        <f t="shared" si="41"/>
        <v>4709.2091469999432</v>
      </c>
      <c r="T28" s="38"/>
      <c r="U28" s="62"/>
      <c r="V28" s="39">
        <f t="shared" si="42"/>
        <v>63905.729999999989</v>
      </c>
      <c r="W28" s="39">
        <f t="shared" si="43"/>
        <v>68614.939146999939</v>
      </c>
      <c r="X28" s="1">
        <f t="shared" si="44"/>
        <v>55850</v>
      </c>
      <c r="Y28" s="37">
        <f t="shared" si="45"/>
        <v>12764.939146999939</v>
      </c>
      <c r="Z28" s="183">
        <f t="shared" si="46"/>
        <v>0.22855754963294439</v>
      </c>
      <c r="AA28" s="183">
        <f>SUM($C$2:C28)*D28/SUM($B$2:B28)-1</f>
        <v>2.5476272222222152E-2</v>
      </c>
      <c r="AB28" s="183">
        <f t="shared" si="17"/>
        <v>0.20308127741072224</v>
      </c>
      <c r="AC28" s="40">
        <f t="shared" si="18"/>
        <v>6.2122500000000136E-2</v>
      </c>
    </row>
    <row r="29" spans="1:29">
      <c r="A29" s="63" t="s">
        <v>1537</v>
      </c>
      <c r="B29" s="2">
        <v>120</v>
      </c>
      <c r="C29" s="177">
        <v>93.63</v>
      </c>
      <c r="D29" s="178">
        <v>1.2809999999999999</v>
      </c>
      <c r="E29" s="32">
        <f t="shared" ref="E29:E33" si="47">10%*Q29+13%</f>
        <v>0.21000000000000002</v>
      </c>
      <c r="F29" s="26">
        <f t="shared" ref="F29:F33" si="48">IF(G29="",($F$1*C29-B29)/B29,H29/B29)</f>
        <v>0.145797125</v>
      </c>
      <c r="H29" s="58">
        <f t="shared" ref="H29:H33" si="49">IF(G29="",$F$1*C29-B29,G29-B29)</f>
        <v>17.495654999999999</v>
      </c>
      <c r="I29" s="2" t="s">
        <v>65</v>
      </c>
      <c r="J29" s="33" t="s">
        <v>1528</v>
      </c>
      <c r="K29" s="59">
        <f t="shared" ref="K29:K33" si="50">DATE(MID(J29,1,4),MID(J29,5,2),MID(J29,7,2))</f>
        <v>44039</v>
      </c>
      <c r="L29" s="60" t="str">
        <f t="shared" ca="1" si="4"/>
        <v>2021/8/25</v>
      </c>
      <c r="M29" s="44">
        <f t="shared" ca="1" si="5"/>
        <v>47400</v>
      </c>
      <c r="N29" s="61">
        <f t="shared" ca="1" si="6"/>
        <v>0.13472392563291138</v>
      </c>
      <c r="O29" s="35">
        <f t="shared" ref="O29:O33" si="51">D29*C29</f>
        <v>119.94002999999999</v>
      </c>
      <c r="P29" s="35">
        <f t="shared" ref="P29:P33" si="52">O29-B29</f>
        <v>-5.9970000000006962E-2</v>
      </c>
      <c r="Q29" s="36">
        <f t="shared" ref="Q29:Q33" si="53">B29/150</f>
        <v>0.8</v>
      </c>
      <c r="R29" s="37">
        <f t="shared" ref="R29:R33" si="54">R28+C29-T29</f>
        <v>3776.4399999999555</v>
      </c>
      <c r="S29" s="38">
        <f t="shared" ref="S29:S33" si="55">R29*D29</f>
        <v>4837.6196399999426</v>
      </c>
      <c r="T29" s="38"/>
      <c r="U29" s="62"/>
      <c r="V29" s="39">
        <f t="shared" ref="V29:V33" si="56">U29+V28</f>
        <v>63905.729999999989</v>
      </c>
      <c r="W29" s="39">
        <f t="shared" ref="W29:W33" si="57">S29+V29</f>
        <v>68743.349639999928</v>
      </c>
      <c r="X29" s="1">
        <f t="shared" ref="X29:X33" si="58">X28+B29</f>
        <v>55970</v>
      </c>
      <c r="Y29" s="37">
        <f t="shared" ref="Y29:Y33" si="59">W29-X29</f>
        <v>12773.349639999928</v>
      </c>
      <c r="Z29" s="183">
        <f t="shared" ref="Z29:Z33" si="60">W29/X29-1</f>
        <v>0.22821778881543553</v>
      </c>
      <c r="AA29" s="183">
        <f>SUM($C$2:C29)*D29/SUM($B$2:B29)-1</f>
        <v>2.6377728813559376E-2</v>
      </c>
      <c r="AB29" s="183">
        <f t="shared" si="17"/>
        <v>0.20184006000187615</v>
      </c>
      <c r="AC29" s="40">
        <f t="shared" si="18"/>
        <v>6.420287500000002E-2</v>
      </c>
    </row>
    <row r="30" spans="1:29">
      <c r="A30" s="63" t="s">
        <v>1538</v>
      </c>
      <c r="B30" s="2">
        <v>120</v>
      </c>
      <c r="C30" s="177">
        <v>92.81</v>
      </c>
      <c r="D30" s="178">
        <v>1.2923</v>
      </c>
      <c r="E30" s="32">
        <f t="shared" si="47"/>
        <v>0.21000000000000002</v>
      </c>
      <c r="F30" s="26">
        <f t="shared" si="48"/>
        <v>0.13576237499999996</v>
      </c>
      <c r="H30" s="58">
        <f t="shared" si="49"/>
        <v>16.291484999999994</v>
      </c>
      <c r="I30" s="2" t="s">
        <v>65</v>
      </c>
      <c r="J30" s="33" t="s">
        <v>1530</v>
      </c>
      <c r="K30" s="59">
        <f t="shared" si="50"/>
        <v>44040</v>
      </c>
      <c r="L30" s="60" t="str">
        <f t="shared" ca="1" si="4"/>
        <v>2021/8/25</v>
      </c>
      <c r="M30" s="44">
        <f t="shared" ca="1" si="5"/>
        <v>47280</v>
      </c>
      <c r="N30" s="61">
        <f t="shared" ca="1" si="6"/>
        <v>0.12576971288071062</v>
      </c>
      <c r="O30" s="35">
        <f t="shared" si="51"/>
        <v>119.93836300000001</v>
      </c>
      <c r="P30" s="35">
        <f t="shared" si="52"/>
        <v>-6.1636999999990394E-2</v>
      </c>
      <c r="Q30" s="36">
        <f t="shared" si="53"/>
        <v>0.8</v>
      </c>
      <c r="R30" s="37">
        <f t="shared" si="54"/>
        <v>3869.2499999999554</v>
      </c>
      <c r="S30" s="38">
        <f t="shared" si="55"/>
        <v>5000.231774999942</v>
      </c>
      <c r="T30" s="38"/>
      <c r="U30" s="62"/>
      <c r="V30" s="39">
        <f t="shared" si="56"/>
        <v>63905.729999999989</v>
      </c>
      <c r="W30" s="39">
        <f t="shared" si="57"/>
        <v>68905.961774999931</v>
      </c>
      <c r="X30" s="1">
        <f t="shared" si="58"/>
        <v>56090</v>
      </c>
      <c r="Y30" s="37">
        <f t="shared" si="59"/>
        <v>12815.961774999931</v>
      </c>
      <c r="Z30" s="183">
        <f t="shared" si="60"/>
        <v>0.22848924540916271</v>
      </c>
      <c r="AA30" s="183">
        <f>SUM($C$2:C30)*D30/SUM($B$2:B30)-1</f>
        <v>3.4253112295081989E-2</v>
      </c>
      <c r="AB30" s="183">
        <f t="shared" si="17"/>
        <v>0.19423613311408072</v>
      </c>
      <c r="AC30" s="40">
        <f t="shared" si="18"/>
        <v>7.4237625000000057E-2</v>
      </c>
    </row>
    <row r="31" spans="1:29">
      <c r="A31" s="63" t="s">
        <v>1539</v>
      </c>
      <c r="B31" s="2">
        <v>120</v>
      </c>
      <c r="C31" s="177">
        <v>90.38</v>
      </c>
      <c r="D31" s="178">
        <v>1.327</v>
      </c>
      <c r="E31" s="32">
        <f t="shared" si="47"/>
        <v>0.21000000000000002</v>
      </c>
      <c r="F31" s="26">
        <f t="shared" si="48"/>
        <v>0.10602524999999995</v>
      </c>
      <c r="H31" s="58">
        <f t="shared" si="49"/>
        <v>12.723029999999994</v>
      </c>
      <c r="I31" s="2" t="s">
        <v>65</v>
      </c>
      <c r="J31" s="33" t="s">
        <v>1532</v>
      </c>
      <c r="K31" s="59">
        <f t="shared" si="50"/>
        <v>44041</v>
      </c>
      <c r="L31" s="60" t="str">
        <f t="shared" ca="1" si="4"/>
        <v>2021/8/25</v>
      </c>
      <c r="M31" s="44">
        <f t="shared" ca="1" si="5"/>
        <v>47160</v>
      </c>
      <c r="N31" s="61">
        <f t="shared" ca="1" si="6"/>
        <v>9.8471288167938875E-2</v>
      </c>
      <c r="O31" s="35">
        <f t="shared" si="51"/>
        <v>119.93425999999999</v>
      </c>
      <c r="P31" s="35">
        <f t="shared" si="52"/>
        <v>-6.5740000000005239E-2</v>
      </c>
      <c r="Q31" s="36">
        <f t="shared" si="53"/>
        <v>0.8</v>
      </c>
      <c r="R31" s="37">
        <f t="shared" si="54"/>
        <v>3959.6299999999555</v>
      </c>
      <c r="S31" s="38">
        <f t="shared" si="55"/>
        <v>5254.4290099999407</v>
      </c>
      <c r="T31" s="38"/>
      <c r="U31" s="62"/>
      <c r="V31" s="39">
        <f t="shared" si="56"/>
        <v>63905.729999999989</v>
      </c>
      <c r="W31" s="39">
        <f t="shared" si="57"/>
        <v>69160.15900999993</v>
      </c>
      <c r="X31" s="1">
        <f t="shared" si="58"/>
        <v>56210</v>
      </c>
      <c r="Y31" s="37">
        <f t="shared" si="59"/>
        <v>12950.15900999993</v>
      </c>
      <c r="Z31" s="183">
        <f t="shared" si="60"/>
        <v>0.23038888115993461</v>
      </c>
      <c r="AA31" s="183">
        <f>SUM($C$2:C31)*D31/SUM($B$2:B31)-1</f>
        <v>6.0037791005290941E-2</v>
      </c>
      <c r="AB31" s="183">
        <f t="shared" si="17"/>
        <v>0.17035109015464367</v>
      </c>
      <c r="AC31" s="40">
        <f t="shared" si="18"/>
        <v>0.10397475000000007</v>
      </c>
    </row>
    <row r="32" spans="1:29">
      <c r="A32" s="63" t="s">
        <v>1540</v>
      </c>
      <c r="B32" s="2">
        <v>120</v>
      </c>
      <c r="C32" s="177">
        <v>90.62</v>
      </c>
      <c r="D32" s="178">
        <v>1.3236000000000001</v>
      </c>
      <c r="E32" s="32">
        <f t="shared" si="47"/>
        <v>0.21000000000000002</v>
      </c>
      <c r="F32" s="26">
        <f t="shared" si="48"/>
        <v>0.10896224999999997</v>
      </c>
      <c r="H32" s="58">
        <f t="shared" si="49"/>
        <v>13.075469999999996</v>
      </c>
      <c r="I32" s="2" t="s">
        <v>65</v>
      </c>
      <c r="J32" s="33" t="s">
        <v>1534</v>
      </c>
      <c r="K32" s="59">
        <f t="shared" si="50"/>
        <v>44042</v>
      </c>
      <c r="L32" s="60" t="str">
        <f t="shared" ca="1" si="4"/>
        <v>2021/8/25</v>
      </c>
      <c r="M32" s="44">
        <f t="shared" ca="1" si="5"/>
        <v>47040</v>
      </c>
      <c r="N32" s="61">
        <f t="shared" ca="1" si="6"/>
        <v>0.1014571970663265</v>
      </c>
      <c r="O32" s="35">
        <f t="shared" si="51"/>
        <v>119.94463200000001</v>
      </c>
      <c r="P32" s="35">
        <f t="shared" si="52"/>
        <v>-5.5367999999987205E-2</v>
      </c>
      <c r="Q32" s="36">
        <f t="shared" si="53"/>
        <v>0.8</v>
      </c>
      <c r="R32" s="37">
        <f t="shared" si="54"/>
        <v>4050.2499999999554</v>
      </c>
      <c r="S32" s="38">
        <f t="shared" si="55"/>
        <v>5360.9108999999416</v>
      </c>
      <c r="T32" s="38"/>
      <c r="U32" s="62"/>
      <c r="V32" s="39">
        <f t="shared" si="56"/>
        <v>63905.729999999989</v>
      </c>
      <c r="W32" s="39">
        <f t="shared" si="57"/>
        <v>69266.640899999926</v>
      </c>
      <c r="X32" s="1">
        <f t="shared" si="58"/>
        <v>56330</v>
      </c>
      <c r="Y32" s="37">
        <f t="shared" si="59"/>
        <v>12936.640899999926</v>
      </c>
      <c r="Z32" s="183">
        <f t="shared" si="60"/>
        <v>0.22965810225457006</v>
      </c>
      <c r="AA32" s="183">
        <f>SUM($C$2:C32)*D32/SUM($B$2:B32)-1</f>
        <v>5.5543849230769382E-2</v>
      </c>
      <c r="AB32" s="183">
        <f t="shared" si="17"/>
        <v>0.17411425302380068</v>
      </c>
      <c r="AC32" s="40">
        <f t="shared" si="18"/>
        <v>0.10103775000000005</v>
      </c>
    </row>
    <row r="33" spans="1:29">
      <c r="A33" s="63" t="s">
        <v>1541</v>
      </c>
      <c r="B33" s="2">
        <v>120</v>
      </c>
      <c r="C33" s="177">
        <v>89.63</v>
      </c>
      <c r="D33" s="178">
        <v>1.3382000000000001</v>
      </c>
      <c r="E33" s="32">
        <f t="shared" si="47"/>
        <v>0.21000000000000002</v>
      </c>
      <c r="F33" s="26">
        <f t="shared" si="48"/>
        <v>9.6847124999999798E-2</v>
      </c>
      <c r="H33" s="58">
        <f t="shared" si="49"/>
        <v>11.621654999999976</v>
      </c>
      <c r="I33" s="2" t="s">
        <v>65</v>
      </c>
      <c r="J33" s="33" t="s">
        <v>1536</v>
      </c>
      <c r="K33" s="59">
        <f t="shared" si="50"/>
        <v>44043</v>
      </c>
      <c r="L33" s="60" t="str">
        <f t="shared" ca="1" si="4"/>
        <v>2021/8/25</v>
      </c>
      <c r="M33" s="44">
        <f t="shared" ca="1" si="5"/>
        <v>46920</v>
      </c>
      <c r="N33" s="61">
        <f t="shared" ca="1" si="6"/>
        <v>9.0407162723784976E-2</v>
      </c>
      <c r="O33" s="35">
        <f t="shared" si="51"/>
        <v>119.942866</v>
      </c>
      <c r="P33" s="35">
        <f t="shared" si="52"/>
        <v>-5.7134000000004903E-2</v>
      </c>
      <c r="Q33" s="36">
        <f t="shared" si="53"/>
        <v>0.8</v>
      </c>
      <c r="R33" s="37">
        <f t="shared" si="54"/>
        <v>4139.8799999999555</v>
      </c>
      <c r="S33" s="38">
        <f t="shared" si="55"/>
        <v>5539.9874159999408</v>
      </c>
      <c r="T33" s="38"/>
      <c r="U33" s="62"/>
      <c r="V33" s="39">
        <f t="shared" si="56"/>
        <v>63905.729999999989</v>
      </c>
      <c r="W33" s="39">
        <f t="shared" si="57"/>
        <v>69445.717415999927</v>
      </c>
      <c r="X33" s="1">
        <f t="shared" si="58"/>
        <v>56450</v>
      </c>
      <c r="Y33" s="37">
        <f t="shared" si="59"/>
        <v>12995.717415999927</v>
      </c>
      <c r="Z33" s="183">
        <f t="shared" si="60"/>
        <v>0.23021642898139816</v>
      </c>
      <c r="AA33" s="183">
        <f>SUM($C$2:C33)*D33/SUM($B$2:B33)-1</f>
        <v>6.5167253731343466E-2</v>
      </c>
      <c r="AB33" s="183">
        <f t="shared" si="17"/>
        <v>0.16504917525005469</v>
      </c>
      <c r="AC33" s="40">
        <f t="shared" si="18"/>
        <v>0.11315287500000022</v>
      </c>
    </row>
    <row r="34" spans="1:29">
      <c r="A34" s="63" t="s">
        <v>1555</v>
      </c>
      <c r="B34" s="2">
        <v>120</v>
      </c>
      <c r="C34" s="177">
        <v>87.61</v>
      </c>
      <c r="D34" s="178">
        <v>1.369</v>
      </c>
      <c r="E34" s="32">
        <f t="shared" ref="E34" si="61">10%*Q34+13%</f>
        <v>0.21000000000000002</v>
      </c>
      <c r="F34" s="26">
        <f t="shared" ref="F34" si="62">IF(G34="",($F$1*C34-B34)/B34,H34/B34)</f>
        <v>7.2127374999999938E-2</v>
      </c>
      <c r="H34" s="58">
        <f t="shared" ref="H34" si="63">IF(G34="",$F$1*C34-B34,G34-B34)</f>
        <v>8.6552849999999921</v>
      </c>
      <c r="I34" s="2" t="s">
        <v>65</v>
      </c>
      <c r="J34" s="33" t="s">
        <v>1546</v>
      </c>
      <c r="K34" s="59">
        <f t="shared" ref="K34" si="64">DATE(MID(J34,1,4),MID(J34,5,2),MID(J34,7,2))</f>
        <v>44046</v>
      </c>
      <c r="L34" s="60" t="str">
        <f t="shared" ca="1" si="4"/>
        <v>2021/8/25</v>
      </c>
      <c r="M34" s="44">
        <f t="shared" ca="1" si="5"/>
        <v>46560</v>
      </c>
      <c r="N34" s="61">
        <f t="shared" ca="1" si="6"/>
        <v>6.7851783182989636E-2</v>
      </c>
      <c r="O34" s="35">
        <f t="shared" ref="O34" si="65">D34*C34</f>
        <v>119.93809</v>
      </c>
      <c r="P34" s="35">
        <f t="shared" ref="P34" si="66">O34-B34</f>
        <v>-6.1909999999997467E-2</v>
      </c>
      <c r="Q34" s="36">
        <f t="shared" ref="Q34" si="67">B34/150</f>
        <v>0.8</v>
      </c>
      <c r="R34" s="37">
        <f t="shared" ref="R34" si="68">R33+C34-T34</f>
        <v>4227.4899999999552</v>
      </c>
      <c r="S34" s="38">
        <f t="shared" ref="S34" si="69">R34*D34</f>
        <v>5787.4338099999386</v>
      </c>
      <c r="T34" s="38"/>
      <c r="U34" s="62"/>
      <c r="V34" s="39">
        <f t="shared" ref="V34" si="70">U34+V33</f>
        <v>63905.729999999989</v>
      </c>
      <c r="W34" s="39">
        <f t="shared" ref="W34" si="71">S34+V34</f>
        <v>69693.163809999925</v>
      </c>
      <c r="X34" s="1">
        <f t="shared" ref="X34" si="72">X33+B34</f>
        <v>56570</v>
      </c>
      <c r="Y34" s="37">
        <f t="shared" ref="Y34" si="73">W34-X34</f>
        <v>13123.163809999925</v>
      </c>
      <c r="Z34" s="183">
        <f t="shared" ref="Z34" si="74">W34/X34-1</f>
        <v>0.23198097595898748</v>
      </c>
      <c r="AA34" s="183">
        <f>SUM($C$2:C34)*D34/SUM($B$2:B34)-1</f>
        <v>8.7068669082125849E-2</v>
      </c>
      <c r="AB34" s="183">
        <f t="shared" si="17"/>
        <v>0.14491230687686163</v>
      </c>
      <c r="AC34" s="40">
        <f t="shared" si="18"/>
        <v>0.13787262500000008</v>
      </c>
    </row>
    <row r="35" spans="1:29">
      <c r="A35" s="63" t="s">
        <v>1556</v>
      </c>
      <c r="B35" s="2">
        <v>120</v>
      </c>
      <c r="C35" s="177">
        <v>88.11</v>
      </c>
      <c r="D35" s="178">
        <v>1.3612</v>
      </c>
      <c r="E35" s="32">
        <f t="shared" ref="E35:E38" si="75">10%*Q35+13%</f>
        <v>0.21000000000000002</v>
      </c>
      <c r="F35" s="26">
        <f t="shared" ref="F35:F38" si="76">IF(G35="",($F$1*C35-B35)/B35,H35/B35)</f>
        <v>7.8246124999999958E-2</v>
      </c>
      <c r="H35" s="58">
        <f t="shared" ref="H35:H38" si="77">IF(G35="",$F$1*C35-B35,G35-B35)</f>
        <v>9.3895349999999951</v>
      </c>
      <c r="I35" s="2" t="s">
        <v>65</v>
      </c>
      <c r="J35" s="33" t="s">
        <v>1548</v>
      </c>
      <c r="K35" s="59">
        <f t="shared" ref="K35:K38" si="78">DATE(MID(J35,1,4),MID(J35,5,2),MID(J35,7,2))</f>
        <v>44047</v>
      </c>
      <c r="L35" s="60" t="str">
        <f t="shared" ref="L35:L66" ca="1" si="79">IF(LEN(J35) &gt; 15,DATE(MID(J35,12,4),MID(J35,16,2),MID(J35,18,2)),TEXT(TODAY(),"yyyy/m/d"))</f>
        <v>2021/8/25</v>
      </c>
      <c r="M35" s="44">
        <f t="shared" ref="M35:M66" ca="1" si="80">(L35-K35+1)*B35</f>
        <v>46440</v>
      </c>
      <c r="N35" s="61">
        <f t="shared" ref="N35:N66" ca="1" si="81">H35/M35*365</f>
        <v>7.3798024870800991E-2</v>
      </c>
      <c r="O35" s="35">
        <f t="shared" ref="O35:O38" si="82">D35*C35</f>
        <v>119.935332</v>
      </c>
      <c r="P35" s="35">
        <f t="shared" ref="P35:P38" si="83">O35-B35</f>
        <v>-6.4667999999997505E-2</v>
      </c>
      <c r="Q35" s="36">
        <f t="shared" ref="Q35:Q38" si="84">B35/150</f>
        <v>0.8</v>
      </c>
      <c r="R35" s="37">
        <f t="shared" ref="R35:R38" si="85">R34+C35-T35</f>
        <v>4315.5999999999549</v>
      </c>
      <c r="S35" s="38">
        <f t="shared" ref="S35:S38" si="86">R35*D35</f>
        <v>5874.3947199999384</v>
      </c>
      <c r="T35" s="38"/>
      <c r="U35" s="62"/>
      <c r="V35" s="39">
        <f t="shared" ref="V35:V38" si="87">U35+V34</f>
        <v>63905.729999999989</v>
      </c>
      <c r="W35" s="39">
        <f t="shared" ref="W35:W38" si="88">S35+V35</f>
        <v>69780.124719999934</v>
      </c>
      <c r="X35" s="1">
        <f t="shared" ref="X35:X38" si="89">X34+B35</f>
        <v>56690</v>
      </c>
      <c r="Y35" s="37">
        <f t="shared" ref="Y35:Y38" si="90">W35-X35</f>
        <v>13090.124719999934</v>
      </c>
      <c r="Z35" s="183">
        <f t="shared" ref="Z35:Z38" si="91">W35/X35-1</f>
        <v>0.23090712153818904</v>
      </c>
      <c r="AA35" s="183">
        <f>SUM($C$2:C35)*D35/SUM($B$2:B35)-1</f>
        <v>7.8581648826291151E-2</v>
      </c>
      <c r="AB35" s="183">
        <f t="shared" ref="AB35:AB66" si="92">Z35-AA35</f>
        <v>0.15232547271189789</v>
      </c>
      <c r="AC35" s="40">
        <f t="shared" ref="AC35:AC66" si="93">IF(E35-F35&lt;0,"达成",E35-F35)</f>
        <v>0.13175387500000008</v>
      </c>
    </row>
    <row r="36" spans="1:29">
      <c r="A36" s="63" t="s">
        <v>1557</v>
      </c>
      <c r="B36" s="2">
        <v>120</v>
      </c>
      <c r="C36" s="177">
        <v>87.22</v>
      </c>
      <c r="D36" s="178">
        <v>1.3752</v>
      </c>
      <c r="E36" s="32">
        <f t="shared" si="75"/>
        <v>0.21000000000000002</v>
      </c>
      <c r="F36" s="26">
        <f t="shared" si="76"/>
        <v>6.7354750000000033E-2</v>
      </c>
      <c r="H36" s="58">
        <f t="shared" si="77"/>
        <v>8.082570000000004</v>
      </c>
      <c r="I36" s="2" t="s">
        <v>65</v>
      </c>
      <c r="J36" s="33" t="s">
        <v>1550</v>
      </c>
      <c r="K36" s="59">
        <f t="shared" si="78"/>
        <v>44048</v>
      </c>
      <c r="L36" s="60" t="str">
        <f t="shared" ca="1" si="79"/>
        <v>2021/8/25</v>
      </c>
      <c r="M36" s="44">
        <f t="shared" ca="1" si="80"/>
        <v>46320</v>
      </c>
      <c r="N36" s="61">
        <f t="shared" ca="1" si="81"/>
        <v>6.3690372409326457E-2</v>
      </c>
      <c r="O36" s="35">
        <f t="shared" si="82"/>
        <v>119.94494399999999</v>
      </c>
      <c r="P36" s="35">
        <f t="shared" si="83"/>
        <v>-5.5056000000007543E-2</v>
      </c>
      <c r="Q36" s="36">
        <f t="shared" si="84"/>
        <v>0.8</v>
      </c>
      <c r="R36" s="37">
        <f t="shared" si="85"/>
        <v>4402.8199999999551</v>
      </c>
      <c r="S36" s="38">
        <f t="shared" si="86"/>
        <v>6054.7580639999378</v>
      </c>
      <c r="T36" s="38"/>
      <c r="U36" s="62"/>
      <c r="V36" s="39">
        <f t="shared" si="87"/>
        <v>63905.729999999989</v>
      </c>
      <c r="W36" s="39">
        <f t="shared" si="88"/>
        <v>69960.488063999932</v>
      </c>
      <c r="X36" s="1">
        <f t="shared" si="89"/>
        <v>56810</v>
      </c>
      <c r="Y36" s="37">
        <f t="shared" si="90"/>
        <v>13150.488063999932</v>
      </c>
      <c r="Z36" s="183">
        <f t="shared" si="91"/>
        <v>0.23148192332335737</v>
      </c>
      <c r="AA36" s="183">
        <f>SUM($C$2:C36)*D36/SUM($B$2:B36)-1</f>
        <v>8.720549041095893E-2</v>
      </c>
      <c r="AB36" s="183">
        <f t="shared" si="92"/>
        <v>0.14427643291239844</v>
      </c>
      <c r="AC36" s="40">
        <f t="shared" si="93"/>
        <v>0.14264525</v>
      </c>
    </row>
    <row r="37" spans="1:29">
      <c r="A37" s="63" t="s">
        <v>1558</v>
      </c>
      <c r="B37" s="2">
        <v>120</v>
      </c>
      <c r="C37" s="177">
        <v>87.22</v>
      </c>
      <c r="D37" s="178">
        <v>1.3752</v>
      </c>
      <c r="E37" s="32">
        <f t="shared" si="75"/>
        <v>0.21000000000000002</v>
      </c>
      <c r="F37" s="26">
        <f t="shared" si="76"/>
        <v>6.7354750000000033E-2</v>
      </c>
      <c r="H37" s="58">
        <f t="shared" si="77"/>
        <v>8.082570000000004</v>
      </c>
      <c r="I37" s="2" t="s">
        <v>65</v>
      </c>
      <c r="J37" s="33" t="s">
        <v>1552</v>
      </c>
      <c r="K37" s="59">
        <f t="shared" si="78"/>
        <v>44049</v>
      </c>
      <c r="L37" s="60" t="str">
        <f t="shared" ca="1" si="79"/>
        <v>2021/8/25</v>
      </c>
      <c r="M37" s="44">
        <f t="shared" ca="1" si="80"/>
        <v>46200</v>
      </c>
      <c r="N37" s="61">
        <f t="shared" ca="1" si="81"/>
        <v>6.3855801948051974E-2</v>
      </c>
      <c r="O37" s="35">
        <f t="shared" si="82"/>
        <v>119.94494399999999</v>
      </c>
      <c r="P37" s="35">
        <f t="shared" si="83"/>
        <v>-5.5056000000007543E-2</v>
      </c>
      <c r="Q37" s="36">
        <f t="shared" si="84"/>
        <v>0.8</v>
      </c>
      <c r="R37" s="37">
        <f t="shared" si="85"/>
        <v>4490.0399999999554</v>
      </c>
      <c r="S37" s="38">
        <f t="shared" si="86"/>
        <v>6174.7030079999386</v>
      </c>
      <c r="T37" s="38"/>
      <c r="U37" s="62"/>
      <c r="V37" s="39">
        <f t="shared" si="87"/>
        <v>63905.729999999989</v>
      </c>
      <c r="W37" s="39">
        <f t="shared" si="88"/>
        <v>70080.433007999934</v>
      </c>
      <c r="X37" s="1">
        <f t="shared" si="89"/>
        <v>56930</v>
      </c>
      <c r="Y37" s="37">
        <f t="shared" si="90"/>
        <v>13150.433007999934</v>
      </c>
      <c r="Z37" s="183">
        <f t="shared" si="91"/>
        <v>0.23099302666432342</v>
      </c>
      <c r="AA37" s="183">
        <f>SUM($C$2:C37)*D37/SUM($B$2:B37)-1</f>
        <v>8.4867775999999839E-2</v>
      </c>
      <c r="AB37" s="183">
        <f t="shared" si="92"/>
        <v>0.14612525066432358</v>
      </c>
      <c r="AC37" s="40">
        <f t="shared" si="93"/>
        <v>0.14264525</v>
      </c>
    </row>
    <row r="38" spans="1:29">
      <c r="A38" s="63" t="s">
        <v>1559</v>
      </c>
      <c r="B38" s="2">
        <v>120</v>
      </c>
      <c r="C38" s="177">
        <v>88.19</v>
      </c>
      <c r="D38" s="178">
        <v>1.36</v>
      </c>
      <c r="E38" s="32">
        <f t="shared" si="75"/>
        <v>0.21000000000000002</v>
      </c>
      <c r="F38" s="26">
        <f t="shared" si="76"/>
        <v>7.9225124999999966E-2</v>
      </c>
      <c r="H38" s="58">
        <f t="shared" si="77"/>
        <v>9.5070149999999956</v>
      </c>
      <c r="I38" s="2" t="s">
        <v>65</v>
      </c>
      <c r="J38" s="33" t="s">
        <v>1554</v>
      </c>
      <c r="K38" s="59">
        <f t="shared" si="78"/>
        <v>44050</v>
      </c>
      <c r="L38" s="60" t="str">
        <f t="shared" ca="1" si="79"/>
        <v>2021/8/25</v>
      </c>
      <c r="M38" s="44">
        <f t="shared" ca="1" si="80"/>
        <v>46080</v>
      </c>
      <c r="N38" s="61">
        <f t="shared" ca="1" si="81"/>
        <v>7.5305131835937469E-2</v>
      </c>
      <c r="O38" s="35">
        <f t="shared" si="82"/>
        <v>119.9384</v>
      </c>
      <c r="P38" s="35">
        <f t="shared" si="83"/>
        <v>-6.1599999999998545E-2</v>
      </c>
      <c r="Q38" s="36">
        <f t="shared" si="84"/>
        <v>0.8</v>
      </c>
      <c r="R38" s="37">
        <f t="shared" si="85"/>
        <v>4578.229999999955</v>
      </c>
      <c r="S38" s="38">
        <f t="shared" si="86"/>
        <v>6226.3927999999396</v>
      </c>
      <c r="T38" s="38"/>
      <c r="U38" s="62"/>
      <c r="V38" s="39">
        <f t="shared" si="87"/>
        <v>63905.729999999989</v>
      </c>
      <c r="W38" s="39">
        <f t="shared" si="88"/>
        <v>70132.122799999925</v>
      </c>
      <c r="X38" s="1">
        <f t="shared" si="89"/>
        <v>57050</v>
      </c>
      <c r="Y38" s="37">
        <f t="shared" si="90"/>
        <v>13082.122799999925</v>
      </c>
      <c r="Z38" s="183">
        <f t="shared" si="91"/>
        <v>0.22930977738825464</v>
      </c>
      <c r="AA38" s="183">
        <f>SUM($C$2:C38)*D38/SUM($B$2:B38)-1</f>
        <v>7.0970562770563017E-2</v>
      </c>
      <c r="AB38" s="183">
        <f t="shared" si="92"/>
        <v>0.15833921461769163</v>
      </c>
      <c r="AC38" s="40">
        <f t="shared" si="93"/>
        <v>0.13077487500000007</v>
      </c>
    </row>
    <row r="39" spans="1:29">
      <c r="A39" s="63" t="s">
        <v>1570</v>
      </c>
      <c r="B39" s="2">
        <v>120</v>
      </c>
      <c r="C39" s="177">
        <v>87.66</v>
      </c>
      <c r="D39" s="178">
        <v>1.3682000000000001</v>
      </c>
      <c r="E39" s="32">
        <f t="shared" ref="E39:E43" si="94">10%*Q39+13%</f>
        <v>0.21000000000000002</v>
      </c>
      <c r="F39" s="26">
        <f t="shared" ref="F39:F43" si="95">IF(G39="",($F$1*C39-B39)/B39,H39/B39)</f>
        <v>7.2739249999999825E-2</v>
      </c>
      <c r="H39" s="58">
        <f t="shared" ref="H39:H43" si="96">IF(G39="",$F$1*C39-B39,G39-B39)</f>
        <v>8.7287099999999782</v>
      </c>
      <c r="I39" s="2" t="s">
        <v>65</v>
      </c>
      <c r="J39" s="33" t="s">
        <v>1561</v>
      </c>
      <c r="K39" s="59">
        <f t="shared" ref="K39:K43" si="97">DATE(MID(J39,1,4),MID(J39,5,2),MID(J39,7,2))</f>
        <v>44053</v>
      </c>
      <c r="L39" s="60" t="str">
        <f t="shared" ca="1" si="79"/>
        <v>2021/8/25</v>
      </c>
      <c r="M39" s="44">
        <f t="shared" ca="1" si="80"/>
        <v>45720</v>
      </c>
      <c r="N39" s="61">
        <f t="shared" ca="1" si="81"/>
        <v>6.9684583333333161E-2</v>
      </c>
      <c r="O39" s="35">
        <f t="shared" ref="O39:O43" si="98">D39*C39</f>
        <v>119.936412</v>
      </c>
      <c r="P39" s="35">
        <f t="shared" ref="P39:P43" si="99">O39-B39</f>
        <v>-6.3587999999995759E-2</v>
      </c>
      <c r="Q39" s="36">
        <f t="shared" ref="Q39:Q43" si="100">B39/150</f>
        <v>0.8</v>
      </c>
      <c r="R39" s="37">
        <f t="shared" ref="R39:R43" si="101">R38+C39-T39</f>
        <v>4665.8899999999549</v>
      </c>
      <c r="S39" s="38">
        <f t="shared" ref="S39:S43" si="102">R39*D39</f>
        <v>6383.8706979999388</v>
      </c>
      <c r="T39" s="38"/>
      <c r="U39" s="62"/>
      <c r="V39" s="39">
        <f t="shared" ref="V39:V43" si="103">U39+V38</f>
        <v>63905.729999999989</v>
      </c>
      <c r="W39" s="39">
        <f t="shared" ref="W39:W43" si="104">S39+V39</f>
        <v>70289.600697999922</v>
      </c>
      <c r="X39" s="1">
        <f t="shared" ref="X39:X43" si="105">X38+B39</f>
        <v>57170</v>
      </c>
      <c r="Y39" s="37">
        <f t="shared" ref="Y39:Y43" si="106">W39-X39</f>
        <v>13119.600697999922</v>
      </c>
      <c r="Z39" s="183">
        <f t="shared" ref="Z39:Z43" si="107">W39/X39-1</f>
        <v>0.22948400731152563</v>
      </c>
      <c r="AA39" s="183">
        <f>SUM($C$2:C39)*D39/SUM($B$2:B39)-1</f>
        <v>7.5454270464134998E-2</v>
      </c>
      <c r="AB39" s="183">
        <f t="shared" si="92"/>
        <v>0.15402973684739063</v>
      </c>
      <c r="AC39" s="40">
        <f t="shared" si="93"/>
        <v>0.13726075000000021</v>
      </c>
    </row>
    <row r="40" spans="1:29">
      <c r="A40" s="63" t="s">
        <v>1571</v>
      </c>
      <c r="B40" s="2">
        <v>120</v>
      </c>
      <c r="C40" s="177">
        <v>89.2</v>
      </c>
      <c r="D40" s="178">
        <v>1.3446</v>
      </c>
      <c r="E40" s="32">
        <f t="shared" si="94"/>
        <v>0.21000000000000002</v>
      </c>
      <c r="F40" s="26">
        <f t="shared" si="95"/>
        <v>9.1584999999999889E-2</v>
      </c>
      <c r="H40" s="58">
        <f t="shared" si="96"/>
        <v>10.990199999999987</v>
      </c>
      <c r="I40" s="2" t="s">
        <v>65</v>
      </c>
      <c r="J40" s="33" t="s">
        <v>1563</v>
      </c>
      <c r="K40" s="59">
        <f t="shared" si="97"/>
        <v>44054</v>
      </c>
      <c r="L40" s="60" t="str">
        <f t="shared" ca="1" si="79"/>
        <v>2021/8/25</v>
      </c>
      <c r="M40" s="44">
        <f t="shared" ca="1" si="80"/>
        <v>45600</v>
      </c>
      <c r="N40" s="61">
        <f t="shared" ca="1" si="81"/>
        <v>8.7969802631578844E-2</v>
      </c>
      <c r="O40" s="35">
        <f t="shared" si="98"/>
        <v>119.93832</v>
      </c>
      <c r="P40" s="35">
        <f t="shared" si="99"/>
        <v>-6.1679999999995516E-2</v>
      </c>
      <c r="Q40" s="36">
        <f t="shared" si="100"/>
        <v>0.8</v>
      </c>
      <c r="R40" s="37">
        <f t="shared" si="101"/>
        <v>4755.0899999999547</v>
      </c>
      <c r="S40" s="38">
        <f t="shared" si="102"/>
        <v>6393.6940139999388</v>
      </c>
      <c r="T40" s="38"/>
      <c r="U40" s="62"/>
      <c r="V40" s="39">
        <f t="shared" si="103"/>
        <v>63905.729999999989</v>
      </c>
      <c r="W40" s="39">
        <f t="shared" si="104"/>
        <v>70299.424013999931</v>
      </c>
      <c r="X40" s="1">
        <f t="shared" si="105"/>
        <v>57290</v>
      </c>
      <c r="Y40" s="37">
        <f t="shared" si="106"/>
        <v>13009.424013999931</v>
      </c>
      <c r="Z40" s="183">
        <f t="shared" si="107"/>
        <v>0.22708018875894442</v>
      </c>
      <c r="AA40" s="183">
        <f>SUM($C$2:C40)*D40/SUM($B$2:B40)-1</f>
        <v>5.5486099999999761E-2</v>
      </c>
      <c r="AB40" s="183">
        <f t="shared" si="92"/>
        <v>0.17159408875894466</v>
      </c>
      <c r="AC40" s="40">
        <f t="shared" si="93"/>
        <v>0.11841500000000013</v>
      </c>
    </row>
    <row r="41" spans="1:29">
      <c r="A41" s="63" t="s">
        <v>1572</v>
      </c>
      <c r="B41" s="2">
        <v>120</v>
      </c>
      <c r="C41" s="177">
        <v>90.17</v>
      </c>
      <c r="D41" s="178">
        <v>1.3302</v>
      </c>
      <c r="E41" s="32">
        <f t="shared" si="94"/>
        <v>0.21000000000000002</v>
      </c>
      <c r="F41" s="26">
        <f t="shared" si="95"/>
        <v>0.10345537500000006</v>
      </c>
      <c r="H41" s="58">
        <f t="shared" si="96"/>
        <v>12.414645000000007</v>
      </c>
      <c r="I41" s="2" t="s">
        <v>65</v>
      </c>
      <c r="J41" s="33" t="s">
        <v>1565</v>
      </c>
      <c r="K41" s="59">
        <f t="shared" si="97"/>
        <v>44055</v>
      </c>
      <c r="L41" s="60" t="str">
        <f t="shared" ca="1" si="79"/>
        <v>2021/8/25</v>
      </c>
      <c r="M41" s="44">
        <f t="shared" ca="1" si="80"/>
        <v>45480</v>
      </c>
      <c r="N41" s="61">
        <f t="shared" ca="1" si="81"/>
        <v>9.9633804419525129E-2</v>
      </c>
      <c r="O41" s="35">
        <f t="shared" si="98"/>
        <v>119.94413400000001</v>
      </c>
      <c r="P41" s="35">
        <f t="shared" si="99"/>
        <v>-5.5865999999994642E-2</v>
      </c>
      <c r="Q41" s="36">
        <f t="shared" si="100"/>
        <v>0.8</v>
      </c>
      <c r="R41" s="37">
        <f t="shared" si="101"/>
        <v>4845.2599999999547</v>
      </c>
      <c r="S41" s="38">
        <f t="shared" si="102"/>
        <v>6445.1648519999399</v>
      </c>
      <c r="T41" s="38"/>
      <c r="U41" s="62"/>
      <c r="V41" s="39">
        <f t="shared" si="103"/>
        <v>63905.729999999989</v>
      </c>
      <c r="W41" s="39">
        <f t="shared" si="104"/>
        <v>70350.894851999925</v>
      </c>
      <c r="X41" s="1">
        <f t="shared" si="105"/>
        <v>57410</v>
      </c>
      <c r="Y41" s="37">
        <f t="shared" si="106"/>
        <v>12940.894851999925</v>
      </c>
      <c r="Z41" s="183">
        <f t="shared" si="107"/>
        <v>0.22541185946699049</v>
      </c>
      <c r="AA41" s="183">
        <f>SUM($C$2:C41)*D41/SUM($B$2:B41)-1</f>
        <v>4.310651325301218E-2</v>
      </c>
      <c r="AB41" s="183">
        <f t="shared" si="92"/>
        <v>0.18230534621397831</v>
      </c>
      <c r="AC41" s="40">
        <f t="shared" si="93"/>
        <v>0.10654462499999996</v>
      </c>
    </row>
    <row r="42" spans="1:29">
      <c r="A42" s="63" t="s">
        <v>1573</v>
      </c>
      <c r="B42" s="2">
        <v>120</v>
      </c>
      <c r="C42" s="177">
        <v>89.82</v>
      </c>
      <c r="D42" s="178">
        <v>1.3353999999999999</v>
      </c>
      <c r="E42" s="32">
        <f t="shared" si="94"/>
        <v>0.21000000000000002</v>
      </c>
      <c r="F42" s="26">
        <f t="shared" si="95"/>
        <v>9.917224999999992E-2</v>
      </c>
      <c r="H42" s="58">
        <f t="shared" si="96"/>
        <v>11.900669999999991</v>
      </c>
      <c r="I42" s="2" t="s">
        <v>65</v>
      </c>
      <c r="J42" s="33" t="s">
        <v>1567</v>
      </c>
      <c r="K42" s="59">
        <f t="shared" si="97"/>
        <v>44056</v>
      </c>
      <c r="L42" s="60" t="str">
        <f t="shared" ca="1" si="79"/>
        <v>2021/8/25</v>
      </c>
      <c r="M42" s="44">
        <f t="shared" ca="1" si="80"/>
        <v>45360</v>
      </c>
      <c r="N42" s="61">
        <f t="shared" ca="1" si="81"/>
        <v>9.5761564153439074E-2</v>
      </c>
      <c r="O42" s="35">
        <f t="shared" si="98"/>
        <v>119.94562799999999</v>
      </c>
      <c r="P42" s="35">
        <f t="shared" si="99"/>
        <v>-5.4372000000014964E-2</v>
      </c>
      <c r="Q42" s="36">
        <f t="shared" si="100"/>
        <v>0.8</v>
      </c>
      <c r="R42" s="37">
        <f t="shared" si="101"/>
        <v>4935.0799999999545</v>
      </c>
      <c r="S42" s="38">
        <f t="shared" si="102"/>
        <v>6590.3058319999391</v>
      </c>
      <c r="T42" s="38"/>
      <c r="U42" s="62"/>
      <c r="V42" s="39">
        <f t="shared" si="103"/>
        <v>63905.729999999989</v>
      </c>
      <c r="W42" s="39">
        <f t="shared" si="104"/>
        <v>70496.035831999921</v>
      </c>
      <c r="X42" s="1">
        <f t="shared" si="105"/>
        <v>57530</v>
      </c>
      <c r="Y42" s="37">
        <f t="shared" si="106"/>
        <v>12966.035831999921</v>
      </c>
      <c r="Z42" s="183">
        <f t="shared" si="107"/>
        <v>0.22537868645923731</v>
      </c>
      <c r="AA42" s="183">
        <f>SUM($C$2:C42)*D42/SUM($B$2:B42)-1</f>
        <v>4.6063333333333345E-2</v>
      </c>
      <c r="AB42" s="183">
        <f t="shared" si="92"/>
        <v>0.17931535312590396</v>
      </c>
      <c r="AC42" s="40">
        <f t="shared" si="93"/>
        <v>0.1108277500000001</v>
      </c>
    </row>
    <row r="43" spans="1:29">
      <c r="A43" s="63" t="s">
        <v>1574</v>
      </c>
      <c r="B43" s="2">
        <v>120</v>
      </c>
      <c r="C43" s="177">
        <v>88.88</v>
      </c>
      <c r="D43" s="178">
        <v>1.3493999999999999</v>
      </c>
      <c r="E43" s="32">
        <f t="shared" si="94"/>
        <v>0.21000000000000002</v>
      </c>
      <c r="F43" s="26">
        <f t="shared" si="95"/>
        <v>8.7668999999999872E-2</v>
      </c>
      <c r="H43" s="58">
        <f t="shared" si="96"/>
        <v>10.520279999999985</v>
      </c>
      <c r="I43" s="2" t="s">
        <v>65</v>
      </c>
      <c r="J43" s="33" t="s">
        <v>1569</v>
      </c>
      <c r="K43" s="59">
        <f t="shared" si="97"/>
        <v>44057</v>
      </c>
      <c r="L43" s="60" t="str">
        <f t="shared" ca="1" si="79"/>
        <v>2021/8/25</v>
      </c>
      <c r="M43" s="44">
        <f t="shared" ca="1" si="80"/>
        <v>45240</v>
      </c>
      <c r="N43" s="61">
        <f t="shared" ca="1" si="81"/>
        <v>8.4878474801060894E-2</v>
      </c>
      <c r="O43" s="35">
        <f t="shared" si="98"/>
        <v>119.93467199999999</v>
      </c>
      <c r="P43" s="35">
        <f t="shared" si="99"/>
        <v>-6.5328000000008046E-2</v>
      </c>
      <c r="Q43" s="36">
        <f t="shared" si="100"/>
        <v>0.8</v>
      </c>
      <c r="R43" s="37">
        <f t="shared" si="101"/>
        <v>5023.9599999999546</v>
      </c>
      <c r="S43" s="38">
        <f t="shared" si="102"/>
        <v>6779.3316239999385</v>
      </c>
      <c r="T43" s="38"/>
      <c r="U43" s="62"/>
      <c r="V43" s="39">
        <f t="shared" si="103"/>
        <v>63905.729999999989</v>
      </c>
      <c r="W43" s="39">
        <f t="shared" si="104"/>
        <v>70685.061623999922</v>
      </c>
      <c r="X43" s="1">
        <f t="shared" si="105"/>
        <v>57650</v>
      </c>
      <c r="Y43" s="37">
        <f t="shared" si="106"/>
        <v>13035.061623999922</v>
      </c>
      <c r="Z43" s="183">
        <f t="shared" si="107"/>
        <v>0.22610687986123024</v>
      </c>
      <c r="AA43" s="183">
        <f>SUM($C$2:C43)*D43/SUM($B$2:B43)-1</f>
        <v>5.5706450574712463E-2</v>
      </c>
      <c r="AB43" s="183">
        <f t="shared" si="92"/>
        <v>0.17040042928651777</v>
      </c>
      <c r="AC43" s="40">
        <f t="shared" si="93"/>
        <v>0.12233100000000015</v>
      </c>
    </row>
    <row r="44" spans="1:29">
      <c r="A44" s="63" t="s">
        <v>1604</v>
      </c>
      <c r="B44" s="2">
        <v>120</v>
      </c>
      <c r="C44" s="177">
        <v>87.35</v>
      </c>
      <c r="D44" s="178">
        <v>1.3731</v>
      </c>
      <c r="E44" s="32">
        <f t="shared" ref="E44:E54" si="108">10%*Q44+13%</f>
        <v>0.21000000000000002</v>
      </c>
      <c r="F44" s="26">
        <f t="shared" ref="F44:F54" si="109">IF(G44="",($F$1*C44-B44)/B44,H44/B44)</f>
        <v>6.8945624999999927E-2</v>
      </c>
      <c r="H44" s="58">
        <f t="shared" ref="H44:H54" si="110">IF(G44="",$F$1*C44-B44,G44-B44)</f>
        <v>8.2734749999999906</v>
      </c>
      <c r="I44" s="2" t="s">
        <v>65</v>
      </c>
      <c r="J44" s="33" t="s">
        <v>1583</v>
      </c>
      <c r="K44" s="59">
        <f t="shared" ref="K44:K54" si="111">DATE(MID(J44,1,4),MID(J44,5,2),MID(J44,7,2))</f>
        <v>44060</v>
      </c>
      <c r="L44" s="60" t="str">
        <f t="shared" ca="1" si="79"/>
        <v>2021/8/25</v>
      </c>
      <c r="M44" s="44">
        <f t="shared" ca="1" si="80"/>
        <v>44880</v>
      </c>
      <c r="N44" s="61">
        <f t="shared" ca="1" si="81"/>
        <v>6.7286505681818112E-2</v>
      </c>
      <c r="O44" s="35">
        <f t="shared" ref="O44:O54" si="112">D44*C44</f>
        <v>119.94028499999999</v>
      </c>
      <c r="P44" s="35">
        <f t="shared" ref="P44:P54" si="113">O44-B44</f>
        <v>-5.9715000000011287E-2</v>
      </c>
      <c r="Q44" s="36">
        <f t="shared" ref="Q44:Q54" si="114">B44/150</f>
        <v>0.8</v>
      </c>
      <c r="R44" s="37">
        <f t="shared" ref="R44:R54" si="115">R43+C44-T44</f>
        <v>5111.3099999999549</v>
      </c>
      <c r="S44" s="38">
        <f t="shared" ref="S44:S54" si="116">R44*D44</f>
        <v>7018.3397609999383</v>
      </c>
      <c r="T44" s="38"/>
      <c r="U44" s="62"/>
      <c r="V44" s="39">
        <f t="shared" ref="V44:V54" si="117">U44+V43</f>
        <v>63905.729999999989</v>
      </c>
      <c r="W44" s="39">
        <f t="shared" ref="W44:W54" si="118">S44+V44</f>
        <v>70924.069760999933</v>
      </c>
      <c r="X44" s="1">
        <f t="shared" ref="X44:X54" si="119">X43+B44</f>
        <v>57770</v>
      </c>
      <c r="Y44" s="37">
        <f t="shared" ref="Y44:Y54" si="120">W44-X44</f>
        <v>13154.069760999933</v>
      </c>
      <c r="Z44" s="183">
        <f t="shared" ref="Z44:Z54" si="121">W44/X44-1</f>
        <v>0.22769724356932541</v>
      </c>
      <c r="AA44" s="183">
        <f>SUM($C$2:C44)*D44/SUM($B$2:B44)-1</f>
        <v>7.2568523033707866E-2</v>
      </c>
      <c r="AB44" s="183">
        <f t="shared" si="92"/>
        <v>0.15512872053561755</v>
      </c>
      <c r="AC44" s="40">
        <f t="shared" si="93"/>
        <v>0.14105437500000009</v>
      </c>
    </row>
    <row r="45" spans="1:29">
      <c r="A45" s="63" t="s">
        <v>1605</v>
      </c>
      <c r="B45" s="2">
        <v>120</v>
      </c>
      <c r="C45" s="177">
        <v>86.81</v>
      </c>
      <c r="D45" s="178">
        <v>1.3816999999999999</v>
      </c>
      <c r="E45" s="32">
        <f t="shared" si="108"/>
        <v>0.21000000000000002</v>
      </c>
      <c r="F45" s="26">
        <f t="shared" si="109"/>
        <v>6.2337375000000014E-2</v>
      </c>
      <c r="H45" s="58">
        <f t="shared" si="110"/>
        <v>7.4804850000000016</v>
      </c>
      <c r="I45" s="2" t="s">
        <v>65</v>
      </c>
      <c r="J45" s="33" t="s">
        <v>1585</v>
      </c>
      <c r="K45" s="59">
        <f t="shared" si="111"/>
        <v>44061</v>
      </c>
      <c r="L45" s="60" t="str">
        <f t="shared" ca="1" si="79"/>
        <v>2021/8/25</v>
      </c>
      <c r="M45" s="44">
        <f t="shared" ca="1" si="80"/>
        <v>44760</v>
      </c>
      <c r="N45" s="61">
        <f t="shared" ca="1" si="81"/>
        <v>6.1000380361930305E-2</v>
      </c>
      <c r="O45" s="35">
        <f t="shared" si="112"/>
        <v>119.94537699999999</v>
      </c>
      <c r="P45" s="35">
        <f t="shared" si="113"/>
        <v>-5.4623000000006527E-2</v>
      </c>
      <c r="Q45" s="36">
        <f t="shared" si="114"/>
        <v>0.8</v>
      </c>
      <c r="R45" s="37">
        <f t="shared" si="115"/>
        <v>5198.1199999999553</v>
      </c>
      <c r="S45" s="38">
        <f t="shared" si="116"/>
        <v>7182.2424039999378</v>
      </c>
      <c r="T45" s="38"/>
      <c r="U45" s="62"/>
      <c r="V45" s="39">
        <f t="shared" si="117"/>
        <v>63905.729999999989</v>
      </c>
      <c r="W45" s="39">
        <f t="shared" si="118"/>
        <v>71087.972403999927</v>
      </c>
      <c r="X45" s="1">
        <f t="shared" si="119"/>
        <v>57890</v>
      </c>
      <c r="Y45" s="37">
        <f t="shared" si="120"/>
        <v>13197.972403999927</v>
      </c>
      <c r="Z45" s="183">
        <f t="shared" si="121"/>
        <v>0.22798363109345177</v>
      </c>
      <c r="AA45" s="183">
        <f>SUM($C$2:C45)*D45/SUM($B$2:B45)-1</f>
        <v>7.7533675457875484E-2</v>
      </c>
      <c r="AB45" s="183">
        <f t="shared" si="92"/>
        <v>0.15044995563557628</v>
      </c>
      <c r="AC45" s="40">
        <f t="shared" si="93"/>
        <v>0.14766262499999999</v>
      </c>
    </row>
    <row r="46" spans="1:29">
      <c r="A46" s="63" t="s">
        <v>1606</v>
      </c>
      <c r="B46" s="2">
        <v>120</v>
      </c>
      <c r="C46" s="177">
        <v>88.3</v>
      </c>
      <c r="D46" s="178">
        <v>1.3583000000000001</v>
      </c>
      <c r="E46" s="32">
        <f t="shared" si="108"/>
        <v>0.21000000000000002</v>
      </c>
      <c r="F46" s="26">
        <f t="shared" si="109"/>
        <v>8.0571249999999844E-2</v>
      </c>
      <c r="H46" s="58">
        <f t="shared" si="110"/>
        <v>9.668549999999982</v>
      </c>
      <c r="I46" s="2" t="s">
        <v>65</v>
      </c>
      <c r="J46" s="33" t="s">
        <v>1587</v>
      </c>
      <c r="K46" s="59">
        <f t="shared" si="111"/>
        <v>44062</v>
      </c>
      <c r="L46" s="60" t="str">
        <f t="shared" ca="1" si="79"/>
        <v>2021/8/25</v>
      </c>
      <c r="M46" s="44">
        <f t="shared" ca="1" si="80"/>
        <v>44640</v>
      </c>
      <c r="N46" s="61">
        <f t="shared" ca="1" si="81"/>
        <v>7.9055124327956847E-2</v>
      </c>
      <c r="O46" s="35">
        <f t="shared" si="112"/>
        <v>119.93789</v>
      </c>
      <c r="P46" s="35">
        <f t="shared" si="113"/>
        <v>-6.2110000000004106E-2</v>
      </c>
      <c r="Q46" s="36">
        <f t="shared" si="114"/>
        <v>0.8</v>
      </c>
      <c r="R46" s="37">
        <f t="shared" si="115"/>
        <v>5286.4199999999555</v>
      </c>
      <c r="S46" s="38">
        <f t="shared" si="116"/>
        <v>7180.5442859999403</v>
      </c>
      <c r="T46" s="38"/>
      <c r="U46" s="62"/>
      <c r="V46" s="39">
        <f t="shared" si="117"/>
        <v>63905.729999999989</v>
      </c>
      <c r="W46" s="39">
        <f t="shared" si="118"/>
        <v>71086.274285999927</v>
      </c>
      <c r="X46" s="1">
        <f t="shared" si="119"/>
        <v>58010</v>
      </c>
      <c r="Y46" s="37">
        <f t="shared" si="120"/>
        <v>13076.274285999927</v>
      </c>
      <c r="Z46" s="183">
        <f t="shared" si="121"/>
        <v>0.22541414042406349</v>
      </c>
      <c r="AA46" s="183">
        <f>SUM($C$2:C46)*D46/SUM($B$2:B46)-1</f>
        <v>5.7998856989247782E-2</v>
      </c>
      <c r="AB46" s="183">
        <f t="shared" si="92"/>
        <v>0.16741528343481571</v>
      </c>
      <c r="AC46" s="40">
        <f t="shared" si="93"/>
        <v>0.12942875000000018</v>
      </c>
    </row>
    <row r="47" spans="1:29">
      <c r="A47" s="63" t="s">
        <v>1607</v>
      </c>
      <c r="B47" s="2">
        <v>120</v>
      </c>
      <c r="C47" s="177">
        <v>89.17</v>
      </c>
      <c r="D47" s="178">
        <v>1.345</v>
      </c>
      <c r="E47" s="32">
        <f t="shared" si="108"/>
        <v>0.21000000000000002</v>
      </c>
      <c r="F47" s="26">
        <f t="shared" si="109"/>
        <v>9.1217875000000018E-2</v>
      </c>
      <c r="H47" s="58">
        <f t="shared" si="110"/>
        <v>10.946145000000001</v>
      </c>
      <c r="I47" s="2" t="s">
        <v>65</v>
      </c>
      <c r="J47" s="33" t="s">
        <v>1589</v>
      </c>
      <c r="K47" s="59">
        <f t="shared" si="111"/>
        <v>44063</v>
      </c>
      <c r="L47" s="60" t="str">
        <f t="shared" ca="1" si="79"/>
        <v>2021/8/25</v>
      </c>
      <c r="M47" s="44">
        <f t="shared" ca="1" si="80"/>
        <v>44520</v>
      </c>
      <c r="N47" s="61">
        <f t="shared" ca="1" si="81"/>
        <v>8.9742653301886813E-2</v>
      </c>
      <c r="O47" s="35">
        <f t="shared" si="112"/>
        <v>119.93365</v>
      </c>
      <c r="P47" s="35">
        <f t="shared" si="113"/>
        <v>-6.6349999999999909E-2</v>
      </c>
      <c r="Q47" s="36">
        <f t="shared" si="114"/>
        <v>0.8</v>
      </c>
      <c r="R47" s="37">
        <f t="shared" si="115"/>
        <v>5375.5899999999556</v>
      </c>
      <c r="S47" s="38">
        <f t="shared" si="116"/>
        <v>7230.1685499999403</v>
      </c>
      <c r="T47" s="38"/>
      <c r="U47" s="62"/>
      <c r="V47" s="39">
        <f t="shared" si="117"/>
        <v>63905.729999999989</v>
      </c>
      <c r="W47" s="39">
        <f t="shared" si="118"/>
        <v>71135.898549999925</v>
      </c>
      <c r="X47" s="1">
        <f t="shared" si="119"/>
        <v>58130</v>
      </c>
      <c r="Y47" s="37">
        <f t="shared" si="120"/>
        <v>13005.898549999925</v>
      </c>
      <c r="Z47" s="183">
        <f t="shared" si="121"/>
        <v>0.22373814811628989</v>
      </c>
      <c r="AA47" s="183">
        <f>SUM($C$2:C47)*D47/SUM($B$2:B47)-1</f>
        <v>4.6624728070175703E-2</v>
      </c>
      <c r="AB47" s="183">
        <f t="shared" si="92"/>
        <v>0.17711342004611419</v>
      </c>
      <c r="AC47" s="40">
        <f t="shared" si="93"/>
        <v>0.118782125</v>
      </c>
    </row>
    <row r="48" spans="1:29">
      <c r="A48" s="63" t="s">
        <v>1608</v>
      </c>
      <c r="B48" s="2">
        <v>120</v>
      </c>
      <c r="C48" s="177">
        <v>88.58</v>
      </c>
      <c r="D48" s="178">
        <v>1.3540000000000001</v>
      </c>
      <c r="E48" s="32">
        <f t="shared" si="108"/>
        <v>0.21000000000000002</v>
      </c>
      <c r="F48" s="26">
        <f t="shared" si="109"/>
        <v>8.3997749999999857E-2</v>
      </c>
      <c r="H48" s="58">
        <f t="shared" si="110"/>
        <v>10.079729999999984</v>
      </c>
      <c r="I48" s="2" t="s">
        <v>65</v>
      </c>
      <c r="J48" s="33" t="s">
        <v>1591</v>
      </c>
      <c r="K48" s="59">
        <f t="shared" si="111"/>
        <v>44064</v>
      </c>
      <c r="L48" s="60" t="str">
        <f t="shared" ca="1" si="79"/>
        <v>2021/8/25</v>
      </c>
      <c r="M48" s="44">
        <f t="shared" ca="1" si="80"/>
        <v>44400</v>
      </c>
      <c r="N48" s="61">
        <f t="shared" ca="1" si="81"/>
        <v>8.2862645270270138E-2</v>
      </c>
      <c r="O48" s="35">
        <f t="shared" si="112"/>
        <v>119.93732</v>
      </c>
      <c r="P48" s="35">
        <f t="shared" si="113"/>
        <v>-6.2680000000000291E-2</v>
      </c>
      <c r="Q48" s="36">
        <f t="shared" si="114"/>
        <v>0.8</v>
      </c>
      <c r="R48" s="37">
        <f t="shared" si="115"/>
        <v>5464.1699999999555</v>
      </c>
      <c r="S48" s="38">
        <f t="shared" si="116"/>
        <v>7398.4861799999398</v>
      </c>
      <c r="T48" s="38"/>
      <c r="U48" s="62"/>
      <c r="V48" s="39">
        <f t="shared" si="117"/>
        <v>63905.729999999989</v>
      </c>
      <c r="W48" s="39">
        <f t="shared" si="118"/>
        <v>71304.21617999993</v>
      </c>
      <c r="X48" s="1">
        <f t="shared" si="119"/>
        <v>58250</v>
      </c>
      <c r="Y48" s="37">
        <f t="shared" si="120"/>
        <v>13054.21617999993</v>
      </c>
      <c r="Z48" s="183">
        <f t="shared" si="121"/>
        <v>0.22410671553647954</v>
      </c>
      <c r="AA48" s="183">
        <f>SUM($C$2:C48)*D48/SUM($B$2:B48)-1</f>
        <v>5.2511659793814891E-2</v>
      </c>
      <c r="AB48" s="183">
        <f t="shared" si="92"/>
        <v>0.17159505574266465</v>
      </c>
      <c r="AC48" s="40">
        <f t="shared" si="93"/>
        <v>0.12600225000000015</v>
      </c>
    </row>
    <row r="49" spans="1:29">
      <c r="A49" s="63" t="s">
        <v>1609</v>
      </c>
      <c r="B49" s="2">
        <v>120</v>
      </c>
      <c r="C49" s="177">
        <v>87.71</v>
      </c>
      <c r="D49" s="178">
        <v>1.3673999999999999</v>
      </c>
      <c r="E49" s="32">
        <f t="shared" si="108"/>
        <v>0.21000000000000002</v>
      </c>
      <c r="F49" s="26">
        <f t="shared" si="109"/>
        <v>7.3351124999999934E-2</v>
      </c>
      <c r="H49" s="58">
        <f t="shared" si="110"/>
        <v>8.8021349999999927</v>
      </c>
      <c r="I49" s="2" t="s">
        <v>65</v>
      </c>
      <c r="J49" s="33" t="s">
        <v>1593</v>
      </c>
      <c r="K49" s="59">
        <f t="shared" si="111"/>
        <v>44067</v>
      </c>
      <c r="L49" s="60" t="str">
        <f t="shared" ca="1" si="79"/>
        <v>2021/8/25</v>
      </c>
      <c r="M49" s="44">
        <f t="shared" ca="1" si="80"/>
        <v>44040</v>
      </c>
      <c r="N49" s="61">
        <f t="shared" ca="1" si="81"/>
        <v>7.2951391348773792E-2</v>
      </c>
      <c r="O49" s="35">
        <f t="shared" si="112"/>
        <v>119.93465399999998</v>
      </c>
      <c r="P49" s="35">
        <f t="shared" si="113"/>
        <v>-6.5346000000019444E-2</v>
      </c>
      <c r="Q49" s="36">
        <f t="shared" si="114"/>
        <v>0.8</v>
      </c>
      <c r="R49" s="37">
        <f t="shared" si="115"/>
        <v>5551.8799999999555</v>
      </c>
      <c r="S49" s="38">
        <f t="shared" si="116"/>
        <v>7591.6407119999385</v>
      </c>
      <c r="T49" s="38"/>
      <c r="U49" s="62"/>
      <c r="V49" s="39">
        <f t="shared" si="117"/>
        <v>63905.729999999989</v>
      </c>
      <c r="W49" s="39">
        <f t="shared" si="118"/>
        <v>71497.370711999931</v>
      </c>
      <c r="X49" s="1">
        <f t="shared" si="119"/>
        <v>58370</v>
      </c>
      <c r="Y49" s="37">
        <f t="shared" si="120"/>
        <v>13127.370711999931</v>
      </c>
      <c r="Z49" s="183">
        <f t="shared" si="121"/>
        <v>0.2248992755182444</v>
      </c>
      <c r="AA49" s="183">
        <f>SUM($C$2:C49)*D49/SUM($B$2:B49)-1</f>
        <v>6.164567676767696E-2</v>
      </c>
      <c r="AB49" s="183">
        <f t="shared" si="92"/>
        <v>0.16325359875056744</v>
      </c>
      <c r="AC49" s="40">
        <f t="shared" si="93"/>
        <v>0.13664887500000009</v>
      </c>
    </row>
    <row r="50" spans="1:29">
      <c r="A50" s="63" t="s">
        <v>1610</v>
      </c>
      <c r="B50" s="2">
        <v>120</v>
      </c>
      <c r="C50" s="177">
        <v>88.14</v>
      </c>
      <c r="D50" s="178">
        <v>1.3608</v>
      </c>
      <c r="E50" s="32">
        <f t="shared" si="108"/>
        <v>0.21000000000000002</v>
      </c>
      <c r="F50" s="26">
        <f t="shared" si="109"/>
        <v>7.8613249999999843E-2</v>
      </c>
      <c r="H50" s="58">
        <f t="shared" si="110"/>
        <v>9.433589999999981</v>
      </c>
      <c r="I50" s="2" t="s">
        <v>65</v>
      </c>
      <c r="J50" s="33" t="s">
        <v>1595</v>
      </c>
      <c r="K50" s="59">
        <f t="shared" si="111"/>
        <v>44068</v>
      </c>
      <c r="L50" s="60" t="str">
        <f t="shared" ca="1" si="79"/>
        <v>2021/8/25</v>
      </c>
      <c r="M50" s="44">
        <f t="shared" ca="1" si="80"/>
        <v>43920</v>
      </c>
      <c r="N50" s="61">
        <f t="shared" ca="1" si="81"/>
        <v>7.8398459699453402E-2</v>
      </c>
      <c r="O50" s="35">
        <f t="shared" si="112"/>
        <v>119.940912</v>
      </c>
      <c r="P50" s="35">
        <f t="shared" si="113"/>
        <v>-5.9088000000002694E-2</v>
      </c>
      <c r="Q50" s="36">
        <f t="shared" si="114"/>
        <v>0.8</v>
      </c>
      <c r="R50" s="37">
        <f t="shared" si="115"/>
        <v>5640.0199999999559</v>
      </c>
      <c r="S50" s="38">
        <f t="shared" si="116"/>
        <v>7674.9392159999397</v>
      </c>
      <c r="T50" s="38"/>
      <c r="U50" s="62"/>
      <c r="V50" s="39">
        <f t="shared" si="117"/>
        <v>63905.729999999989</v>
      </c>
      <c r="W50" s="39">
        <f t="shared" si="118"/>
        <v>71580.669215999922</v>
      </c>
      <c r="X50" s="1">
        <f t="shared" si="119"/>
        <v>58490</v>
      </c>
      <c r="Y50" s="37">
        <f t="shared" si="120"/>
        <v>13090.669215999922</v>
      </c>
      <c r="Z50" s="183">
        <f t="shared" si="121"/>
        <v>0.22381038153530386</v>
      </c>
      <c r="AA50" s="183">
        <f>SUM($C$2:C50)*D50/SUM($B$2:B50)-1</f>
        <v>5.5392467326732975E-2</v>
      </c>
      <c r="AB50" s="183">
        <f t="shared" si="92"/>
        <v>0.16841791420857088</v>
      </c>
      <c r="AC50" s="40">
        <f t="shared" si="93"/>
        <v>0.13138675000000016</v>
      </c>
    </row>
    <row r="51" spans="1:29">
      <c r="A51" s="63" t="s">
        <v>1611</v>
      </c>
      <c r="B51" s="2">
        <v>120</v>
      </c>
      <c r="C51" s="177">
        <v>89.07</v>
      </c>
      <c r="D51" s="178">
        <v>1.3466</v>
      </c>
      <c r="E51" s="32">
        <f t="shared" si="108"/>
        <v>0.21000000000000002</v>
      </c>
      <c r="F51" s="26">
        <f t="shared" si="109"/>
        <v>8.9994124999999772E-2</v>
      </c>
      <c r="H51" s="58">
        <f t="shared" si="110"/>
        <v>10.799294999999972</v>
      </c>
      <c r="I51" s="2" t="s">
        <v>65</v>
      </c>
      <c r="J51" s="33" t="s">
        <v>1597</v>
      </c>
      <c r="K51" s="59">
        <f t="shared" si="111"/>
        <v>44069</v>
      </c>
      <c r="L51" s="60" t="str">
        <f t="shared" ca="1" si="79"/>
        <v>2021/8/25</v>
      </c>
      <c r="M51" s="44">
        <f t="shared" ca="1" si="80"/>
        <v>43800</v>
      </c>
      <c r="N51" s="61">
        <f t="shared" ca="1" si="81"/>
        <v>8.9994124999999772E-2</v>
      </c>
      <c r="O51" s="35">
        <f t="shared" si="112"/>
        <v>119.94166199999999</v>
      </c>
      <c r="P51" s="35">
        <f t="shared" si="113"/>
        <v>-5.8338000000006218E-2</v>
      </c>
      <c r="Q51" s="36">
        <f t="shared" si="114"/>
        <v>0.8</v>
      </c>
      <c r="R51" s="37">
        <f t="shared" si="115"/>
        <v>5729.0899999999556</v>
      </c>
      <c r="S51" s="38">
        <f t="shared" si="116"/>
        <v>7714.7925939999404</v>
      </c>
      <c r="T51" s="38"/>
      <c r="U51" s="62"/>
      <c r="V51" s="39">
        <f t="shared" si="117"/>
        <v>63905.729999999989</v>
      </c>
      <c r="W51" s="39">
        <f t="shared" si="118"/>
        <v>71620.522593999922</v>
      </c>
      <c r="X51" s="1">
        <f t="shared" si="119"/>
        <v>58610</v>
      </c>
      <c r="Y51" s="37">
        <f t="shared" si="120"/>
        <v>13010.522593999922</v>
      </c>
      <c r="Z51" s="183">
        <f t="shared" si="121"/>
        <v>0.22198468851731645</v>
      </c>
      <c r="AA51" s="183">
        <f>SUM($C$2:C51)*D51/SUM($B$2:B51)-1</f>
        <v>4.3508230744336851E-2</v>
      </c>
      <c r="AB51" s="183">
        <f t="shared" si="92"/>
        <v>0.1784764577729796</v>
      </c>
      <c r="AC51" s="40">
        <f t="shared" si="93"/>
        <v>0.12000587500000025</v>
      </c>
    </row>
    <row r="52" spans="1:29">
      <c r="A52" s="63" t="s">
        <v>1612</v>
      </c>
      <c r="B52" s="2">
        <v>120</v>
      </c>
      <c r="C52" s="177">
        <v>89.71</v>
      </c>
      <c r="D52" s="178">
        <v>1.337</v>
      </c>
      <c r="E52" s="32">
        <f t="shared" si="108"/>
        <v>0.21000000000000002</v>
      </c>
      <c r="F52" s="26">
        <f t="shared" si="109"/>
        <v>9.7826124999999806E-2</v>
      </c>
      <c r="H52" s="58">
        <f t="shared" si="110"/>
        <v>11.739134999999976</v>
      </c>
      <c r="I52" s="2" t="s">
        <v>65</v>
      </c>
      <c r="J52" s="33" t="s">
        <v>1599</v>
      </c>
      <c r="K52" s="59">
        <f t="shared" si="111"/>
        <v>44070</v>
      </c>
      <c r="L52" s="60" t="str">
        <f t="shared" ca="1" si="79"/>
        <v>2021/8/25</v>
      </c>
      <c r="M52" s="44">
        <f t="shared" ca="1" si="80"/>
        <v>43680</v>
      </c>
      <c r="N52" s="61">
        <f t="shared" ca="1" si="81"/>
        <v>9.8094878090659143E-2</v>
      </c>
      <c r="O52" s="35">
        <f t="shared" si="112"/>
        <v>119.94226999999999</v>
      </c>
      <c r="P52" s="35">
        <f t="shared" si="113"/>
        <v>-5.7730000000006498E-2</v>
      </c>
      <c r="Q52" s="36">
        <f t="shared" si="114"/>
        <v>0.8</v>
      </c>
      <c r="R52" s="37">
        <f t="shared" si="115"/>
        <v>5818.7999999999556</v>
      </c>
      <c r="S52" s="38">
        <f t="shared" si="116"/>
        <v>7779.7355999999409</v>
      </c>
      <c r="T52" s="38"/>
      <c r="U52" s="62"/>
      <c r="V52" s="39">
        <f t="shared" si="117"/>
        <v>63905.729999999989</v>
      </c>
      <c r="W52" s="39">
        <f t="shared" si="118"/>
        <v>71685.465599999923</v>
      </c>
      <c r="X52" s="1">
        <f t="shared" si="119"/>
        <v>58730</v>
      </c>
      <c r="Y52" s="37">
        <f t="shared" si="120"/>
        <v>12955.465599999923</v>
      </c>
      <c r="Z52" s="183">
        <f t="shared" si="121"/>
        <v>0.22059365911799622</v>
      </c>
      <c r="AA52" s="183">
        <f>SUM($C$2:C52)*D52/SUM($B$2:B52)-1</f>
        <v>3.5372800000000204E-2</v>
      </c>
      <c r="AB52" s="183">
        <f t="shared" si="92"/>
        <v>0.18522085911799602</v>
      </c>
      <c r="AC52" s="40">
        <f t="shared" si="93"/>
        <v>0.11217387500000021</v>
      </c>
    </row>
    <row r="53" spans="1:29">
      <c r="A53" s="63" t="s">
        <v>1613</v>
      </c>
      <c r="B53" s="2">
        <v>120</v>
      </c>
      <c r="C53" s="177">
        <v>87.55</v>
      </c>
      <c r="D53" s="178">
        <v>1.37</v>
      </c>
      <c r="E53" s="32">
        <f t="shared" si="108"/>
        <v>0.21000000000000002</v>
      </c>
      <c r="F53" s="26">
        <f t="shared" si="109"/>
        <v>7.1393124999999932E-2</v>
      </c>
      <c r="H53" s="58">
        <f t="shared" si="110"/>
        <v>8.5671749999999918</v>
      </c>
      <c r="I53" s="2" t="s">
        <v>65</v>
      </c>
      <c r="J53" s="33" t="s">
        <v>1601</v>
      </c>
      <c r="K53" s="59">
        <f t="shared" si="111"/>
        <v>44071</v>
      </c>
      <c r="L53" s="60" t="str">
        <f t="shared" ca="1" si="79"/>
        <v>2021/8/25</v>
      </c>
      <c r="M53" s="44">
        <f t="shared" ca="1" si="80"/>
        <v>43560</v>
      </c>
      <c r="N53" s="61">
        <f t="shared" ca="1" si="81"/>
        <v>7.1786475550964124E-2</v>
      </c>
      <c r="O53" s="35">
        <f t="shared" si="112"/>
        <v>119.9435</v>
      </c>
      <c r="P53" s="35">
        <f t="shared" si="113"/>
        <v>-5.6499999999999773E-2</v>
      </c>
      <c r="Q53" s="36">
        <f t="shared" si="114"/>
        <v>0.8</v>
      </c>
      <c r="R53" s="37">
        <f t="shared" si="115"/>
        <v>5906.3499999999558</v>
      </c>
      <c r="S53" s="38">
        <f t="shared" si="116"/>
        <v>8091.6994999999397</v>
      </c>
      <c r="T53" s="38"/>
      <c r="U53" s="62"/>
      <c r="V53" s="39">
        <f t="shared" si="117"/>
        <v>63905.729999999989</v>
      </c>
      <c r="W53" s="39">
        <f t="shared" si="118"/>
        <v>71997.429499999926</v>
      </c>
      <c r="X53" s="1">
        <f t="shared" si="119"/>
        <v>58850</v>
      </c>
      <c r="Y53" s="37">
        <f t="shared" si="120"/>
        <v>13147.429499999926</v>
      </c>
      <c r="Z53" s="183">
        <f t="shared" si="121"/>
        <v>0.22340576890399189</v>
      </c>
      <c r="AA53" s="183">
        <f>SUM($C$2:C53)*D53/SUM($B$2:B53)-1</f>
        <v>5.9780358255452137E-2</v>
      </c>
      <c r="AB53" s="183">
        <f t="shared" si="92"/>
        <v>0.16362541064853975</v>
      </c>
      <c r="AC53" s="40">
        <f t="shared" si="93"/>
        <v>0.13860687500000007</v>
      </c>
    </row>
    <row r="54" spans="1:29">
      <c r="A54" s="63" t="s">
        <v>1614</v>
      </c>
      <c r="B54" s="2">
        <v>120</v>
      </c>
      <c r="C54" s="177">
        <v>87.82</v>
      </c>
      <c r="D54" s="178">
        <v>1.3657999999999999</v>
      </c>
      <c r="E54" s="32">
        <f t="shared" si="108"/>
        <v>0.21000000000000002</v>
      </c>
      <c r="F54" s="26">
        <f t="shared" si="109"/>
        <v>7.4697249999999826E-2</v>
      </c>
      <c r="H54" s="58">
        <f t="shared" si="110"/>
        <v>8.9636699999999792</v>
      </c>
      <c r="I54" s="2" t="s">
        <v>65</v>
      </c>
      <c r="J54" s="33" t="s">
        <v>1615</v>
      </c>
      <c r="K54" s="59">
        <f t="shared" si="111"/>
        <v>44074</v>
      </c>
      <c r="L54" s="60" t="str">
        <f t="shared" ca="1" si="79"/>
        <v>2021/8/25</v>
      </c>
      <c r="M54" s="44">
        <f t="shared" ca="1" si="80"/>
        <v>43200</v>
      </c>
      <c r="N54" s="61">
        <f t="shared" ca="1" si="81"/>
        <v>7.5734711805555369E-2</v>
      </c>
      <c r="O54" s="35">
        <f t="shared" si="112"/>
        <v>119.94455599999998</v>
      </c>
      <c r="P54" s="35">
        <f t="shared" si="113"/>
        <v>-5.5444000000022697E-2</v>
      </c>
      <c r="Q54" s="36">
        <f t="shared" si="114"/>
        <v>0.8</v>
      </c>
      <c r="R54" s="37">
        <f t="shared" si="115"/>
        <v>5994.1699999999555</v>
      </c>
      <c r="S54" s="38">
        <f t="shared" si="116"/>
        <v>8186.8373859999383</v>
      </c>
      <c r="T54" s="38"/>
      <c r="U54" s="62"/>
      <c r="V54" s="39">
        <f t="shared" si="117"/>
        <v>63905.729999999989</v>
      </c>
      <c r="W54" s="39">
        <f t="shared" si="118"/>
        <v>72092.567385999922</v>
      </c>
      <c r="X54" s="1">
        <f t="shared" si="119"/>
        <v>58970</v>
      </c>
      <c r="Y54" s="37">
        <f t="shared" si="120"/>
        <v>13122.567385999922</v>
      </c>
      <c r="Z54" s="183">
        <f t="shared" si="121"/>
        <v>0.2225295469899935</v>
      </c>
      <c r="AA54" s="183">
        <f>SUM($C$2:C54)*D54/SUM($B$2:B54)-1</f>
        <v>5.5485645565749309E-2</v>
      </c>
      <c r="AB54" s="183">
        <f t="shared" si="92"/>
        <v>0.16704390142424419</v>
      </c>
      <c r="AC54" s="40">
        <f t="shared" si="93"/>
        <v>0.13530275000000019</v>
      </c>
    </row>
    <row r="55" spans="1:29">
      <c r="A55" s="63" t="s">
        <v>1650</v>
      </c>
      <c r="B55" s="2">
        <v>120</v>
      </c>
      <c r="C55" s="177">
        <v>87.28</v>
      </c>
      <c r="D55" s="178">
        <v>1.3742000000000001</v>
      </c>
      <c r="E55" s="32">
        <f t="shared" ref="E55" si="122">10%*Q55+13%</f>
        <v>0.21000000000000002</v>
      </c>
      <c r="F55" s="26">
        <f t="shared" ref="F55" si="123">IF(G55="",($F$1*C55-B55)/B55,H55/B55)</f>
        <v>6.8089000000000038E-2</v>
      </c>
      <c r="H55" s="58">
        <f t="shared" ref="H55" si="124">IF(G55="",$F$1*C55-B55,G55-B55)</f>
        <v>8.1706800000000044</v>
      </c>
      <c r="I55" s="2" t="s">
        <v>65</v>
      </c>
      <c r="J55" s="33" t="s">
        <v>1633</v>
      </c>
      <c r="K55" s="59">
        <f t="shared" ref="K55" si="125">DATE(MID(J55,1,4),MID(J55,5,2),MID(J55,7,2))</f>
        <v>44075</v>
      </c>
      <c r="L55" s="60" t="str">
        <f t="shared" ca="1" si="79"/>
        <v>2021/8/25</v>
      </c>
      <c r="M55" s="44">
        <f t="shared" ca="1" si="80"/>
        <v>43080</v>
      </c>
      <c r="N55" s="61">
        <f t="shared" ca="1" si="81"/>
        <v>6.9226977715877477E-2</v>
      </c>
      <c r="O55" s="35">
        <f t="shared" ref="O55" si="126">D55*C55</f>
        <v>119.94017600000001</v>
      </c>
      <c r="P55" s="35">
        <f t="shared" ref="P55" si="127">O55-B55</f>
        <v>-5.9823999999991884E-2</v>
      </c>
      <c r="Q55" s="36">
        <f t="shared" ref="Q55" si="128">B55/150</f>
        <v>0.8</v>
      </c>
      <c r="R55" s="37">
        <f t="shared" ref="R55" si="129">R54+C55-T55</f>
        <v>6081.4499999999553</v>
      </c>
      <c r="S55" s="38">
        <f t="shared" ref="S55" si="130">R55*D55</f>
        <v>8357.1285899999384</v>
      </c>
      <c r="T55" s="38"/>
      <c r="U55" s="62"/>
      <c r="V55" s="39">
        <f t="shared" ref="V55" si="131">U55+V54</f>
        <v>63905.729999999989</v>
      </c>
      <c r="W55" s="39">
        <f t="shared" ref="W55" si="132">S55+V55</f>
        <v>72262.858589999931</v>
      </c>
      <c r="X55" s="1">
        <f t="shared" ref="X55" si="133">X54+B55</f>
        <v>59090</v>
      </c>
      <c r="Y55" s="37">
        <f t="shared" ref="Y55" si="134">W55-X55</f>
        <v>13172.858589999931</v>
      </c>
      <c r="Z55" s="183">
        <f t="shared" ref="Z55" si="135">W55/X55-1</f>
        <v>0.22292872888813564</v>
      </c>
      <c r="AA55" s="183">
        <f>SUM($C$2:C55)*D55/SUM($B$2:B55)-1</f>
        <v>6.0851449549549796E-2</v>
      </c>
      <c r="AB55" s="183">
        <f t="shared" si="92"/>
        <v>0.16207727933858584</v>
      </c>
      <c r="AC55" s="40">
        <f t="shared" si="93"/>
        <v>0.14191099999999998</v>
      </c>
    </row>
    <row r="56" spans="1:29">
      <c r="A56" s="63" t="s">
        <v>1651</v>
      </c>
      <c r="B56" s="2">
        <v>120</v>
      </c>
      <c r="C56" s="177">
        <v>87.18</v>
      </c>
      <c r="D56" s="178">
        <v>1.3756999999999999</v>
      </c>
      <c r="E56" s="32">
        <f t="shared" ref="E56:E63" si="136">10%*Q56+13%</f>
        <v>0.21000000000000002</v>
      </c>
      <c r="F56" s="26">
        <f t="shared" ref="F56:F63" si="137">IF(G56="",($F$1*C56-B56)/B56,H56/B56)</f>
        <v>6.6865250000000029E-2</v>
      </c>
      <c r="H56" s="58">
        <f t="shared" ref="H56:H63" si="138">IF(G56="",$F$1*C56-B56,G56-B56)</f>
        <v>8.0238300000000038</v>
      </c>
      <c r="I56" s="2" t="s">
        <v>65</v>
      </c>
      <c r="J56" s="33" t="s">
        <v>1635</v>
      </c>
      <c r="K56" s="59">
        <f t="shared" ref="K56:K63" si="139">DATE(MID(J56,1,4),MID(J56,5,2),MID(J56,7,2))</f>
        <v>44076</v>
      </c>
      <c r="L56" s="60" t="str">
        <f t="shared" ca="1" si="79"/>
        <v>2021/8/25</v>
      </c>
      <c r="M56" s="44">
        <f t="shared" ca="1" si="80"/>
        <v>42960</v>
      </c>
      <c r="N56" s="61">
        <f t="shared" ca="1" si="81"/>
        <v>6.8172671089385503E-2</v>
      </c>
      <c r="O56" s="35">
        <f t="shared" ref="O56:O63" si="140">D56*C56</f>
        <v>119.933526</v>
      </c>
      <c r="P56" s="35">
        <f t="shared" ref="P56:P63" si="141">O56-B56</f>
        <v>-6.6473999999999478E-2</v>
      </c>
      <c r="Q56" s="36">
        <f t="shared" ref="Q56:Q63" si="142">B56/150</f>
        <v>0.8</v>
      </c>
      <c r="R56" s="37">
        <f t="shared" ref="R56:R58" si="143">R55+C56-T56</f>
        <v>6168.6299999999555</v>
      </c>
      <c r="S56" s="38">
        <f t="shared" ref="S56:S58" si="144">R56*D56</f>
        <v>8486.1842909999377</v>
      </c>
      <c r="T56" s="38"/>
      <c r="U56" s="62"/>
      <c r="V56" s="39">
        <f t="shared" ref="V56:V58" si="145">U56+V55</f>
        <v>63905.729999999989</v>
      </c>
      <c r="W56" s="39">
        <f t="shared" ref="W56:W58" si="146">S56+V56</f>
        <v>72391.914290999921</v>
      </c>
      <c r="X56" s="1">
        <f t="shared" ref="X56:X58" si="147">X55+B56</f>
        <v>59210</v>
      </c>
      <c r="Y56" s="37">
        <f t="shared" ref="Y56:Y58" si="148">W56-X56</f>
        <v>13181.914290999921</v>
      </c>
      <c r="Z56" s="183">
        <f t="shared" ref="Z56:Z58" si="149">W56/X56-1</f>
        <v>0.22262986473568525</v>
      </c>
      <c r="AA56" s="183">
        <f>SUM($C$2:C56)*D56/SUM($B$2:B56)-1</f>
        <v>6.0902099557522238E-2</v>
      </c>
      <c r="AB56" s="183">
        <f t="shared" si="92"/>
        <v>0.16172776517816301</v>
      </c>
      <c r="AC56" s="40">
        <f t="shared" si="93"/>
        <v>0.14313474999999998</v>
      </c>
    </row>
    <row r="57" spans="1:29">
      <c r="A57" s="63" t="s">
        <v>1652</v>
      </c>
      <c r="B57" s="2">
        <v>120</v>
      </c>
      <c r="C57" s="177">
        <v>87.86</v>
      </c>
      <c r="D57" s="178">
        <v>1.3651</v>
      </c>
      <c r="E57" s="32">
        <f t="shared" si="136"/>
        <v>0.21000000000000002</v>
      </c>
      <c r="F57" s="26">
        <f t="shared" si="137"/>
        <v>7.518674999999983E-2</v>
      </c>
      <c r="H57" s="58">
        <f t="shared" si="138"/>
        <v>9.0224099999999794</v>
      </c>
      <c r="I57" s="2" t="s">
        <v>65</v>
      </c>
      <c r="J57" s="33" t="s">
        <v>1637</v>
      </c>
      <c r="K57" s="59">
        <f t="shared" si="139"/>
        <v>44077</v>
      </c>
      <c r="L57" s="60" t="str">
        <f t="shared" ca="1" si="79"/>
        <v>2021/8/25</v>
      </c>
      <c r="M57" s="44">
        <f t="shared" ca="1" si="80"/>
        <v>42840</v>
      </c>
      <c r="N57" s="61">
        <f t="shared" ca="1" si="81"/>
        <v>7.6871607142856971E-2</v>
      </c>
      <c r="O57" s="35">
        <f t="shared" si="140"/>
        <v>119.937686</v>
      </c>
      <c r="P57" s="35">
        <f t="shared" si="141"/>
        <v>-6.2314000000000647E-2</v>
      </c>
      <c r="Q57" s="36">
        <f t="shared" si="142"/>
        <v>0.8</v>
      </c>
      <c r="R57" s="37">
        <f t="shared" si="143"/>
        <v>6256.4899999999552</v>
      </c>
      <c r="S57" s="38">
        <f t="shared" si="144"/>
        <v>8540.7344989999383</v>
      </c>
      <c r="T57" s="38"/>
      <c r="U57" s="62"/>
      <c r="V57" s="39">
        <f t="shared" si="145"/>
        <v>63905.729999999989</v>
      </c>
      <c r="W57" s="39">
        <f t="shared" si="146"/>
        <v>72446.464498999921</v>
      </c>
      <c r="X57" s="1">
        <f t="shared" si="147"/>
        <v>59330</v>
      </c>
      <c r="Y57" s="37">
        <f t="shared" si="148"/>
        <v>13116.464498999921</v>
      </c>
      <c r="Z57" s="183">
        <f t="shared" si="149"/>
        <v>0.22107642843418041</v>
      </c>
      <c r="AA57" s="183">
        <f>SUM($C$2:C57)*D57/SUM($B$2:B57)-1</f>
        <v>5.1801636376811677E-2</v>
      </c>
      <c r="AB57" s="183">
        <f t="shared" si="92"/>
        <v>0.16927479205736873</v>
      </c>
      <c r="AC57" s="40">
        <f t="shared" si="93"/>
        <v>0.13481325000000019</v>
      </c>
    </row>
    <row r="58" spans="1:29">
      <c r="A58" s="63" t="s">
        <v>1653</v>
      </c>
      <c r="B58" s="2">
        <v>120</v>
      </c>
      <c r="C58" s="177">
        <v>88.37</v>
      </c>
      <c r="D58" s="178">
        <v>1.3573</v>
      </c>
      <c r="E58" s="32">
        <f t="shared" si="136"/>
        <v>0.21000000000000002</v>
      </c>
      <c r="F58" s="26">
        <f t="shared" si="137"/>
        <v>8.1427874999999969E-2</v>
      </c>
      <c r="H58" s="58">
        <f t="shared" si="138"/>
        <v>9.7713449999999966</v>
      </c>
      <c r="I58" s="2" t="s">
        <v>65</v>
      </c>
      <c r="J58" s="33" t="s">
        <v>1639</v>
      </c>
      <c r="K58" s="59">
        <f t="shared" si="139"/>
        <v>44078</v>
      </c>
      <c r="L58" s="60" t="str">
        <f t="shared" ca="1" si="79"/>
        <v>2021/8/25</v>
      </c>
      <c r="M58" s="44">
        <f t="shared" ca="1" si="80"/>
        <v>42720</v>
      </c>
      <c r="N58" s="61">
        <f t="shared" ca="1" si="81"/>
        <v>8.3486444873595481E-2</v>
      </c>
      <c r="O58" s="35">
        <f t="shared" si="140"/>
        <v>119.94460100000001</v>
      </c>
      <c r="P58" s="35">
        <f t="shared" si="141"/>
        <v>-5.5398999999994203E-2</v>
      </c>
      <c r="Q58" s="36">
        <f t="shared" si="142"/>
        <v>0.8</v>
      </c>
      <c r="R58" s="37">
        <f t="shared" si="143"/>
        <v>6344.8599999999551</v>
      </c>
      <c r="S58" s="38">
        <f t="shared" si="144"/>
        <v>8611.8784779999387</v>
      </c>
      <c r="T58" s="38"/>
      <c r="U58" s="62"/>
      <c r="V58" s="39">
        <f t="shared" si="145"/>
        <v>63905.729999999989</v>
      </c>
      <c r="W58" s="39">
        <f t="shared" si="146"/>
        <v>72517.608477999922</v>
      </c>
      <c r="X58" s="1">
        <f t="shared" si="147"/>
        <v>59450</v>
      </c>
      <c r="Y58" s="37">
        <f t="shared" si="148"/>
        <v>13067.608477999922</v>
      </c>
      <c r="Z58" s="183">
        <f t="shared" si="149"/>
        <v>0.21980838482758491</v>
      </c>
      <c r="AA58" s="183">
        <f>SUM($C$2:C58)*D58/SUM($B$2:B58)-1</f>
        <v>4.5001124501424572E-2</v>
      </c>
      <c r="AB58" s="183">
        <f t="shared" si="92"/>
        <v>0.17480726032616034</v>
      </c>
      <c r="AC58" s="40">
        <f t="shared" si="93"/>
        <v>0.12857212500000004</v>
      </c>
    </row>
    <row r="59" spans="1:29">
      <c r="A59" s="63" t="s">
        <v>1654</v>
      </c>
      <c r="B59" s="2">
        <v>120</v>
      </c>
      <c r="C59" s="177">
        <v>90.15</v>
      </c>
      <c r="D59" s="178">
        <v>1.3304</v>
      </c>
      <c r="E59" s="32">
        <f t="shared" si="136"/>
        <v>0.21000000000000002</v>
      </c>
      <c r="F59" s="26">
        <f t="shared" si="137"/>
        <v>0.10321062500000006</v>
      </c>
      <c r="H59" s="58">
        <f t="shared" si="138"/>
        <v>12.385275000000007</v>
      </c>
      <c r="I59" s="2" t="s">
        <v>65</v>
      </c>
      <c r="J59" s="33" t="s">
        <v>1641</v>
      </c>
      <c r="K59" s="59">
        <f t="shared" si="139"/>
        <v>44081</v>
      </c>
      <c r="L59" s="60" t="str">
        <f t="shared" ca="1" si="79"/>
        <v>2021/8/25</v>
      </c>
      <c r="M59" s="44">
        <f t="shared" ca="1" si="80"/>
        <v>42360</v>
      </c>
      <c r="N59" s="61">
        <f t="shared" ca="1" si="81"/>
        <v>0.1067192014872522</v>
      </c>
      <c r="O59" s="35">
        <f t="shared" si="140"/>
        <v>119.93556000000001</v>
      </c>
      <c r="P59" s="35">
        <f t="shared" si="141"/>
        <v>-6.4439999999990505E-2</v>
      </c>
      <c r="Q59" s="36">
        <f t="shared" si="142"/>
        <v>0.8</v>
      </c>
      <c r="R59" s="37">
        <f t="shared" ref="R59:R63" si="150">R58+C59-T59</f>
        <v>6435.0099999999547</v>
      </c>
      <c r="S59" s="38">
        <f t="shared" ref="S59:S63" si="151">R59*D59</f>
        <v>8561.1373039999398</v>
      </c>
      <c r="T59" s="38"/>
      <c r="U59" s="62"/>
      <c r="V59" s="39">
        <f t="shared" ref="V59:V63" si="152">U59+V58</f>
        <v>63905.729999999989</v>
      </c>
      <c r="W59" s="39">
        <f t="shared" ref="W59:W63" si="153">S59+V59</f>
        <v>72466.867303999927</v>
      </c>
      <c r="X59" s="1">
        <f t="shared" ref="X59:X63" si="154">X58+B59</f>
        <v>59570</v>
      </c>
      <c r="Y59" s="37">
        <f t="shared" ref="Y59:Y63" si="155">W59-X59</f>
        <v>12896.867303999927</v>
      </c>
      <c r="Z59" s="183">
        <f t="shared" ref="Z59:Z63" si="156">W59/X59-1</f>
        <v>0.21649936719825291</v>
      </c>
      <c r="AA59" s="183">
        <f>SUM($C$2:C59)*D59/SUM($B$2:B59)-1</f>
        <v>2.3873231372549153E-2</v>
      </c>
      <c r="AB59" s="183">
        <f t="shared" si="92"/>
        <v>0.19262613582570376</v>
      </c>
      <c r="AC59" s="40">
        <f t="shared" si="93"/>
        <v>0.10678937499999996</v>
      </c>
    </row>
    <row r="60" spans="1:29">
      <c r="A60" s="63" t="s">
        <v>1655</v>
      </c>
      <c r="B60" s="2">
        <v>120</v>
      </c>
      <c r="C60" s="177">
        <v>89.57</v>
      </c>
      <c r="D60" s="178">
        <v>1.3391</v>
      </c>
      <c r="E60" s="32">
        <f t="shared" si="136"/>
        <v>0.21000000000000002</v>
      </c>
      <c r="F60" s="26">
        <f t="shared" si="137"/>
        <v>9.6112874999999792E-2</v>
      </c>
      <c r="H60" s="58">
        <f t="shared" si="138"/>
        <v>11.533544999999975</v>
      </c>
      <c r="I60" s="2" t="s">
        <v>65</v>
      </c>
      <c r="J60" s="33" t="s">
        <v>1643</v>
      </c>
      <c r="K60" s="59">
        <f t="shared" si="139"/>
        <v>44082</v>
      </c>
      <c r="L60" s="60" t="str">
        <f t="shared" ca="1" si="79"/>
        <v>2021/8/25</v>
      </c>
      <c r="M60" s="44">
        <f t="shared" ca="1" si="80"/>
        <v>42240</v>
      </c>
      <c r="N60" s="61">
        <f t="shared" ca="1" si="81"/>
        <v>9.96624982244316E-2</v>
      </c>
      <c r="O60" s="35">
        <f t="shared" si="140"/>
        <v>119.94318699999998</v>
      </c>
      <c r="P60" s="35">
        <f t="shared" si="141"/>
        <v>-5.6813000000019542E-2</v>
      </c>
      <c r="Q60" s="36">
        <f t="shared" si="142"/>
        <v>0.8</v>
      </c>
      <c r="R60" s="37">
        <f t="shared" si="150"/>
        <v>6524.5799999999545</v>
      </c>
      <c r="S60" s="38">
        <f t="shared" si="151"/>
        <v>8737.0650779999396</v>
      </c>
      <c r="T60" s="38"/>
      <c r="U60" s="62"/>
      <c r="V60" s="39">
        <f t="shared" si="152"/>
        <v>63905.729999999989</v>
      </c>
      <c r="W60" s="39">
        <f t="shared" si="153"/>
        <v>72642.795077999923</v>
      </c>
      <c r="X60" s="1">
        <f t="shared" si="154"/>
        <v>59690</v>
      </c>
      <c r="Y60" s="37">
        <f t="shared" si="155"/>
        <v>12952.795077999923</v>
      </c>
      <c r="Z60" s="183">
        <f t="shared" si="156"/>
        <v>0.21700109026637504</v>
      </c>
      <c r="AA60" s="183">
        <f>SUM($C$2:C60)*D60/SUM($B$2:B60)-1</f>
        <v>3.0055640495867841E-2</v>
      </c>
      <c r="AB60" s="183">
        <f t="shared" si="92"/>
        <v>0.1869454497705072</v>
      </c>
      <c r="AC60" s="40">
        <f t="shared" si="93"/>
        <v>0.11388712500000023</v>
      </c>
    </row>
    <row r="61" spans="1:29">
      <c r="A61" s="63" t="s">
        <v>1656</v>
      </c>
      <c r="B61" s="2">
        <v>120</v>
      </c>
      <c r="C61" s="177">
        <v>91.87</v>
      </c>
      <c r="D61" s="178">
        <v>1.3056000000000001</v>
      </c>
      <c r="E61" s="32">
        <f t="shared" si="136"/>
        <v>0.21000000000000002</v>
      </c>
      <c r="F61" s="26">
        <f t="shared" si="137"/>
        <v>0.1242591249999999</v>
      </c>
      <c r="H61" s="58">
        <f t="shared" si="138"/>
        <v>14.911094999999989</v>
      </c>
      <c r="I61" s="2" t="s">
        <v>65</v>
      </c>
      <c r="J61" s="33" t="s">
        <v>1645</v>
      </c>
      <c r="K61" s="59">
        <f t="shared" si="139"/>
        <v>44083</v>
      </c>
      <c r="L61" s="60" t="str">
        <f t="shared" ca="1" si="79"/>
        <v>2021/8/25</v>
      </c>
      <c r="M61" s="44">
        <f t="shared" ca="1" si="80"/>
        <v>42120</v>
      </c>
      <c r="N61" s="61">
        <f t="shared" ca="1" si="81"/>
        <v>0.12921532941595432</v>
      </c>
      <c r="O61" s="35">
        <f t="shared" si="140"/>
        <v>119.94547200000001</v>
      </c>
      <c r="P61" s="35">
        <f t="shared" si="141"/>
        <v>-5.4527999999990584E-2</v>
      </c>
      <c r="Q61" s="36">
        <f t="shared" si="142"/>
        <v>0.8</v>
      </c>
      <c r="R61" s="37">
        <f t="shared" si="150"/>
        <v>6616.4499999999543</v>
      </c>
      <c r="S61" s="38">
        <f t="shared" si="151"/>
        <v>8638.4371199999405</v>
      </c>
      <c r="T61" s="38"/>
      <c r="U61" s="62"/>
      <c r="V61" s="39">
        <f t="shared" si="152"/>
        <v>63905.729999999989</v>
      </c>
      <c r="W61" s="39">
        <f t="shared" si="153"/>
        <v>72544.167119999925</v>
      </c>
      <c r="X61" s="1">
        <f t="shared" si="154"/>
        <v>59810</v>
      </c>
      <c r="Y61" s="37">
        <f t="shared" si="155"/>
        <v>12734.167119999925</v>
      </c>
      <c r="Z61" s="183">
        <f t="shared" si="156"/>
        <v>0.21291033472663301</v>
      </c>
      <c r="AA61" s="183">
        <f>SUM($C$2:C61)*D61/SUM($B$2:B61)-1</f>
        <v>4.209847154471591E-3</v>
      </c>
      <c r="AB61" s="183">
        <f t="shared" si="92"/>
        <v>0.20870048757216142</v>
      </c>
      <c r="AC61" s="40">
        <f t="shared" si="93"/>
        <v>8.5740875000000119E-2</v>
      </c>
    </row>
    <row r="62" spans="1:29">
      <c r="A62" s="63" t="s">
        <v>1657</v>
      </c>
      <c r="B62" s="2">
        <v>135</v>
      </c>
      <c r="C62" s="177">
        <v>105.04</v>
      </c>
      <c r="D62" s="178">
        <v>1.2846</v>
      </c>
      <c r="E62" s="32">
        <f t="shared" si="136"/>
        <v>0.22000000000000003</v>
      </c>
      <c r="F62" s="26">
        <f t="shared" si="137"/>
        <v>0.14260177777777774</v>
      </c>
      <c r="H62" s="58">
        <f t="shared" si="138"/>
        <v>19.251239999999996</v>
      </c>
      <c r="I62" s="2" t="s">
        <v>65</v>
      </c>
      <c r="J62" s="33" t="s">
        <v>1647</v>
      </c>
      <c r="K62" s="59">
        <f t="shared" si="139"/>
        <v>44084</v>
      </c>
      <c r="L62" s="60" t="str">
        <f t="shared" ca="1" si="79"/>
        <v>2021/8/25</v>
      </c>
      <c r="M62" s="44">
        <f t="shared" ca="1" si="80"/>
        <v>47250</v>
      </c>
      <c r="N62" s="61">
        <f t="shared" ca="1" si="81"/>
        <v>0.1487132825396825</v>
      </c>
      <c r="O62" s="35">
        <f t="shared" si="140"/>
        <v>134.93438399999999</v>
      </c>
      <c r="P62" s="35">
        <f t="shared" si="141"/>
        <v>-6.561600000000567E-2</v>
      </c>
      <c r="Q62" s="36">
        <f t="shared" si="142"/>
        <v>0.9</v>
      </c>
      <c r="R62" s="37">
        <f t="shared" si="150"/>
        <v>6721.4899999999543</v>
      </c>
      <c r="S62" s="38">
        <f t="shared" si="151"/>
        <v>8634.4260539999414</v>
      </c>
      <c r="T62" s="38"/>
      <c r="U62" s="62"/>
      <c r="V62" s="39">
        <f t="shared" si="152"/>
        <v>63905.729999999989</v>
      </c>
      <c r="W62" s="39">
        <f t="shared" si="153"/>
        <v>72540.156053999934</v>
      </c>
      <c r="X62" s="1">
        <f t="shared" si="154"/>
        <v>59945</v>
      </c>
      <c r="Y62" s="37">
        <f t="shared" si="155"/>
        <v>12595.156053999934</v>
      </c>
      <c r="Z62" s="183">
        <f t="shared" si="156"/>
        <v>0.21011187011427035</v>
      </c>
      <c r="AA62" s="183">
        <f>SUM($C$2:C62)*D62/SUM($B$2:B62)-1</f>
        <v>-1.1736621956087934E-2</v>
      </c>
      <c r="AB62" s="183">
        <f t="shared" si="92"/>
        <v>0.22184849207035828</v>
      </c>
      <c r="AC62" s="40">
        <f t="shared" si="93"/>
        <v>7.7398222222222285E-2</v>
      </c>
    </row>
    <row r="63" spans="1:29">
      <c r="A63" s="63" t="s">
        <v>1658</v>
      </c>
      <c r="B63" s="2">
        <v>135</v>
      </c>
      <c r="C63" s="177">
        <v>103.9</v>
      </c>
      <c r="D63" s="178">
        <v>1.2987</v>
      </c>
      <c r="E63" s="32">
        <f t="shared" si="136"/>
        <v>0.22000000000000003</v>
      </c>
      <c r="F63" s="26">
        <f t="shared" si="137"/>
        <v>0.13020111111111102</v>
      </c>
      <c r="H63" s="58">
        <f t="shared" si="138"/>
        <v>17.577149999999989</v>
      </c>
      <c r="I63" s="2" t="s">
        <v>65</v>
      </c>
      <c r="J63" s="33" t="s">
        <v>1649</v>
      </c>
      <c r="K63" s="59">
        <f t="shared" si="139"/>
        <v>44085</v>
      </c>
      <c r="L63" s="60" t="str">
        <f t="shared" ca="1" si="79"/>
        <v>2021/8/25</v>
      </c>
      <c r="M63" s="44">
        <f t="shared" ca="1" si="80"/>
        <v>47115</v>
      </c>
      <c r="N63" s="61">
        <f t="shared" ca="1" si="81"/>
        <v>0.13617021649156311</v>
      </c>
      <c r="O63" s="35">
        <f t="shared" si="140"/>
        <v>134.93493000000001</v>
      </c>
      <c r="P63" s="35">
        <f t="shared" si="141"/>
        <v>-6.5069999999991524E-2</v>
      </c>
      <c r="Q63" s="36">
        <f t="shared" si="142"/>
        <v>0.9</v>
      </c>
      <c r="R63" s="37">
        <f t="shared" si="150"/>
        <v>6825.3899999999539</v>
      </c>
      <c r="S63" s="38">
        <f t="shared" si="151"/>
        <v>8864.1339929999394</v>
      </c>
      <c r="T63" s="38"/>
      <c r="U63" s="62"/>
      <c r="V63" s="39">
        <f t="shared" si="152"/>
        <v>63905.729999999989</v>
      </c>
      <c r="W63" s="39">
        <f t="shared" si="153"/>
        <v>72769.863992999934</v>
      </c>
      <c r="X63" s="1">
        <f t="shared" si="154"/>
        <v>60080</v>
      </c>
      <c r="Y63" s="37">
        <f t="shared" si="155"/>
        <v>12689.863992999934</v>
      </c>
      <c r="Z63" s="183">
        <f t="shared" si="156"/>
        <v>0.21121611173435317</v>
      </c>
      <c r="AA63" s="183">
        <f>SUM($C$2:C63)*D63/SUM($B$2:B63)-1</f>
        <v>-8.8207882352953071E-4</v>
      </c>
      <c r="AB63" s="183">
        <f t="shared" si="92"/>
        <v>0.2120981905578827</v>
      </c>
      <c r="AC63" s="40">
        <f t="shared" si="93"/>
        <v>8.9798888888889011E-2</v>
      </c>
    </row>
    <row r="64" spans="1:29">
      <c r="A64" s="63" t="s">
        <v>1683</v>
      </c>
      <c r="B64" s="2">
        <v>135</v>
      </c>
      <c r="C64" s="177">
        <v>103.36</v>
      </c>
      <c r="D64" s="178">
        <v>1.3055000000000001</v>
      </c>
      <c r="E64" s="32">
        <f t="shared" ref="E64:E73" si="157">10%*Q64+13%</f>
        <v>0.22000000000000003</v>
      </c>
      <c r="F64" s="26">
        <f t="shared" ref="F64:F73" si="158">IF(G64="",($F$1*C64-B64)/B64,H64/B64)</f>
        <v>0.124327111111111</v>
      </c>
      <c r="H64" s="58">
        <f t="shared" ref="H64:H73" si="159">IF(G64="",$F$1*C64-B64,G64-B64)</f>
        <v>16.784159999999986</v>
      </c>
      <c r="I64" s="2" t="s">
        <v>65</v>
      </c>
      <c r="J64" s="33" t="s">
        <v>1664</v>
      </c>
      <c r="K64" s="59">
        <f t="shared" ref="K64:K73" si="160">DATE(MID(J64,1,4),MID(J64,5,2),MID(J64,7,2))</f>
        <v>44088</v>
      </c>
      <c r="L64" s="60" t="str">
        <f t="shared" ca="1" si="79"/>
        <v>2021/8/25</v>
      </c>
      <c r="M64" s="44">
        <f t="shared" ca="1" si="80"/>
        <v>46710</v>
      </c>
      <c r="N64" s="61">
        <f t="shared" ca="1" si="81"/>
        <v>0.13115432241490033</v>
      </c>
      <c r="O64" s="35">
        <f t="shared" ref="O64:O73" si="161">D64*C64</f>
        <v>134.93648000000002</v>
      </c>
      <c r="P64" s="35">
        <f t="shared" ref="P64:P73" si="162">O64-B64</f>
        <v>-6.3519999999982701E-2</v>
      </c>
      <c r="Q64" s="36">
        <f t="shared" ref="Q64:Q73" si="163">B64/150</f>
        <v>0.9</v>
      </c>
      <c r="R64" s="37">
        <f t="shared" ref="R64:R73" si="164">R63+C64-T64</f>
        <v>6928.7499999999536</v>
      </c>
      <c r="S64" s="38">
        <f t="shared" ref="S64:S73" si="165">R64*D64</f>
        <v>9045.4831249999406</v>
      </c>
      <c r="T64" s="38"/>
      <c r="U64" s="62"/>
      <c r="V64" s="39">
        <f t="shared" ref="V64:V73" si="166">U64+V63</f>
        <v>63905.729999999989</v>
      </c>
      <c r="W64" s="39">
        <f t="shared" ref="W64:W73" si="167">S64+V64</f>
        <v>72951.213124999922</v>
      </c>
      <c r="X64" s="1">
        <f t="shared" ref="X64:X73" si="168">X63+B64</f>
        <v>60215</v>
      </c>
      <c r="Y64" s="37">
        <f t="shared" ref="Y64:Y73" si="169">W64-X64</f>
        <v>12736.213124999922</v>
      </c>
      <c r="Z64" s="183">
        <f t="shared" ref="Z64:Z73" si="170">W64/X64-1</f>
        <v>0.21151229967615914</v>
      </c>
      <c r="AA64" s="183">
        <f>SUM($C$2:C64)*D64/SUM($B$2:B64)-1</f>
        <v>4.2657270391779356E-3</v>
      </c>
      <c r="AB64" s="183">
        <f t="shared" si="92"/>
        <v>0.20724657263698121</v>
      </c>
      <c r="AC64" s="40">
        <f t="shared" si="93"/>
        <v>9.5672888888889029E-2</v>
      </c>
    </row>
    <row r="65" spans="1:29">
      <c r="A65" s="63" t="s">
        <v>1684</v>
      </c>
      <c r="B65" s="2">
        <v>135</v>
      </c>
      <c r="C65" s="177">
        <v>102.77</v>
      </c>
      <c r="D65" s="178">
        <v>1.3129</v>
      </c>
      <c r="E65" s="32">
        <f t="shared" si="157"/>
        <v>0.22000000000000003</v>
      </c>
      <c r="F65" s="26">
        <f t="shared" si="158"/>
        <v>0.11790922222222219</v>
      </c>
      <c r="H65" s="58">
        <f t="shared" si="159"/>
        <v>15.917744999999996</v>
      </c>
      <c r="I65" s="2" t="s">
        <v>65</v>
      </c>
      <c r="J65" s="33" t="s">
        <v>1666</v>
      </c>
      <c r="K65" s="59">
        <f t="shared" si="160"/>
        <v>44089</v>
      </c>
      <c r="L65" s="60" t="str">
        <f t="shared" ca="1" si="79"/>
        <v>2021/8/25</v>
      </c>
      <c r="M65" s="44">
        <f t="shared" ca="1" si="80"/>
        <v>46575</v>
      </c>
      <c r="N65" s="61">
        <f t="shared" ca="1" si="81"/>
        <v>0.12474453945249596</v>
      </c>
      <c r="O65" s="35">
        <f t="shared" si="161"/>
        <v>134.92673299999998</v>
      </c>
      <c r="P65" s="35">
        <f t="shared" si="162"/>
        <v>-7.3267000000015514E-2</v>
      </c>
      <c r="Q65" s="36">
        <f t="shared" si="163"/>
        <v>0.9</v>
      </c>
      <c r="R65" s="37">
        <f t="shared" si="164"/>
        <v>7031.5199999999541</v>
      </c>
      <c r="S65" s="38">
        <f t="shared" si="165"/>
        <v>9231.6826079999391</v>
      </c>
      <c r="T65" s="38"/>
      <c r="U65" s="62"/>
      <c r="V65" s="39">
        <f t="shared" si="166"/>
        <v>63905.729999999989</v>
      </c>
      <c r="W65" s="39">
        <f t="shared" si="167"/>
        <v>73137.412607999926</v>
      </c>
      <c r="X65" s="1">
        <f t="shared" si="168"/>
        <v>60350</v>
      </c>
      <c r="Y65" s="37">
        <f t="shared" si="169"/>
        <v>12787.412607999926</v>
      </c>
      <c r="Z65" s="183">
        <f t="shared" si="170"/>
        <v>0.21188753285832518</v>
      </c>
      <c r="AA65" s="183">
        <f>SUM($C$2:C65)*D65/SUM($B$2:B65)-1</f>
        <v>9.7792393939393207E-3</v>
      </c>
      <c r="AB65" s="183">
        <f t="shared" si="92"/>
        <v>0.20210829346438586</v>
      </c>
      <c r="AC65" s="40">
        <f t="shared" si="93"/>
        <v>0.10209077777777784</v>
      </c>
    </row>
    <row r="66" spans="1:29">
      <c r="A66" s="63" t="s">
        <v>1685</v>
      </c>
      <c r="B66" s="2">
        <v>135</v>
      </c>
      <c r="C66" s="177">
        <v>103.24</v>
      </c>
      <c r="D66" s="178">
        <v>1.3069</v>
      </c>
      <c r="E66" s="32">
        <f t="shared" si="157"/>
        <v>0.22000000000000003</v>
      </c>
      <c r="F66" s="26">
        <f t="shared" si="158"/>
        <v>0.12302177777777766</v>
      </c>
      <c r="H66" s="58">
        <f t="shared" si="159"/>
        <v>16.607939999999985</v>
      </c>
      <c r="I66" s="2" t="s">
        <v>65</v>
      </c>
      <c r="J66" s="33" t="s">
        <v>1668</v>
      </c>
      <c r="K66" s="59">
        <f t="shared" si="160"/>
        <v>44090</v>
      </c>
      <c r="L66" s="60" t="str">
        <f t="shared" ca="1" si="79"/>
        <v>2021/8/25</v>
      </c>
      <c r="M66" s="44">
        <f t="shared" ca="1" si="80"/>
        <v>46440</v>
      </c>
      <c r="N66" s="61">
        <f t="shared" ca="1" si="81"/>
        <v>0.13053182816537456</v>
      </c>
      <c r="O66" s="35">
        <f t="shared" si="161"/>
        <v>134.92435599999999</v>
      </c>
      <c r="P66" s="35">
        <f t="shared" si="162"/>
        <v>-7.5644000000011147E-2</v>
      </c>
      <c r="Q66" s="36">
        <f t="shared" si="163"/>
        <v>0.9</v>
      </c>
      <c r="R66" s="37">
        <f t="shared" si="164"/>
        <v>7134.7599999999538</v>
      </c>
      <c r="S66" s="38">
        <f t="shared" si="165"/>
        <v>9324.4178439999396</v>
      </c>
      <c r="T66" s="38"/>
      <c r="U66" s="62"/>
      <c r="V66" s="39">
        <f t="shared" si="166"/>
        <v>63905.729999999989</v>
      </c>
      <c r="W66" s="39">
        <f t="shared" si="167"/>
        <v>73230.147843999934</v>
      </c>
      <c r="X66" s="1">
        <f t="shared" si="168"/>
        <v>60485</v>
      </c>
      <c r="Y66" s="37">
        <f t="shared" si="169"/>
        <v>12745.147843999934</v>
      </c>
      <c r="Z66" s="183">
        <f t="shared" si="170"/>
        <v>0.21071584432503809</v>
      </c>
      <c r="AA66" s="183">
        <f>SUM($C$2:C66)*D66/SUM($B$2:B66)-1</f>
        <v>5.0685651148354438E-3</v>
      </c>
      <c r="AB66" s="183">
        <f t="shared" si="92"/>
        <v>0.20564727921020265</v>
      </c>
      <c r="AC66" s="40">
        <f t="shared" si="93"/>
        <v>9.6978222222222368E-2</v>
      </c>
    </row>
    <row r="67" spans="1:29">
      <c r="A67" s="63" t="s">
        <v>1686</v>
      </c>
      <c r="B67" s="2">
        <v>135</v>
      </c>
      <c r="C67" s="177">
        <v>102.88</v>
      </c>
      <c r="D67" s="178">
        <v>1.3115000000000001</v>
      </c>
      <c r="E67" s="32">
        <f t="shared" si="157"/>
        <v>0.22000000000000003</v>
      </c>
      <c r="F67" s="26">
        <f t="shared" si="158"/>
        <v>0.11910577777777766</v>
      </c>
      <c r="H67" s="58">
        <f t="shared" si="159"/>
        <v>16.079279999999983</v>
      </c>
      <c r="I67" s="2" t="s">
        <v>65</v>
      </c>
      <c r="J67" s="33" t="s">
        <v>1670</v>
      </c>
      <c r="K67" s="59">
        <f t="shared" si="160"/>
        <v>44091</v>
      </c>
      <c r="L67" s="60" t="str">
        <f t="shared" ref="L67:L98" ca="1" si="171">IF(LEN(J67) &gt; 15,DATE(MID(J67,12,4),MID(J67,16,2),MID(J67,18,2)),TEXT(TODAY(),"yyyy/m/d"))</f>
        <v>2021/8/25</v>
      </c>
      <c r="M67" s="44">
        <f t="shared" ref="M67:M98" ca="1" si="172">(L67-K67+1)*B67</f>
        <v>46305</v>
      </c>
      <c r="N67" s="61">
        <f t="shared" ref="N67:N98" ca="1" si="173">H67/M67*365</f>
        <v>0.12674521541950101</v>
      </c>
      <c r="O67" s="35">
        <f t="shared" si="161"/>
        <v>134.92712</v>
      </c>
      <c r="P67" s="35">
        <f t="shared" si="162"/>
        <v>-7.2879999999997835E-2</v>
      </c>
      <c r="Q67" s="36">
        <f t="shared" si="163"/>
        <v>0.9</v>
      </c>
      <c r="R67" s="37">
        <f t="shared" si="164"/>
        <v>7237.6399999999539</v>
      </c>
      <c r="S67" s="38">
        <f t="shared" si="165"/>
        <v>9492.1648599999407</v>
      </c>
      <c r="T67" s="38"/>
      <c r="U67" s="62"/>
      <c r="V67" s="39">
        <f t="shared" si="166"/>
        <v>63905.729999999989</v>
      </c>
      <c r="W67" s="39">
        <f t="shared" si="167"/>
        <v>73397.894859999928</v>
      </c>
      <c r="X67" s="1">
        <f t="shared" si="168"/>
        <v>60620</v>
      </c>
      <c r="Y67" s="37">
        <f t="shared" si="169"/>
        <v>12777.894859999928</v>
      </c>
      <c r="Z67" s="183">
        <f t="shared" si="170"/>
        <v>0.21078678422962605</v>
      </c>
      <c r="AA67" s="183">
        <f>SUM($C$2:C67)*D67/SUM($B$2:B67)-1</f>
        <v>8.4554261294260691E-3</v>
      </c>
      <c r="AB67" s="183">
        <f t="shared" ref="AB67:AB98" si="174">Z67-AA67</f>
        <v>0.20233135810019998</v>
      </c>
      <c r="AC67" s="40">
        <f t="shared" ref="AC67:AC98" si="175">IF(E67-F67&lt;0,"达成",E67-F67)</f>
        <v>0.10089422222222237</v>
      </c>
    </row>
    <row r="68" spans="1:29">
      <c r="A68" s="63" t="s">
        <v>1687</v>
      </c>
      <c r="B68" s="2">
        <v>135</v>
      </c>
      <c r="C68" s="177">
        <v>101.34</v>
      </c>
      <c r="D68" s="178">
        <v>1.3313999999999999</v>
      </c>
      <c r="E68" s="32">
        <f t="shared" si="157"/>
        <v>0.22000000000000003</v>
      </c>
      <c r="F68" s="26">
        <f t="shared" si="158"/>
        <v>0.10235400000000001</v>
      </c>
      <c r="H68" s="58">
        <f t="shared" si="159"/>
        <v>13.817790000000002</v>
      </c>
      <c r="I68" s="2" t="s">
        <v>65</v>
      </c>
      <c r="J68" s="33" t="s">
        <v>1672</v>
      </c>
      <c r="K68" s="59">
        <f t="shared" si="160"/>
        <v>44092</v>
      </c>
      <c r="L68" s="60" t="str">
        <f t="shared" ca="1" si="171"/>
        <v>2021/8/25</v>
      </c>
      <c r="M68" s="44">
        <f t="shared" ca="1" si="172"/>
        <v>46170</v>
      </c>
      <c r="N68" s="61">
        <f t="shared" ca="1" si="173"/>
        <v>0.10923745614035089</v>
      </c>
      <c r="O68" s="35">
        <f t="shared" si="161"/>
        <v>134.92407599999999</v>
      </c>
      <c r="P68" s="35">
        <f t="shared" si="162"/>
        <v>-7.5924000000014757E-2</v>
      </c>
      <c r="Q68" s="36">
        <f t="shared" si="163"/>
        <v>0.9</v>
      </c>
      <c r="R68" s="37">
        <f t="shared" si="164"/>
        <v>7338.9799999999541</v>
      </c>
      <c r="S68" s="38">
        <f t="shared" si="165"/>
        <v>9771.1179719999382</v>
      </c>
      <c r="T68" s="38"/>
      <c r="U68" s="62"/>
      <c r="V68" s="39">
        <f t="shared" si="166"/>
        <v>63905.729999999989</v>
      </c>
      <c r="W68" s="39">
        <f t="shared" si="167"/>
        <v>73676.84797199993</v>
      </c>
      <c r="X68" s="1">
        <f t="shared" si="168"/>
        <v>60755</v>
      </c>
      <c r="Y68" s="37">
        <f t="shared" si="169"/>
        <v>12921.84797199993</v>
      </c>
      <c r="Z68" s="183">
        <f t="shared" si="170"/>
        <v>0.21268781124187197</v>
      </c>
      <c r="AA68" s="183">
        <f>SUM($C$2:C68)*D68/SUM($B$2:B68)-1</f>
        <v>2.3362818018017872E-2</v>
      </c>
      <c r="AB68" s="183">
        <f t="shared" si="174"/>
        <v>0.1893249932238541</v>
      </c>
      <c r="AC68" s="40">
        <f t="shared" si="175"/>
        <v>0.11764600000000001</v>
      </c>
    </row>
    <row r="69" spans="1:29">
      <c r="A69" s="63" t="s">
        <v>1688</v>
      </c>
      <c r="B69" s="2">
        <v>120</v>
      </c>
      <c r="C69" s="177">
        <v>90.38</v>
      </c>
      <c r="D69" s="178">
        <v>1.3270999999999999</v>
      </c>
      <c r="E69" s="32">
        <f t="shared" si="157"/>
        <v>0.21000000000000002</v>
      </c>
      <c r="F69" s="26">
        <f t="shared" si="158"/>
        <v>0.10602524999999995</v>
      </c>
      <c r="H69" s="58">
        <f t="shared" si="159"/>
        <v>12.723029999999994</v>
      </c>
      <c r="I69" s="2" t="s">
        <v>65</v>
      </c>
      <c r="J69" s="33" t="s">
        <v>1674</v>
      </c>
      <c r="K69" s="59">
        <f t="shared" si="160"/>
        <v>44095</v>
      </c>
      <c r="L69" s="60" t="str">
        <f t="shared" ca="1" si="171"/>
        <v>2021/8/25</v>
      </c>
      <c r="M69" s="44">
        <f t="shared" ca="1" si="172"/>
        <v>40680</v>
      </c>
      <c r="N69" s="61">
        <f t="shared" ca="1" si="173"/>
        <v>0.11415698008849552</v>
      </c>
      <c r="O69" s="35">
        <f t="shared" si="161"/>
        <v>119.94329799999998</v>
      </c>
      <c r="P69" s="35">
        <f t="shared" si="162"/>
        <v>-5.6702000000015573E-2</v>
      </c>
      <c r="Q69" s="36">
        <f t="shared" si="163"/>
        <v>0.8</v>
      </c>
      <c r="R69" s="37">
        <f t="shared" si="164"/>
        <v>7429.3599999999542</v>
      </c>
      <c r="S69" s="38">
        <f t="shared" si="165"/>
        <v>9859.5036559999389</v>
      </c>
      <c r="T69" s="38"/>
      <c r="U69" s="62"/>
      <c r="V69" s="39">
        <f t="shared" si="166"/>
        <v>63905.729999999989</v>
      </c>
      <c r="W69" s="39">
        <f t="shared" si="167"/>
        <v>73765.233655999924</v>
      </c>
      <c r="X69" s="1">
        <f t="shared" si="168"/>
        <v>60875</v>
      </c>
      <c r="Y69" s="37">
        <f t="shared" si="169"/>
        <v>12890.233655999924</v>
      </c>
      <c r="Z69" s="183">
        <f t="shared" si="170"/>
        <v>0.21174921816837666</v>
      </c>
      <c r="AA69" s="183">
        <f>SUM($C$2:C69)*D69/SUM($B$2:B69)-1</f>
        <v>1.9765954766133742E-2</v>
      </c>
      <c r="AB69" s="183">
        <f t="shared" si="174"/>
        <v>0.19198326340224292</v>
      </c>
      <c r="AC69" s="40">
        <f t="shared" si="175"/>
        <v>0.10397475000000007</v>
      </c>
    </row>
    <row r="70" spans="1:29">
      <c r="A70" s="63" t="s">
        <v>1689</v>
      </c>
      <c r="B70" s="2">
        <v>120</v>
      </c>
      <c r="C70" s="177">
        <v>91.49</v>
      </c>
      <c r="D70" s="178">
        <v>1.3109999999999999</v>
      </c>
      <c r="E70" s="32">
        <f t="shared" si="157"/>
        <v>0.21000000000000002</v>
      </c>
      <c r="F70" s="26">
        <f t="shared" si="158"/>
        <v>0.11960887499999989</v>
      </c>
      <c r="H70" s="58">
        <f t="shared" si="159"/>
        <v>14.353064999999987</v>
      </c>
      <c r="I70" s="2" t="s">
        <v>65</v>
      </c>
      <c r="J70" s="33" t="s">
        <v>1676</v>
      </c>
      <c r="K70" s="59">
        <f t="shared" si="160"/>
        <v>44096</v>
      </c>
      <c r="L70" s="60" t="str">
        <f t="shared" ca="1" si="171"/>
        <v>2021/8/25</v>
      </c>
      <c r="M70" s="44">
        <f t="shared" ca="1" si="172"/>
        <v>40560</v>
      </c>
      <c r="N70" s="61">
        <f t="shared" ca="1" si="173"/>
        <v>0.12916343010355016</v>
      </c>
      <c r="O70" s="35">
        <f t="shared" si="161"/>
        <v>119.94338999999999</v>
      </c>
      <c r="P70" s="35">
        <f t="shared" si="162"/>
        <v>-5.6610000000006266E-2</v>
      </c>
      <c r="Q70" s="36">
        <f t="shared" si="163"/>
        <v>0.8</v>
      </c>
      <c r="R70" s="37">
        <f t="shared" si="164"/>
        <v>7520.849999999954</v>
      </c>
      <c r="S70" s="38">
        <f t="shared" si="165"/>
        <v>9859.8343499999391</v>
      </c>
      <c r="T70" s="38"/>
      <c r="U70" s="62"/>
      <c r="V70" s="39">
        <f t="shared" si="166"/>
        <v>63905.729999999989</v>
      </c>
      <c r="W70" s="39">
        <f t="shared" si="167"/>
        <v>73765.564349999928</v>
      </c>
      <c r="X70" s="1">
        <f t="shared" si="168"/>
        <v>60995</v>
      </c>
      <c r="Y70" s="37">
        <f t="shared" si="169"/>
        <v>12770.564349999928</v>
      </c>
      <c r="Z70" s="183">
        <f t="shared" si="170"/>
        <v>0.20937067546520094</v>
      </c>
      <c r="AA70" s="183">
        <f>SUM($C$2:C70)*D70/SUM($B$2:B70)-1</f>
        <v>7.2842346760066956E-3</v>
      </c>
      <c r="AB70" s="183">
        <f t="shared" si="174"/>
        <v>0.20208644078919424</v>
      </c>
      <c r="AC70" s="40">
        <f t="shared" si="175"/>
        <v>9.0391125000000128E-2</v>
      </c>
    </row>
    <row r="71" spans="1:29">
      <c r="A71" s="63" t="s">
        <v>1690</v>
      </c>
      <c r="B71" s="2">
        <v>135</v>
      </c>
      <c r="C71" s="177">
        <v>102.38</v>
      </c>
      <c r="D71" s="178">
        <v>1.3179000000000001</v>
      </c>
      <c r="E71" s="32">
        <f t="shared" si="157"/>
        <v>0.22000000000000003</v>
      </c>
      <c r="F71" s="26">
        <f t="shared" si="158"/>
        <v>0.11366688888888873</v>
      </c>
      <c r="H71" s="58">
        <f t="shared" si="159"/>
        <v>15.34502999999998</v>
      </c>
      <c r="I71" s="2" t="s">
        <v>65</v>
      </c>
      <c r="J71" s="33" t="s">
        <v>1678</v>
      </c>
      <c r="K71" s="59">
        <f t="shared" si="160"/>
        <v>44097</v>
      </c>
      <c r="L71" s="60" t="str">
        <f t="shared" ca="1" si="171"/>
        <v>2021/8/25</v>
      </c>
      <c r="M71" s="44">
        <f t="shared" ca="1" si="172"/>
        <v>45495</v>
      </c>
      <c r="N71" s="61">
        <f t="shared" ca="1" si="173"/>
        <v>0.12311102209033944</v>
      </c>
      <c r="O71" s="35">
        <f t="shared" si="161"/>
        <v>134.926602</v>
      </c>
      <c r="P71" s="35">
        <f t="shared" si="162"/>
        <v>-7.339799999999741E-2</v>
      </c>
      <c r="Q71" s="36">
        <f t="shared" si="163"/>
        <v>0.9</v>
      </c>
      <c r="R71" s="37">
        <f t="shared" si="164"/>
        <v>7623.2299999999541</v>
      </c>
      <c r="S71" s="38">
        <f t="shared" si="165"/>
        <v>10046.654816999941</v>
      </c>
      <c r="T71" s="38"/>
      <c r="U71" s="62"/>
      <c r="V71" s="39">
        <f t="shared" si="166"/>
        <v>63905.729999999989</v>
      </c>
      <c r="W71" s="39">
        <f t="shared" si="167"/>
        <v>73952.384816999926</v>
      </c>
      <c r="X71" s="1">
        <f t="shared" si="168"/>
        <v>61130</v>
      </c>
      <c r="Y71" s="37">
        <f t="shared" si="169"/>
        <v>12822.384816999926</v>
      </c>
      <c r="Z71" s="183">
        <f t="shared" si="170"/>
        <v>0.20975600878455625</v>
      </c>
      <c r="AA71" s="183">
        <f>SUM($C$2:C71)*D71/SUM($B$2:B71)-1</f>
        <v>1.238199827586195E-2</v>
      </c>
      <c r="AB71" s="183">
        <f t="shared" si="174"/>
        <v>0.1973740105086943</v>
      </c>
      <c r="AC71" s="40">
        <f t="shared" si="175"/>
        <v>0.10633311111111129</v>
      </c>
    </row>
    <row r="72" spans="1:29">
      <c r="A72" s="63" t="s">
        <v>1691</v>
      </c>
      <c r="B72" s="2">
        <v>135</v>
      </c>
      <c r="C72" s="177">
        <v>104.58</v>
      </c>
      <c r="D72" s="178">
        <v>1.2902</v>
      </c>
      <c r="E72" s="32">
        <f t="shared" si="157"/>
        <v>0.22000000000000003</v>
      </c>
      <c r="F72" s="26">
        <f t="shared" si="158"/>
        <v>0.13759799999999994</v>
      </c>
      <c r="H72" s="58">
        <f t="shared" si="159"/>
        <v>18.575729999999993</v>
      </c>
      <c r="I72" s="2" t="s">
        <v>65</v>
      </c>
      <c r="J72" s="33" t="s">
        <v>1680</v>
      </c>
      <c r="K72" s="59">
        <f t="shared" si="160"/>
        <v>44098</v>
      </c>
      <c r="L72" s="60" t="str">
        <f t="shared" ca="1" si="171"/>
        <v>2021/8/25</v>
      </c>
      <c r="M72" s="44">
        <f t="shared" ca="1" si="172"/>
        <v>45360</v>
      </c>
      <c r="N72" s="61">
        <f t="shared" ca="1" si="173"/>
        <v>0.14947401785714282</v>
      </c>
      <c r="O72" s="35">
        <f t="shared" si="161"/>
        <v>134.92911599999999</v>
      </c>
      <c r="P72" s="35">
        <f t="shared" si="162"/>
        <v>-7.0884000000006608E-2</v>
      </c>
      <c r="Q72" s="36">
        <f t="shared" si="163"/>
        <v>0.9</v>
      </c>
      <c r="R72" s="37">
        <f t="shared" si="164"/>
        <v>7727.809999999954</v>
      </c>
      <c r="S72" s="38">
        <f t="shared" si="165"/>
        <v>9970.42046199994</v>
      </c>
      <c r="T72" s="38"/>
      <c r="U72" s="62"/>
      <c r="V72" s="39">
        <f t="shared" si="166"/>
        <v>63905.729999999989</v>
      </c>
      <c r="W72" s="39">
        <f t="shared" si="167"/>
        <v>73876.150461999932</v>
      </c>
      <c r="X72" s="1">
        <f t="shared" si="168"/>
        <v>61265</v>
      </c>
      <c r="Y72" s="37">
        <f t="shared" si="169"/>
        <v>12611.150461999932</v>
      </c>
      <c r="Z72" s="183">
        <f t="shared" si="170"/>
        <v>0.20584592282706171</v>
      </c>
      <c r="AA72" s="183">
        <f>SUM($C$2:C72)*D72/SUM($B$2:B72)-1</f>
        <v>-8.7686195812111123E-3</v>
      </c>
      <c r="AB72" s="183">
        <f t="shared" si="174"/>
        <v>0.21461454240827282</v>
      </c>
      <c r="AC72" s="40">
        <f t="shared" si="175"/>
        <v>8.2402000000000086E-2</v>
      </c>
    </row>
    <row r="73" spans="1:29">
      <c r="A73" s="63" t="s">
        <v>1692</v>
      </c>
      <c r="B73" s="2">
        <v>135</v>
      </c>
      <c r="C73" s="177">
        <v>104.68</v>
      </c>
      <c r="D73" s="178">
        <v>1.2889999999999999</v>
      </c>
      <c r="E73" s="32">
        <f t="shared" si="157"/>
        <v>0.22000000000000003</v>
      </c>
      <c r="F73" s="26">
        <f t="shared" si="158"/>
        <v>0.13868577777777774</v>
      </c>
      <c r="H73" s="58">
        <f t="shared" si="159"/>
        <v>18.722579999999994</v>
      </c>
      <c r="I73" s="2" t="s">
        <v>65</v>
      </c>
      <c r="J73" s="33" t="s">
        <v>1682</v>
      </c>
      <c r="K73" s="59">
        <f t="shared" si="160"/>
        <v>44099</v>
      </c>
      <c r="L73" s="60" t="str">
        <f t="shared" ca="1" si="171"/>
        <v>2021/8/25</v>
      </c>
      <c r="M73" s="44">
        <f t="shared" ca="1" si="172"/>
        <v>45225</v>
      </c>
      <c r="N73" s="61">
        <f t="shared" ca="1" si="173"/>
        <v>0.15110539966832498</v>
      </c>
      <c r="O73" s="35">
        <f t="shared" si="161"/>
        <v>134.93252000000001</v>
      </c>
      <c r="P73" s="35">
        <f t="shared" si="162"/>
        <v>-6.7479999999989104E-2</v>
      </c>
      <c r="Q73" s="36">
        <f t="shared" si="163"/>
        <v>0.9</v>
      </c>
      <c r="R73" s="37">
        <f t="shared" si="164"/>
        <v>7832.4899999999543</v>
      </c>
      <c r="S73" s="38">
        <f t="shared" si="165"/>
        <v>10096.079609999941</v>
      </c>
      <c r="T73" s="38"/>
      <c r="U73" s="62"/>
      <c r="V73" s="39">
        <f t="shared" si="166"/>
        <v>63905.729999999989</v>
      </c>
      <c r="W73" s="39">
        <f t="shared" si="167"/>
        <v>74001.809609999924</v>
      </c>
      <c r="X73" s="1">
        <f t="shared" si="168"/>
        <v>61400</v>
      </c>
      <c r="Y73" s="37">
        <f t="shared" si="169"/>
        <v>12601.809609999924</v>
      </c>
      <c r="Z73" s="183">
        <f t="shared" si="170"/>
        <v>0.20524119885993364</v>
      </c>
      <c r="AA73" s="183">
        <f>SUM($C$2:C73)*D73/SUM($B$2:B73)-1</f>
        <v>-9.5522307692308406E-3</v>
      </c>
      <c r="AB73" s="183">
        <f t="shared" si="174"/>
        <v>0.21479342962916448</v>
      </c>
      <c r="AC73" s="40">
        <f t="shared" si="175"/>
        <v>8.1314222222222288E-2</v>
      </c>
    </row>
    <row r="74" spans="1:29">
      <c r="A74" s="63" t="s">
        <v>1712</v>
      </c>
      <c r="B74" s="2">
        <v>135</v>
      </c>
      <c r="C74" s="177">
        <v>105.46</v>
      </c>
      <c r="D74" s="178">
        <v>1.2794000000000001</v>
      </c>
      <c r="E74" s="32">
        <f t="shared" ref="E74:E77" si="176">10%*Q74+13%</f>
        <v>0.22000000000000003</v>
      </c>
      <c r="F74" s="26">
        <f t="shared" ref="F74:F77" si="177">IF(G74="",($F$1*C74-B74)/B74,H74/B74)</f>
        <v>0.14717044444444422</v>
      </c>
      <c r="H74" s="58">
        <f t="shared" ref="H74:H77" si="178">IF(G74="",$F$1*C74-B74,G74-B74)</f>
        <v>19.86800999999997</v>
      </c>
      <c r="I74" s="2" t="s">
        <v>65</v>
      </c>
      <c r="J74" s="33" t="s">
        <v>1700</v>
      </c>
      <c r="K74" s="59">
        <f t="shared" ref="K74:K77" si="179">DATE(MID(J74,1,4),MID(J74,5,2),MID(J74,7,2))</f>
        <v>44102</v>
      </c>
      <c r="L74" s="60" t="str">
        <f t="shared" ca="1" si="171"/>
        <v>2021/8/25</v>
      </c>
      <c r="M74" s="44">
        <f t="shared" ca="1" si="172"/>
        <v>44820</v>
      </c>
      <c r="N74" s="61">
        <f t="shared" ca="1" si="173"/>
        <v>0.16179883199464501</v>
      </c>
      <c r="O74" s="35">
        <f t="shared" ref="O74:O77" si="180">D74*C74</f>
        <v>134.925524</v>
      </c>
      <c r="P74" s="35">
        <f t="shared" ref="P74:P77" si="181">O74-B74</f>
        <v>-7.4476000000004206E-2</v>
      </c>
      <c r="Q74" s="36">
        <f t="shared" ref="Q74:Q77" si="182">B74/150</f>
        <v>0.9</v>
      </c>
      <c r="R74" s="37">
        <f t="shared" ref="R74:R79" si="183">R73+C74-T74</f>
        <v>7937.9499999999543</v>
      </c>
      <c r="S74" s="38">
        <f t="shared" ref="S74:S79" si="184">R74*D74</f>
        <v>10155.813229999942</v>
      </c>
      <c r="T74" s="38"/>
      <c r="U74" s="62"/>
      <c r="V74" s="39">
        <f t="shared" ref="V74:V79" si="185">U74+V73</f>
        <v>63905.729999999989</v>
      </c>
      <c r="W74" s="39">
        <f t="shared" ref="W74:W79" si="186">S74+V74</f>
        <v>74061.543229999923</v>
      </c>
      <c r="X74" s="1">
        <f t="shared" ref="X74:X79" si="187">X73+B74</f>
        <v>61535</v>
      </c>
      <c r="Y74" s="37">
        <f t="shared" ref="Y74:Y79" si="188">W74-X74</f>
        <v>12526.543229999923</v>
      </c>
      <c r="Z74" s="183">
        <f t="shared" ref="Z74:Z79" si="189">W74/X74-1</f>
        <v>0.20356777817502114</v>
      </c>
      <c r="AA74" s="183">
        <f>SUM($C$2:C74)*D74/SUM($B$2:B74)-1</f>
        <v>-1.6685900274574283E-2</v>
      </c>
      <c r="AB74" s="183">
        <f t="shared" si="174"/>
        <v>0.22025367844959542</v>
      </c>
      <c r="AC74" s="40">
        <f t="shared" si="175"/>
        <v>7.2829555555555814E-2</v>
      </c>
    </row>
    <row r="75" spans="1:29">
      <c r="A75" s="63" t="s">
        <v>1713</v>
      </c>
      <c r="B75" s="2">
        <v>135</v>
      </c>
      <c r="C75" s="177">
        <v>104.65</v>
      </c>
      <c r="D75" s="178">
        <v>1.2892999999999999</v>
      </c>
      <c r="E75" s="32">
        <f t="shared" si="176"/>
        <v>0.22000000000000003</v>
      </c>
      <c r="F75" s="26">
        <f t="shared" si="177"/>
        <v>0.13835944444444451</v>
      </c>
      <c r="H75" s="58">
        <f t="shared" si="178"/>
        <v>18.678525000000008</v>
      </c>
      <c r="I75" s="2" t="s">
        <v>65</v>
      </c>
      <c r="J75" s="33" t="s">
        <v>1702</v>
      </c>
      <c r="K75" s="59">
        <f t="shared" si="179"/>
        <v>44103</v>
      </c>
      <c r="L75" s="60" t="str">
        <f t="shared" ca="1" si="171"/>
        <v>2021/8/25</v>
      </c>
      <c r="M75" s="44">
        <f t="shared" ca="1" si="172"/>
        <v>44685</v>
      </c>
      <c r="N75" s="61">
        <f t="shared" ca="1" si="173"/>
        <v>0.15257159281638141</v>
      </c>
      <c r="O75" s="35">
        <f t="shared" si="180"/>
        <v>134.92524499999999</v>
      </c>
      <c r="P75" s="35">
        <f t="shared" si="181"/>
        <v>-7.4755000000010341E-2</v>
      </c>
      <c r="Q75" s="36">
        <f t="shared" si="182"/>
        <v>0.9</v>
      </c>
      <c r="R75" s="37">
        <f t="shared" si="183"/>
        <v>8042.599999999954</v>
      </c>
      <c r="S75" s="38">
        <f t="shared" si="184"/>
        <v>10369.32417999994</v>
      </c>
      <c r="T75" s="38"/>
      <c r="U75" s="62"/>
      <c r="V75" s="39">
        <f t="shared" si="185"/>
        <v>63905.729999999989</v>
      </c>
      <c r="W75" s="39">
        <f t="shared" si="186"/>
        <v>74275.054179999934</v>
      </c>
      <c r="X75" s="1">
        <f t="shared" si="187"/>
        <v>61670</v>
      </c>
      <c r="Y75" s="37">
        <f t="shared" si="188"/>
        <v>12605.054179999934</v>
      </c>
      <c r="Z75" s="183">
        <f t="shared" si="189"/>
        <v>0.20439523560888495</v>
      </c>
      <c r="AA75" s="183">
        <f>SUM($C$2:C75)*D75/SUM($B$2:B75)-1</f>
        <v>-8.9524852813854805E-3</v>
      </c>
      <c r="AB75" s="183">
        <f t="shared" si="174"/>
        <v>0.21334772089027043</v>
      </c>
      <c r="AC75" s="40">
        <f t="shared" si="175"/>
        <v>8.1640555555555522E-2</v>
      </c>
    </row>
    <row r="76" spans="1:29">
      <c r="A76" s="63" t="s">
        <v>1714</v>
      </c>
      <c r="B76" s="2">
        <v>135</v>
      </c>
      <c r="C76" s="177">
        <v>105.27</v>
      </c>
      <c r="D76" s="178">
        <v>1.2817000000000001</v>
      </c>
      <c r="E76" s="32">
        <f t="shared" si="176"/>
        <v>0.22000000000000003</v>
      </c>
      <c r="F76" s="26">
        <f t="shared" si="177"/>
        <v>0.14510366666666655</v>
      </c>
      <c r="H76" s="58">
        <f t="shared" si="178"/>
        <v>19.588994999999983</v>
      </c>
      <c r="I76" s="2" t="s">
        <v>65</v>
      </c>
      <c r="J76" s="33" t="s">
        <v>1705</v>
      </c>
      <c r="K76" s="59">
        <f t="shared" si="179"/>
        <v>44104</v>
      </c>
      <c r="L76" s="60" t="str">
        <f t="shared" ca="1" si="171"/>
        <v>2021/8/25</v>
      </c>
      <c r="M76" s="44">
        <f t="shared" ca="1" si="172"/>
        <v>44550</v>
      </c>
      <c r="N76" s="61">
        <f t="shared" ca="1" si="173"/>
        <v>0.16049344949494934</v>
      </c>
      <c r="O76" s="35">
        <f t="shared" si="180"/>
        <v>134.92455899999999</v>
      </c>
      <c r="P76" s="35">
        <f t="shared" si="181"/>
        <v>-7.5441000000012082E-2</v>
      </c>
      <c r="Q76" s="36">
        <f t="shared" si="182"/>
        <v>0.9</v>
      </c>
      <c r="R76" s="37">
        <f t="shared" si="183"/>
        <v>8147.8699999999544</v>
      </c>
      <c r="S76" s="38">
        <f t="shared" si="184"/>
        <v>10443.124978999942</v>
      </c>
      <c r="T76" s="38"/>
      <c r="U76" s="62"/>
      <c r="V76" s="39">
        <f t="shared" si="185"/>
        <v>63905.729999999989</v>
      </c>
      <c r="W76" s="39">
        <f t="shared" si="186"/>
        <v>74348.854978999938</v>
      </c>
      <c r="X76" s="1">
        <f t="shared" si="187"/>
        <v>61805</v>
      </c>
      <c r="Y76" s="37">
        <f t="shared" si="188"/>
        <v>12543.854978999938</v>
      </c>
      <c r="Z76" s="183">
        <f t="shared" si="189"/>
        <v>0.2029585790631816</v>
      </c>
      <c r="AA76" s="183">
        <f>SUM($C$2:C76)*D76/SUM($B$2:B76)-1</f>
        <v>-1.4589392746666596E-2</v>
      </c>
      <c r="AB76" s="183">
        <f t="shared" si="174"/>
        <v>0.2175479718098482</v>
      </c>
      <c r="AC76" s="40">
        <f t="shared" si="175"/>
        <v>7.4896333333333481E-2</v>
      </c>
    </row>
    <row r="77" spans="1:29">
      <c r="A77" s="63" t="s">
        <v>1715</v>
      </c>
      <c r="B77" s="2">
        <v>135</v>
      </c>
      <c r="C77" s="177">
        <v>102.69</v>
      </c>
      <c r="D77" s="178">
        <v>1.3140000000000001</v>
      </c>
      <c r="E77" s="32">
        <f t="shared" si="176"/>
        <v>0.22000000000000003</v>
      </c>
      <c r="F77" s="26">
        <f t="shared" si="177"/>
        <v>0.11703899999999998</v>
      </c>
      <c r="H77" s="58">
        <f t="shared" si="178"/>
        <v>15.800264999999996</v>
      </c>
      <c r="I77" s="2" t="s">
        <v>65</v>
      </c>
      <c r="J77" s="33" t="s">
        <v>1707</v>
      </c>
      <c r="K77" s="59">
        <f t="shared" si="179"/>
        <v>44113</v>
      </c>
      <c r="L77" s="60" t="str">
        <f t="shared" ca="1" si="171"/>
        <v>2021/8/25</v>
      </c>
      <c r="M77" s="44">
        <f t="shared" ca="1" si="172"/>
        <v>43335</v>
      </c>
      <c r="N77" s="61">
        <f t="shared" ca="1" si="173"/>
        <v>0.13308172897196258</v>
      </c>
      <c r="O77" s="35">
        <f t="shared" si="180"/>
        <v>134.93466000000001</v>
      </c>
      <c r="P77" s="35">
        <f t="shared" si="181"/>
        <v>-6.533999999999196E-2</v>
      </c>
      <c r="Q77" s="36">
        <f t="shared" si="182"/>
        <v>0.9</v>
      </c>
      <c r="R77" s="37">
        <f t="shared" si="183"/>
        <v>8250.559999999954</v>
      </c>
      <c r="S77" s="38">
        <f t="shared" si="184"/>
        <v>10841.235839999939</v>
      </c>
      <c r="T77" s="38"/>
      <c r="U77" s="62"/>
      <c r="V77" s="39">
        <f t="shared" si="185"/>
        <v>63905.729999999989</v>
      </c>
      <c r="W77" s="39">
        <f t="shared" si="186"/>
        <v>74746.965839999932</v>
      </c>
      <c r="X77" s="1">
        <f t="shared" si="187"/>
        <v>61940</v>
      </c>
      <c r="Y77" s="37">
        <f t="shared" si="188"/>
        <v>12806.965839999932</v>
      </c>
      <c r="Z77" s="183">
        <f t="shared" si="189"/>
        <v>0.20676405941233345</v>
      </c>
      <c r="AA77" s="183">
        <f>SUM($C$2:C77)*D77/SUM($B$2:B77)-1</f>
        <v>1.0091558359621278E-2</v>
      </c>
      <c r="AB77" s="183">
        <f t="shared" si="174"/>
        <v>0.19667250105271217</v>
      </c>
      <c r="AC77" s="40">
        <f t="shared" si="175"/>
        <v>0.10296100000000005</v>
      </c>
    </row>
    <row r="78" spans="1:29">
      <c r="A78" s="63" t="s">
        <v>1716</v>
      </c>
      <c r="B78" s="2">
        <v>135</v>
      </c>
      <c r="C78" s="177">
        <v>99.99</v>
      </c>
      <c r="D78" s="178">
        <v>1.3494999999999999</v>
      </c>
      <c r="E78" s="32">
        <f t="shared" ref="E78:E79" si="190">10%*Q78+13%</f>
        <v>0.22000000000000003</v>
      </c>
      <c r="F78" s="26">
        <f t="shared" ref="F78:F79" si="191">IF(G78="",($F$1*C78-B78)/B78,H78/B78)</f>
        <v>8.7668999999999858E-2</v>
      </c>
      <c r="H78" s="58">
        <f t="shared" ref="H78:H79" si="192">IF(G78="",$F$1*C78-B78,G78-B78)</f>
        <v>11.83531499999998</v>
      </c>
      <c r="I78" s="2" t="s">
        <v>65</v>
      </c>
      <c r="J78" s="33" t="s">
        <v>1709</v>
      </c>
      <c r="K78" s="59">
        <f t="shared" ref="K78:K79" si="193">DATE(MID(J78,1,4),MID(J78,5,2),MID(J78,7,2))</f>
        <v>44116</v>
      </c>
      <c r="L78" s="60" t="str">
        <f t="shared" ca="1" si="171"/>
        <v>2021/8/25</v>
      </c>
      <c r="M78" s="44">
        <f t="shared" ca="1" si="172"/>
        <v>42930</v>
      </c>
      <c r="N78" s="61">
        <f t="shared" ca="1" si="173"/>
        <v>0.10062636792452813</v>
      </c>
      <c r="O78" s="35">
        <f t="shared" ref="O78:O79" si="194">D78*C78</f>
        <v>134.93650499999998</v>
      </c>
      <c r="P78" s="35">
        <f t="shared" ref="P78:P79" si="195">O78-B78</f>
        <v>-6.3495000000017399E-2</v>
      </c>
      <c r="Q78" s="36">
        <f t="shared" ref="Q78:Q79" si="196">B78/150</f>
        <v>0.9</v>
      </c>
      <c r="R78" s="37">
        <f t="shared" si="183"/>
        <v>8350.5499999999538</v>
      </c>
      <c r="S78" s="38">
        <f t="shared" si="184"/>
        <v>11269.067224999937</v>
      </c>
      <c r="T78" s="38"/>
      <c r="U78" s="62"/>
      <c r="V78" s="39">
        <f t="shared" si="185"/>
        <v>63905.729999999989</v>
      </c>
      <c r="W78" s="39">
        <f t="shared" si="186"/>
        <v>75174.797224999929</v>
      </c>
      <c r="X78" s="1">
        <f t="shared" si="187"/>
        <v>62075</v>
      </c>
      <c r="Y78" s="37">
        <f t="shared" si="188"/>
        <v>13099.797224999929</v>
      </c>
      <c r="Z78" s="183">
        <f t="shared" si="189"/>
        <v>0.21103177164719988</v>
      </c>
      <c r="AA78" s="183">
        <f>SUM($C$2:C78)*D78/SUM($B$2:B78)-1</f>
        <v>3.6851142042509055E-2</v>
      </c>
      <c r="AB78" s="183">
        <f t="shared" si="174"/>
        <v>0.17418062960469083</v>
      </c>
      <c r="AC78" s="40">
        <f t="shared" si="175"/>
        <v>0.13233100000000017</v>
      </c>
    </row>
    <row r="79" spans="1:29">
      <c r="A79" s="63" t="s">
        <v>1717</v>
      </c>
      <c r="B79" s="2">
        <v>120</v>
      </c>
      <c r="C79" s="177">
        <v>88.75</v>
      </c>
      <c r="D79" s="178">
        <v>1.3514999999999999</v>
      </c>
      <c r="E79" s="32">
        <f t="shared" si="190"/>
        <v>0.21000000000000002</v>
      </c>
      <c r="F79" s="26">
        <f t="shared" si="191"/>
        <v>8.6078124999999991E-2</v>
      </c>
      <c r="H79" s="58">
        <f t="shared" si="192"/>
        <v>10.329374999999999</v>
      </c>
      <c r="I79" s="2" t="s">
        <v>65</v>
      </c>
      <c r="J79" s="33" t="s">
        <v>1711</v>
      </c>
      <c r="K79" s="59">
        <f t="shared" si="193"/>
        <v>44117</v>
      </c>
      <c r="L79" s="60" t="str">
        <f t="shared" ca="1" si="171"/>
        <v>2021/8/25</v>
      </c>
      <c r="M79" s="44">
        <f t="shared" ca="1" si="172"/>
        <v>38040</v>
      </c>
      <c r="N79" s="61">
        <f t="shared" ca="1" si="173"/>
        <v>9.9112036671924267E-2</v>
      </c>
      <c r="O79" s="35">
        <f t="shared" si="194"/>
        <v>119.94562499999999</v>
      </c>
      <c r="P79" s="35">
        <f t="shared" si="195"/>
        <v>-5.437500000000739E-2</v>
      </c>
      <c r="Q79" s="36">
        <f t="shared" si="196"/>
        <v>0.8</v>
      </c>
      <c r="R79" s="37">
        <f t="shared" si="183"/>
        <v>8439.2999999999538</v>
      </c>
      <c r="S79" s="38">
        <f t="shared" si="184"/>
        <v>11405.713949999938</v>
      </c>
      <c r="T79" s="38"/>
      <c r="U79" s="62"/>
      <c r="V79" s="39">
        <f t="shared" si="185"/>
        <v>63905.729999999989</v>
      </c>
      <c r="W79" s="39">
        <f t="shared" si="186"/>
        <v>75311.443949999928</v>
      </c>
      <c r="X79" s="1">
        <f t="shared" si="187"/>
        <v>62195</v>
      </c>
      <c r="Y79" s="37">
        <f t="shared" si="188"/>
        <v>13116.443949999928</v>
      </c>
      <c r="Z79" s="183">
        <f t="shared" si="189"/>
        <v>0.21089225741618978</v>
      </c>
      <c r="AA79" s="183">
        <f>SUM($C$2:C79)*D79/SUM($B$2:B79)-1</f>
        <v>3.7910479262672769E-2</v>
      </c>
      <c r="AB79" s="183">
        <f t="shared" si="174"/>
        <v>0.17298177815351701</v>
      </c>
      <c r="AC79" s="40">
        <f t="shared" si="175"/>
        <v>0.12392187500000003</v>
      </c>
    </row>
    <row r="80" spans="1:29">
      <c r="A80" s="63" t="s">
        <v>1745</v>
      </c>
      <c r="B80" s="2">
        <v>120</v>
      </c>
      <c r="C80" s="177">
        <v>89.27</v>
      </c>
      <c r="D80" s="178">
        <v>1.3435999999999999</v>
      </c>
      <c r="E80" s="32">
        <f t="shared" ref="E80:E92" si="197">10%*Q80+13%</f>
        <v>0.21000000000000002</v>
      </c>
      <c r="F80" s="26">
        <f t="shared" ref="F80:F92" si="198">IF(G80="",($F$1*C80-B80)/B80,H80/B80)</f>
        <v>9.2441624999999777E-2</v>
      </c>
      <c r="H80" s="58">
        <f t="shared" ref="H80:H92" si="199">IF(G80="",$F$1*C80-B80,G80-B80)</f>
        <v>11.092994999999974</v>
      </c>
      <c r="I80" s="2" t="s">
        <v>65</v>
      </c>
      <c r="J80" s="33" t="s">
        <v>1720</v>
      </c>
      <c r="K80" s="59">
        <f t="shared" ref="K80:K92" si="200">DATE(MID(J80,1,4),MID(J80,5,2),MID(J80,7,2))</f>
        <v>44118</v>
      </c>
      <c r="L80" s="60" t="str">
        <f t="shared" ca="1" si="171"/>
        <v>2021/8/25</v>
      </c>
      <c r="M80" s="44">
        <f t="shared" ca="1" si="172"/>
        <v>37920</v>
      </c>
      <c r="N80" s="61">
        <f t="shared" ca="1" si="173"/>
        <v>0.10677592761075923</v>
      </c>
      <c r="O80" s="35">
        <f t="shared" ref="O80:O92" si="201">D80*C80</f>
        <v>119.94317199999999</v>
      </c>
      <c r="P80" s="35">
        <f t="shared" ref="P80:P92" si="202">O80-B80</f>
        <v>-5.6828000000010093E-2</v>
      </c>
      <c r="Q80" s="36">
        <f t="shared" ref="Q80:Q92" si="203">B80/150</f>
        <v>0.8</v>
      </c>
      <c r="R80" s="37">
        <f t="shared" ref="R80:R92" si="204">R79+C80-T80</f>
        <v>8528.5699999999542</v>
      </c>
      <c r="S80" s="38">
        <f t="shared" ref="S80:S92" si="205">R80*D80</f>
        <v>11458.986651999938</v>
      </c>
      <c r="T80" s="38"/>
      <c r="U80" s="62"/>
      <c r="V80" s="39">
        <f t="shared" ref="V80:V92" si="206">U80+V79</f>
        <v>63905.729999999989</v>
      </c>
      <c r="W80" s="39">
        <f t="shared" ref="W80:W92" si="207">S80+V80</f>
        <v>75364.71665199993</v>
      </c>
      <c r="X80" s="1">
        <f t="shared" ref="X80:X92" si="208">X79+B80</f>
        <v>62315</v>
      </c>
      <c r="Y80" s="37">
        <f t="shared" ref="Y80:Y92" si="209">W80-X80</f>
        <v>13049.71665199993</v>
      </c>
      <c r="Z80" s="183">
        <f t="shared" ref="Z80:Z92" si="210">W80/X80-1</f>
        <v>0.20941533582604399</v>
      </c>
      <c r="AA80" s="183">
        <f>SUM($C$2:C80)*D80/SUM($B$2:B80)-1</f>
        <v>3.1451205260495607E-2</v>
      </c>
      <c r="AB80" s="183">
        <f t="shared" si="174"/>
        <v>0.17796413056554838</v>
      </c>
      <c r="AC80" s="40">
        <f t="shared" si="175"/>
        <v>0.11755837500000024</v>
      </c>
    </row>
    <row r="81" spans="1:29">
      <c r="A81" s="63" t="s">
        <v>1746</v>
      </c>
      <c r="B81" s="2">
        <v>120</v>
      </c>
      <c r="C81" s="177">
        <v>89.77</v>
      </c>
      <c r="D81" s="178">
        <v>1.3361000000000001</v>
      </c>
      <c r="E81" s="32">
        <f t="shared" si="197"/>
        <v>0.21000000000000002</v>
      </c>
      <c r="F81" s="26">
        <f t="shared" si="198"/>
        <v>9.8560374999999797E-2</v>
      </c>
      <c r="H81" s="58">
        <f t="shared" si="199"/>
        <v>11.827244999999976</v>
      </c>
      <c r="I81" s="2" t="s">
        <v>65</v>
      </c>
      <c r="J81" s="33" t="s">
        <v>1722</v>
      </c>
      <c r="K81" s="59">
        <f t="shared" si="200"/>
        <v>44119</v>
      </c>
      <c r="L81" s="60" t="str">
        <f t="shared" ca="1" si="171"/>
        <v>2021/8/25</v>
      </c>
      <c r="M81" s="44">
        <f t="shared" ca="1" si="172"/>
        <v>37800</v>
      </c>
      <c r="N81" s="61">
        <f t="shared" ca="1" si="173"/>
        <v>0.11420487896825375</v>
      </c>
      <c r="O81" s="35">
        <f t="shared" si="201"/>
        <v>119.941697</v>
      </c>
      <c r="P81" s="35">
        <f t="shared" si="202"/>
        <v>-5.8302999999995109E-2</v>
      </c>
      <c r="Q81" s="36">
        <f t="shared" si="203"/>
        <v>0.8</v>
      </c>
      <c r="R81" s="37">
        <f t="shared" si="204"/>
        <v>8618.3399999999547</v>
      </c>
      <c r="S81" s="38">
        <f t="shared" si="205"/>
        <v>11514.96407399994</v>
      </c>
      <c r="T81" s="38"/>
      <c r="U81" s="62"/>
      <c r="V81" s="39">
        <f t="shared" si="206"/>
        <v>63905.729999999989</v>
      </c>
      <c r="W81" s="39">
        <f t="shared" si="207"/>
        <v>75420.694073999926</v>
      </c>
      <c r="X81" s="1">
        <f t="shared" si="208"/>
        <v>62435</v>
      </c>
      <c r="Y81" s="37">
        <f t="shared" si="209"/>
        <v>12985.694073999926</v>
      </c>
      <c r="Z81" s="183">
        <f t="shared" si="210"/>
        <v>0.2079874120925751</v>
      </c>
      <c r="AA81" s="183">
        <f>SUM($C$2:C81)*D81/SUM($B$2:B81)-1</f>
        <v>2.5379628785607178E-2</v>
      </c>
      <c r="AB81" s="183">
        <f t="shared" si="174"/>
        <v>0.18260778330696792</v>
      </c>
      <c r="AC81" s="40">
        <f t="shared" si="175"/>
        <v>0.11143962500000022</v>
      </c>
    </row>
    <row r="82" spans="1:29">
      <c r="A82" s="63" t="s">
        <v>1747</v>
      </c>
      <c r="B82" s="2">
        <v>135</v>
      </c>
      <c r="C82" s="177">
        <v>101.45</v>
      </c>
      <c r="D82" s="178">
        <v>1.33</v>
      </c>
      <c r="E82" s="32">
        <f t="shared" si="197"/>
        <v>0.22000000000000003</v>
      </c>
      <c r="F82" s="26">
        <f t="shared" si="198"/>
        <v>0.10355055555555547</v>
      </c>
      <c r="H82" s="58">
        <f t="shared" si="199"/>
        <v>13.979324999999989</v>
      </c>
      <c r="I82" s="2" t="s">
        <v>65</v>
      </c>
      <c r="J82" s="33" t="s">
        <v>1724</v>
      </c>
      <c r="K82" s="59">
        <f t="shared" si="200"/>
        <v>44120</v>
      </c>
      <c r="L82" s="60" t="str">
        <f t="shared" ca="1" si="171"/>
        <v>2021/8/25</v>
      </c>
      <c r="M82" s="44">
        <f t="shared" ca="1" si="172"/>
        <v>42390</v>
      </c>
      <c r="N82" s="61">
        <f t="shared" ca="1" si="173"/>
        <v>0.12036927636234952</v>
      </c>
      <c r="O82" s="35">
        <f t="shared" si="201"/>
        <v>134.92850000000001</v>
      </c>
      <c r="P82" s="35">
        <f t="shared" si="202"/>
        <v>-7.149999999998613E-2</v>
      </c>
      <c r="Q82" s="36">
        <f t="shared" si="203"/>
        <v>0.9</v>
      </c>
      <c r="R82" s="37">
        <f t="shared" si="204"/>
        <v>8719.7899999999554</v>
      </c>
      <c r="S82" s="38">
        <f t="shared" si="205"/>
        <v>11597.320699999942</v>
      </c>
      <c r="T82" s="38"/>
      <c r="U82" s="62"/>
      <c r="V82" s="39">
        <f t="shared" si="206"/>
        <v>63905.729999999989</v>
      </c>
      <c r="W82" s="39">
        <f t="shared" si="207"/>
        <v>75503.050699999934</v>
      </c>
      <c r="X82" s="1">
        <f t="shared" si="208"/>
        <v>62570</v>
      </c>
      <c r="Y82" s="37">
        <f t="shared" si="209"/>
        <v>12933.050699999934</v>
      </c>
      <c r="Z82" s="183">
        <f t="shared" si="210"/>
        <v>0.20669731021256088</v>
      </c>
      <c r="AA82" s="183">
        <f>SUM($C$2:C82)*D82/SUM($B$2:B82)-1</f>
        <v>2.0415611439842385E-2</v>
      </c>
      <c r="AB82" s="183">
        <f t="shared" si="174"/>
        <v>0.1862816987727185</v>
      </c>
      <c r="AC82" s="40">
        <f t="shared" si="175"/>
        <v>0.11644944444444456</v>
      </c>
    </row>
    <row r="83" spans="1:29">
      <c r="A83" s="63" t="s">
        <v>1748</v>
      </c>
      <c r="B83" s="2">
        <v>135</v>
      </c>
      <c r="C83" s="177">
        <v>102.51</v>
      </c>
      <c r="D83" s="178">
        <v>1.3162</v>
      </c>
      <c r="E83" s="32">
        <f t="shared" si="197"/>
        <v>0.22000000000000003</v>
      </c>
      <c r="F83" s="26">
        <f t="shared" si="198"/>
        <v>0.11508099999999996</v>
      </c>
      <c r="H83" s="58">
        <f t="shared" si="199"/>
        <v>15.535934999999995</v>
      </c>
      <c r="I83" s="2" t="s">
        <v>65</v>
      </c>
      <c r="J83" s="33" t="s">
        <v>1726</v>
      </c>
      <c r="K83" s="59">
        <f t="shared" si="200"/>
        <v>44123</v>
      </c>
      <c r="L83" s="60" t="str">
        <f t="shared" ca="1" si="171"/>
        <v>2021/8/25</v>
      </c>
      <c r="M83" s="44">
        <f t="shared" ca="1" si="172"/>
        <v>41985</v>
      </c>
      <c r="N83" s="61">
        <f t="shared" ca="1" si="173"/>
        <v>0.13506290996784562</v>
      </c>
      <c r="O83" s="35">
        <f t="shared" si="201"/>
        <v>134.92366200000001</v>
      </c>
      <c r="P83" s="35">
        <f t="shared" si="202"/>
        <v>-7.6337999999992689E-2</v>
      </c>
      <c r="Q83" s="36">
        <f t="shared" si="203"/>
        <v>0.9</v>
      </c>
      <c r="R83" s="37">
        <f t="shared" si="204"/>
        <v>8822.2999999999556</v>
      </c>
      <c r="S83" s="38">
        <f t="shared" si="205"/>
        <v>11611.911259999943</v>
      </c>
      <c r="T83" s="38"/>
      <c r="U83" s="62"/>
      <c r="V83" s="39">
        <f t="shared" si="206"/>
        <v>63905.729999999989</v>
      </c>
      <c r="W83" s="39">
        <f t="shared" si="207"/>
        <v>75517.641259999931</v>
      </c>
      <c r="X83" s="1">
        <f t="shared" si="208"/>
        <v>62705</v>
      </c>
      <c r="Y83" s="37">
        <f t="shared" si="209"/>
        <v>12812.641259999931</v>
      </c>
      <c r="Z83" s="183">
        <f t="shared" si="210"/>
        <v>0.20433205103261187</v>
      </c>
      <c r="AA83" s="183">
        <f>SUM($C$2:C83)*D83/SUM($B$2:B83)-1</f>
        <v>9.6912860340632179E-3</v>
      </c>
      <c r="AB83" s="183">
        <f t="shared" si="174"/>
        <v>0.19464076499854865</v>
      </c>
      <c r="AC83" s="40">
        <f t="shared" si="175"/>
        <v>0.10491900000000007</v>
      </c>
    </row>
    <row r="84" spans="1:29">
      <c r="A84" s="63" t="s">
        <v>1749</v>
      </c>
      <c r="B84" s="2">
        <v>135</v>
      </c>
      <c r="C84" s="177">
        <v>101.54</v>
      </c>
      <c r="D84" s="178">
        <v>1.3289</v>
      </c>
      <c r="E84" s="32">
        <f t="shared" si="197"/>
        <v>0.22000000000000003</v>
      </c>
      <c r="F84" s="26">
        <f t="shared" si="198"/>
        <v>0.10452955555555558</v>
      </c>
      <c r="H84" s="58">
        <f t="shared" si="199"/>
        <v>14.111490000000003</v>
      </c>
      <c r="I84" s="2" t="s">
        <v>65</v>
      </c>
      <c r="J84" s="33" t="s">
        <v>1728</v>
      </c>
      <c r="K84" s="59">
        <f t="shared" si="200"/>
        <v>44124</v>
      </c>
      <c r="L84" s="60" t="str">
        <f t="shared" ca="1" si="171"/>
        <v>2021/8/25</v>
      </c>
      <c r="M84" s="44">
        <f t="shared" ca="1" si="172"/>
        <v>41850</v>
      </c>
      <c r="N84" s="61">
        <f t="shared" ca="1" si="173"/>
        <v>0.12307512186379931</v>
      </c>
      <c r="O84" s="35">
        <f t="shared" si="201"/>
        <v>134.93650600000001</v>
      </c>
      <c r="P84" s="35">
        <f t="shared" si="202"/>
        <v>-6.3493999999991502E-2</v>
      </c>
      <c r="Q84" s="36">
        <f t="shared" si="203"/>
        <v>0.9</v>
      </c>
      <c r="R84" s="37">
        <f t="shared" si="204"/>
        <v>8923.8399999999565</v>
      </c>
      <c r="S84" s="38">
        <f t="shared" si="205"/>
        <v>11858.890975999942</v>
      </c>
      <c r="T84" s="38"/>
      <c r="U84" s="62"/>
      <c r="V84" s="39">
        <f t="shared" si="206"/>
        <v>63905.729999999989</v>
      </c>
      <c r="W84" s="39">
        <f t="shared" si="207"/>
        <v>75764.620975999933</v>
      </c>
      <c r="X84" s="1">
        <f t="shared" si="208"/>
        <v>62840</v>
      </c>
      <c r="Y84" s="37">
        <f t="shared" si="209"/>
        <v>12924.620975999933</v>
      </c>
      <c r="Z84" s="183">
        <f t="shared" si="210"/>
        <v>0.2056750632718003</v>
      </c>
      <c r="AA84" s="183">
        <f>SUM($C$2:C84)*D84/SUM($B$2:B84)-1</f>
        <v>1.917566416906813E-2</v>
      </c>
      <c r="AB84" s="183">
        <f t="shared" si="174"/>
        <v>0.18649939910273217</v>
      </c>
      <c r="AC84" s="40">
        <f t="shared" si="175"/>
        <v>0.11547044444444444</v>
      </c>
    </row>
    <row r="85" spans="1:29">
      <c r="A85" s="63" t="s">
        <v>1750</v>
      </c>
      <c r="B85" s="2">
        <v>135</v>
      </c>
      <c r="C85" s="177">
        <v>102.59</v>
      </c>
      <c r="D85" s="178">
        <v>1.3151999999999999</v>
      </c>
      <c r="E85" s="32">
        <f t="shared" si="197"/>
        <v>0.22000000000000003</v>
      </c>
      <c r="F85" s="26">
        <f t="shared" si="198"/>
        <v>0.11595122222222219</v>
      </c>
      <c r="H85" s="58">
        <f t="shared" si="199"/>
        <v>15.653414999999995</v>
      </c>
      <c r="I85" s="2" t="s">
        <v>65</v>
      </c>
      <c r="J85" s="33" t="s">
        <v>1730</v>
      </c>
      <c r="K85" s="59">
        <f t="shared" si="200"/>
        <v>44125</v>
      </c>
      <c r="L85" s="60" t="str">
        <f t="shared" ca="1" si="171"/>
        <v>2021/8/25</v>
      </c>
      <c r="M85" s="44">
        <f t="shared" ca="1" si="172"/>
        <v>41715</v>
      </c>
      <c r="N85" s="61">
        <f t="shared" ca="1" si="173"/>
        <v>0.13696503595828832</v>
      </c>
      <c r="O85" s="35">
        <f t="shared" si="201"/>
        <v>134.926368</v>
      </c>
      <c r="P85" s="35">
        <f t="shared" si="202"/>
        <v>-7.3632000000003472E-2</v>
      </c>
      <c r="Q85" s="36">
        <f t="shared" si="203"/>
        <v>0.9</v>
      </c>
      <c r="R85" s="37">
        <f t="shared" si="204"/>
        <v>9026.4299999999566</v>
      </c>
      <c r="S85" s="38">
        <f t="shared" si="205"/>
        <v>11871.560735999943</v>
      </c>
      <c r="T85" s="38"/>
      <c r="U85" s="62"/>
      <c r="V85" s="39">
        <f t="shared" si="206"/>
        <v>63905.729999999989</v>
      </c>
      <c r="W85" s="39">
        <f t="shared" si="207"/>
        <v>75777.290735999937</v>
      </c>
      <c r="X85" s="1">
        <f t="shared" si="208"/>
        <v>62975</v>
      </c>
      <c r="Y85" s="37">
        <f t="shared" si="209"/>
        <v>12802.290735999937</v>
      </c>
      <c r="Z85" s="183">
        <f t="shared" si="210"/>
        <v>0.20329163534735906</v>
      </c>
      <c r="AA85" s="183">
        <f>SUM($C$2:C85)*D85/SUM($B$2:B85)-1</f>
        <v>8.5507368421051666E-3</v>
      </c>
      <c r="AB85" s="183">
        <f t="shared" si="174"/>
        <v>0.19474089850525389</v>
      </c>
      <c r="AC85" s="40">
        <f t="shared" si="175"/>
        <v>0.10404877777777784</v>
      </c>
    </row>
    <row r="86" spans="1:29">
      <c r="A86" s="63" t="s">
        <v>1751</v>
      </c>
      <c r="B86" s="2">
        <v>135</v>
      </c>
      <c r="C86" s="177">
        <v>103.09</v>
      </c>
      <c r="D86" s="178">
        <v>1.3089</v>
      </c>
      <c r="E86" s="32">
        <f t="shared" si="197"/>
        <v>0.22000000000000003</v>
      </c>
      <c r="F86" s="26">
        <f t="shared" si="198"/>
        <v>0.1213901111111111</v>
      </c>
      <c r="H86" s="58">
        <f t="shared" si="199"/>
        <v>16.387664999999998</v>
      </c>
      <c r="I86" s="2" t="s">
        <v>65</v>
      </c>
      <c r="J86" s="33" t="s">
        <v>1732</v>
      </c>
      <c r="K86" s="59">
        <f t="shared" si="200"/>
        <v>44126</v>
      </c>
      <c r="L86" s="60" t="str">
        <f t="shared" ca="1" si="171"/>
        <v>2021/8/25</v>
      </c>
      <c r="M86" s="44">
        <f t="shared" ca="1" si="172"/>
        <v>41580</v>
      </c>
      <c r="N86" s="61">
        <f t="shared" ca="1" si="173"/>
        <v>0.14385516414141414</v>
      </c>
      <c r="O86" s="35">
        <f t="shared" si="201"/>
        <v>134.93450100000001</v>
      </c>
      <c r="P86" s="35">
        <f t="shared" si="202"/>
        <v>-6.5498999999988428E-2</v>
      </c>
      <c r="Q86" s="36">
        <f t="shared" si="203"/>
        <v>0.9</v>
      </c>
      <c r="R86" s="37">
        <f t="shared" si="204"/>
        <v>9129.5199999999568</v>
      </c>
      <c r="S86" s="38">
        <f t="shared" si="205"/>
        <v>11949.628727999943</v>
      </c>
      <c r="T86" s="38"/>
      <c r="U86" s="62"/>
      <c r="V86" s="39">
        <f t="shared" si="206"/>
        <v>63905.729999999989</v>
      </c>
      <c r="W86" s="39">
        <f t="shared" si="207"/>
        <v>75855.358727999934</v>
      </c>
      <c r="X86" s="1">
        <f t="shared" si="208"/>
        <v>63110</v>
      </c>
      <c r="Y86" s="37">
        <f t="shared" si="209"/>
        <v>12745.358727999934</v>
      </c>
      <c r="Z86" s="183">
        <f t="shared" si="210"/>
        <v>0.20195466214545932</v>
      </c>
      <c r="AA86" s="183">
        <f>SUM($C$2:C86)*D86/SUM($B$2:B86)-1</f>
        <v>3.6664808988764452E-3</v>
      </c>
      <c r="AB86" s="183">
        <f t="shared" si="174"/>
        <v>0.19828818124658287</v>
      </c>
      <c r="AC86" s="40">
        <f t="shared" si="175"/>
        <v>9.8609888888888927E-2</v>
      </c>
    </row>
    <row r="87" spans="1:29">
      <c r="A87" s="63" t="s">
        <v>1752</v>
      </c>
      <c r="B87" s="2">
        <v>135</v>
      </c>
      <c r="C87" s="177">
        <v>104.68</v>
      </c>
      <c r="D87" s="178">
        <v>1.2889999999999999</v>
      </c>
      <c r="E87" s="32">
        <f t="shared" si="197"/>
        <v>0.22000000000000003</v>
      </c>
      <c r="F87" s="26">
        <f t="shared" si="198"/>
        <v>0.13868577777777774</v>
      </c>
      <c r="H87" s="58">
        <f t="shared" si="199"/>
        <v>18.722579999999994</v>
      </c>
      <c r="I87" s="2" t="s">
        <v>65</v>
      </c>
      <c r="J87" s="33" t="s">
        <v>1734</v>
      </c>
      <c r="K87" s="59">
        <f t="shared" si="200"/>
        <v>44127</v>
      </c>
      <c r="L87" s="60" t="str">
        <f t="shared" ca="1" si="171"/>
        <v>2021/8/25</v>
      </c>
      <c r="M87" s="44">
        <f t="shared" ca="1" si="172"/>
        <v>41445</v>
      </c>
      <c r="N87" s="61">
        <f t="shared" ca="1" si="173"/>
        <v>0.16488699963807449</v>
      </c>
      <c r="O87" s="35">
        <f t="shared" si="201"/>
        <v>134.93252000000001</v>
      </c>
      <c r="P87" s="35">
        <f t="shared" si="202"/>
        <v>-6.7479999999989104E-2</v>
      </c>
      <c r="Q87" s="36">
        <f t="shared" si="203"/>
        <v>0.9</v>
      </c>
      <c r="R87" s="37">
        <f t="shared" si="204"/>
        <v>9234.1999999999571</v>
      </c>
      <c r="S87" s="38">
        <f t="shared" si="205"/>
        <v>11902.883799999943</v>
      </c>
      <c r="T87" s="38"/>
      <c r="U87" s="62"/>
      <c r="V87" s="39">
        <f t="shared" si="206"/>
        <v>63905.729999999989</v>
      </c>
      <c r="W87" s="39">
        <f t="shared" si="207"/>
        <v>75808.613799999934</v>
      </c>
      <c r="X87" s="1">
        <f t="shared" si="208"/>
        <v>63245</v>
      </c>
      <c r="Y87" s="37">
        <f t="shared" si="209"/>
        <v>12563.613799999934</v>
      </c>
      <c r="Z87" s="183">
        <f t="shared" si="210"/>
        <v>0.19864991382717889</v>
      </c>
      <c r="AA87" s="183">
        <f>SUM($C$2:C87)*D87/SUM($B$2:B87)-1</f>
        <v>-1.1454398520573283E-2</v>
      </c>
      <c r="AB87" s="183">
        <f t="shared" si="174"/>
        <v>0.21010431234775218</v>
      </c>
      <c r="AC87" s="40">
        <f t="shared" si="175"/>
        <v>8.1314222222222288E-2</v>
      </c>
    </row>
    <row r="88" spans="1:29">
      <c r="A88" s="63" t="s">
        <v>1753</v>
      </c>
      <c r="B88" s="2">
        <v>135</v>
      </c>
      <c r="C88" s="177">
        <v>104.65</v>
      </c>
      <c r="D88" s="178">
        <v>1.2892999999999999</v>
      </c>
      <c r="E88" s="32">
        <f t="shared" si="197"/>
        <v>0.22000000000000003</v>
      </c>
      <c r="F88" s="26">
        <f t="shared" si="198"/>
        <v>0.13835944444444451</v>
      </c>
      <c r="H88" s="58">
        <f t="shared" si="199"/>
        <v>18.678525000000008</v>
      </c>
      <c r="I88" s="2" t="s">
        <v>65</v>
      </c>
      <c r="J88" s="33" t="s">
        <v>1736</v>
      </c>
      <c r="K88" s="59">
        <f t="shared" si="200"/>
        <v>44130</v>
      </c>
      <c r="L88" s="60" t="str">
        <f t="shared" ca="1" si="171"/>
        <v>2021/8/25</v>
      </c>
      <c r="M88" s="44">
        <f t="shared" ca="1" si="172"/>
        <v>41040</v>
      </c>
      <c r="N88" s="61">
        <f t="shared" ca="1" si="173"/>
        <v>0.16612235928362579</v>
      </c>
      <c r="O88" s="35">
        <f t="shared" si="201"/>
        <v>134.92524499999999</v>
      </c>
      <c r="P88" s="35">
        <f t="shared" si="202"/>
        <v>-7.4755000000010341E-2</v>
      </c>
      <c r="Q88" s="36">
        <f t="shared" si="203"/>
        <v>0.9</v>
      </c>
      <c r="R88" s="37">
        <f t="shared" si="204"/>
        <v>9338.8499999999567</v>
      </c>
      <c r="S88" s="38">
        <f t="shared" si="205"/>
        <v>12040.579304999943</v>
      </c>
      <c r="T88" s="38"/>
      <c r="U88" s="62"/>
      <c r="V88" s="39">
        <f t="shared" si="206"/>
        <v>63905.729999999989</v>
      </c>
      <c r="W88" s="39">
        <f t="shared" si="207"/>
        <v>75946.30930499993</v>
      </c>
      <c r="X88" s="1">
        <f t="shared" si="208"/>
        <v>63380</v>
      </c>
      <c r="Y88" s="37">
        <f t="shared" si="209"/>
        <v>12566.30930499993</v>
      </c>
      <c r="Z88" s="183">
        <f t="shared" si="210"/>
        <v>0.19826931689807403</v>
      </c>
      <c r="AA88" s="183">
        <f>SUM($C$2:C88)*D88/SUM($B$2:B88)-1</f>
        <v>-1.109277068493153E-2</v>
      </c>
      <c r="AB88" s="183">
        <f t="shared" si="174"/>
        <v>0.20936208758300556</v>
      </c>
      <c r="AC88" s="40">
        <f t="shared" si="175"/>
        <v>8.1640555555555522E-2</v>
      </c>
    </row>
    <row r="89" spans="1:29">
      <c r="A89" s="63" t="s">
        <v>1754</v>
      </c>
      <c r="B89" s="2">
        <v>135</v>
      </c>
      <c r="C89" s="177">
        <v>104.53</v>
      </c>
      <c r="D89" s="178">
        <v>1.2907999999999999</v>
      </c>
      <c r="E89" s="32">
        <f t="shared" si="197"/>
        <v>0.22000000000000003</v>
      </c>
      <c r="F89" s="26">
        <f t="shared" si="198"/>
        <v>0.13705411111111115</v>
      </c>
      <c r="H89" s="58">
        <f t="shared" si="199"/>
        <v>18.502305000000007</v>
      </c>
      <c r="I89" s="2" t="s">
        <v>65</v>
      </c>
      <c r="J89" s="33" t="s">
        <v>1738</v>
      </c>
      <c r="K89" s="59">
        <f t="shared" si="200"/>
        <v>44131</v>
      </c>
      <c r="L89" s="60" t="str">
        <f t="shared" ca="1" si="171"/>
        <v>2021/8/25</v>
      </c>
      <c r="M89" s="44">
        <f t="shared" ca="1" si="172"/>
        <v>40905</v>
      </c>
      <c r="N89" s="61">
        <f t="shared" ca="1" si="173"/>
        <v>0.1650981866519986</v>
      </c>
      <c r="O89" s="35">
        <f t="shared" si="201"/>
        <v>134.927324</v>
      </c>
      <c r="P89" s="35">
        <f t="shared" si="202"/>
        <v>-7.2676000000001295E-2</v>
      </c>
      <c r="Q89" s="36">
        <f t="shared" si="203"/>
        <v>0.9</v>
      </c>
      <c r="R89" s="37">
        <f t="shared" si="204"/>
        <v>9443.3799999999574</v>
      </c>
      <c r="S89" s="38">
        <f t="shared" si="205"/>
        <v>12189.514903999945</v>
      </c>
      <c r="T89" s="38"/>
      <c r="U89" s="62"/>
      <c r="V89" s="39">
        <f t="shared" si="206"/>
        <v>63905.729999999989</v>
      </c>
      <c r="W89" s="39">
        <f t="shared" si="207"/>
        <v>76095.244903999934</v>
      </c>
      <c r="X89" s="1">
        <f t="shared" si="208"/>
        <v>63515</v>
      </c>
      <c r="Y89" s="37">
        <f t="shared" si="209"/>
        <v>12580.244903999934</v>
      </c>
      <c r="Z89" s="183">
        <f t="shared" si="210"/>
        <v>0.1980673054239146</v>
      </c>
      <c r="AA89" s="183">
        <f>SUM($C$2:C89)*D89/SUM($B$2:B89)-1</f>
        <v>-9.8277275597653535E-3</v>
      </c>
      <c r="AB89" s="183">
        <f t="shared" si="174"/>
        <v>0.20789503298367995</v>
      </c>
      <c r="AC89" s="40">
        <f t="shared" si="175"/>
        <v>8.2945888888888875E-2</v>
      </c>
    </row>
    <row r="90" spans="1:29">
      <c r="A90" s="63" t="s">
        <v>1755</v>
      </c>
      <c r="B90" s="2">
        <v>135</v>
      </c>
      <c r="C90" s="177">
        <v>104.11</v>
      </c>
      <c r="D90" s="178">
        <v>1.296</v>
      </c>
      <c r="E90" s="32">
        <f t="shared" si="197"/>
        <v>0.22000000000000003</v>
      </c>
      <c r="F90" s="26">
        <f t="shared" si="198"/>
        <v>0.13248544444444449</v>
      </c>
      <c r="H90" s="58">
        <f t="shared" si="199"/>
        <v>17.885535000000004</v>
      </c>
      <c r="I90" s="2" t="s">
        <v>65</v>
      </c>
      <c r="J90" s="33" t="s">
        <v>1740</v>
      </c>
      <c r="K90" s="59">
        <f t="shared" si="200"/>
        <v>44132</v>
      </c>
      <c r="L90" s="60" t="str">
        <f t="shared" ca="1" si="171"/>
        <v>2021/8/25</v>
      </c>
      <c r="M90" s="44">
        <f t="shared" ca="1" si="172"/>
        <v>40770</v>
      </c>
      <c r="N90" s="61">
        <f t="shared" ca="1" si="173"/>
        <v>0.16012313649742463</v>
      </c>
      <c r="O90" s="35">
        <f t="shared" si="201"/>
        <v>134.92655999999999</v>
      </c>
      <c r="P90" s="35">
        <f t="shared" si="202"/>
        <v>-7.3440000000005057E-2</v>
      </c>
      <c r="Q90" s="36">
        <f t="shared" si="203"/>
        <v>0.9</v>
      </c>
      <c r="R90" s="37">
        <f t="shared" si="204"/>
        <v>9547.4899999999579</v>
      </c>
      <c r="S90" s="38">
        <f t="shared" si="205"/>
        <v>12373.547039999947</v>
      </c>
      <c r="T90" s="38"/>
      <c r="U90" s="62"/>
      <c r="V90" s="39">
        <f t="shared" si="206"/>
        <v>63905.729999999989</v>
      </c>
      <c r="W90" s="39">
        <f t="shared" si="207"/>
        <v>76279.277039999928</v>
      </c>
      <c r="X90" s="1">
        <f t="shared" si="208"/>
        <v>63650</v>
      </c>
      <c r="Y90" s="37">
        <f t="shared" si="209"/>
        <v>12629.277039999928</v>
      </c>
      <c r="Z90" s="183">
        <f t="shared" si="210"/>
        <v>0.19841754972505776</v>
      </c>
      <c r="AA90" s="183">
        <f>SUM($C$2:C90)*D90/SUM($B$2:B90)-1</f>
        <v>-5.7751016042777437E-3</v>
      </c>
      <c r="AB90" s="183">
        <f t="shared" si="174"/>
        <v>0.20419265132933551</v>
      </c>
      <c r="AC90" s="40">
        <f t="shared" si="175"/>
        <v>8.751455555555554E-2</v>
      </c>
    </row>
    <row r="91" spans="1:29">
      <c r="A91" s="63" t="s">
        <v>1756</v>
      </c>
      <c r="B91" s="2">
        <v>135</v>
      </c>
      <c r="C91" s="177">
        <v>103.65</v>
      </c>
      <c r="D91" s="178">
        <v>1.3018000000000001</v>
      </c>
      <c r="E91" s="32">
        <f t="shared" si="197"/>
        <v>0.22000000000000003</v>
      </c>
      <c r="F91" s="26">
        <f t="shared" si="198"/>
        <v>0.12748166666666669</v>
      </c>
      <c r="H91" s="58">
        <f t="shared" si="199"/>
        <v>17.210025000000002</v>
      </c>
      <c r="I91" s="2" t="s">
        <v>65</v>
      </c>
      <c r="J91" s="33" t="s">
        <v>1742</v>
      </c>
      <c r="K91" s="59">
        <f t="shared" si="200"/>
        <v>44133</v>
      </c>
      <c r="L91" s="60" t="str">
        <f t="shared" ca="1" si="171"/>
        <v>2021/8/25</v>
      </c>
      <c r="M91" s="44">
        <f t="shared" ca="1" si="172"/>
        <v>40635</v>
      </c>
      <c r="N91" s="61">
        <f t="shared" ca="1" si="173"/>
        <v>0.15458740310077521</v>
      </c>
      <c r="O91" s="35">
        <f t="shared" si="201"/>
        <v>134.93157000000002</v>
      </c>
      <c r="P91" s="35">
        <f t="shared" si="202"/>
        <v>-6.8429999999978008E-2</v>
      </c>
      <c r="Q91" s="36">
        <f t="shared" si="203"/>
        <v>0.9</v>
      </c>
      <c r="R91" s="37">
        <f t="shared" si="204"/>
        <v>9651.1399999999576</v>
      </c>
      <c r="S91" s="38">
        <f t="shared" si="205"/>
        <v>12563.854051999946</v>
      </c>
      <c r="T91" s="38"/>
      <c r="U91" s="62"/>
      <c r="V91" s="39">
        <f t="shared" si="206"/>
        <v>63905.729999999989</v>
      </c>
      <c r="W91" s="39">
        <f t="shared" si="207"/>
        <v>76469.584051999933</v>
      </c>
      <c r="X91" s="1">
        <f t="shared" si="208"/>
        <v>63785</v>
      </c>
      <c r="Y91" s="37">
        <f t="shared" si="209"/>
        <v>12684.584051999933</v>
      </c>
      <c r="Z91" s="183">
        <f t="shared" si="210"/>
        <v>0.19886468686995262</v>
      </c>
      <c r="AA91" s="183">
        <f>SUM($C$2:C91)*D91/SUM($B$2:B91)-1</f>
        <v>-1.3159041831789509E-3</v>
      </c>
      <c r="AB91" s="183">
        <f t="shared" si="174"/>
        <v>0.20018059105313157</v>
      </c>
      <c r="AC91" s="40">
        <f t="shared" si="175"/>
        <v>9.2518333333333341E-2</v>
      </c>
    </row>
    <row r="92" spans="1:29">
      <c r="A92" s="63" t="s">
        <v>1757</v>
      </c>
      <c r="B92" s="2">
        <v>135</v>
      </c>
      <c r="C92" s="177">
        <v>105.93</v>
      </c>
      <c r="D92" s="178">
        <v>1.2738</v>
      </c>
      <c r="E92" s="32">
        <f t="shared" si="197"/>
        <v>0.22000000000000003</v>
      </c>
      <c r="F92" s="26">
        <f t="shared" si="198"/>
        <v>0.15228300000000011</v>
      </c>
      <c r="H92" s="58">
        <f t="shared" si="199"/>
        <v>20.558205000000015</v>
      </c>
      <c r="I92" s="2" t="s">
        <v>65</v>
      </c>
      <c r="J92" s="33" t="s">
        <v>1744</v>
      </c>
      <c r="K92" s="59">
        <f t="shared" si="200"/>
        <v>44134</v>
      </c>
      <c r="L92" s="60" t="str">
        <f t="shared" ca="1" si="171"/>
        <v>2021/8/25</v>
      </c>
      <c r="M92" s="44">
        <f t="shared" ca="1" si="172"/>
        <v>40500</v>
      </c>
      <c r="N92" s="61">
        <f t="shared" ca="1" si="173"/>
        <v>0.18527765000000013</v>
      </c>
      <c r="O92" s="35">
        <f t="shared" si="201"/>
        <v>134.93363400000001</v>
      </c>
      <c r="P92" s="35">
        <f t="shared" si="202"/>
        <v>-6.6365999999987935E-2</v>
      </c>
      <c r="Q92" s="36">
        <f t="shared" si="203"/>
        <v>0.9</v>
      </c>
      <c r="R92" s="37">
        <f t="shared" si="204"/>
        <v>9757.0699999999579</v>
      </c>
      <c r="S92" s="38">
        <f t="shared" si="205"/>
        <v>12428.555765999947</v>
      </c>
      <c r="T92" s="38"/>
      <c r="U92" s="62"/>
      <c r="V92" s="39">
        <f t="shared" si="206"/>
        <v>63905.729999999989</v>
      </c>
      <c r="W92" s="39">
        <f t="shared" si="207"/>
        <v>76334.285765999928</v>
      </c>
      <c r="X92" s="1">
        <f t="shared" si="208"/>
        <v>63920</v>
      </c>
      <c r="Y92" s="37">
        <f t="shared" si="209"/>
        <v>12414.285765999928</v>
      </c>
      <c r="Z92" s="183">
        <f t="shared" si="210"/>
        <v>0.19421598507509263</v>
      </c>
      <c r="AA92" s="183">
        <f>SUM($C$2:C92)*D92/SUM($B$2:B92)-1</f>
        <v>-2.2534215665796054E-2</v>
      </c>
      <c r="AB92" s="183">
        <f t="shared" si="174"/>
        <v>0.21675020074088869</v>
      </c>
      <c r="AC92" s="40">
        <f t="shared" si="175"/>
        <v>6.7716999999999916E-2</v>
      </c>
    </row>
    <row r="93" spans="1:29">
      <c r="A93" s="181" t="s">
        <v>1803</v>
      </c>
      <c r="B93" s="2">
        <v>135</v>
      </c>
      <c r="C93" s="177">
        <v>105.4</v>
      </c>
      <c r="D93" s="178">
        <v>1.2802</v>
      </c>
      <c r="E93" s="32">
        <f t="shared" ref="E93:E107" si="211">10%*Q93+13%</f>
        <v>0.22000000000000003</v>
      </c>
      <c r="F93" s="26">
        <f t="shared" ref="F93:F107" si="212">IF(G93="",($F$1*C93-B93)/B93,H93/B93)</f>
        <v>0.14651777777777777</v>
      </c>
      <c r="H93" s="58">
        <f t="shared" ref="H93:H107" si="213">IF(G93="",$F$1*C93-B93,G93-B93)</f>
        <v>19.779899999999998</v>
      </c>
      <c r="I93" s="2" t="s">
        <v>65</v>
      </c>
      <c r="J93" s="33" t="s">
        <v>1804</v>
      </c>
      <c r="K93" s="59">
        <f t="shared" ref="K93:K107" si="214">DATE(MID(J93,1,4),MID(J93,5,2),MID(J93,7,2))</f>
        <v>44137</v>
      </c>
      <c r="L93" s="60" t="str">
        <f t="shared" ca="1" si="171"/>
        <v>2021/8/25</v>
      </c>
      <c r="M93" s="44">
        <f t="shared" ca="1" si="172"/>
        <v>40095</v>
      </c>
      <c r="N93" s="61">
        <f t="shared" ca="1" si="173"/>
        <v>0.18006393565282452</v>
      </c>
      <c r="O93" s="35">
        <f t="shared" ref="O93:O107" si="215">D93*C93</f>
        <v>134.93308000000002</v>
      </c>
      <c r="P93" s="35">
        <f t="shared" ref="P93:P107" si="216">O93-B93</f>
        <v>-6.6919999999981883E-2</v>
      </c>
      <c r="Q93" s="36">
        <f t="shared" ref="Q93:Q107" si="217">B93/150</f>
        <v>0.9</v>
      </c>
      <c r="R93" s="37">
        <f t="shared" ref="R93:R107" si="218">R92+C93-T93</f>
        <v>9862.4699999999575</v>
      </c>
      <c r="S93" s="38">
        <f t="shared" ref="S93:S107" si="219">R93*D93</f>
        <v>12625.934093999946</v>
      </c>
      <c r="T93" s="38"/>
      <c r="U93" s="62"/>
      <c r="V93" s="39">
        <f t="shared" ref="V93:V107" si="220">U93+V92</f>
        <v>63905.729999999989</v>
      </c>
      <c r="W93" s="39">
        <f t="shared" ref="W93:W107" si="221">S93+V93</f>
        <v>76531.664093999934</v>
      </c>
      <c r="X93" s="1">
        <f t="shared" ref="X93:X107" si="222">X92+B93</f>
        <v>64055</v>
      </c>
      <c r="Y93" s="37">
        <f t="shared" ref="Y93:Y107" si="223">W93-X93</f>
        <v>12476.664093999934</v>
      </c>
      <c r="Z93" s="183">
        <f t="shared" ref="Z93:Z107" si="224">W93/X93-1</f>
        <v>0.19478048698774386</v>
      </c>
      <c r="AA93" s="183">
        <f>SUM($C$2:C93)*D93/SUM($B$2:B93)-1</f>
        <v>-1.742419974193532E-2</v>
      </c>
      <c r="AB93" s="183">
        <f t="shared" si="174"/>
        <v>0.21220468672967918</v>
      </c>
      <c r="AC93" s="40">
        <f t="shared" si="175"/>
        <v>7.3482222222222254E-2</v>
      </c>
    </row>
    <row r="94" spans="1:29">
      <c r="A94" s="63" t="s">
        <v>1805</v>
      </c>
      <c r="B94" s="2">
        <v>135</v>
      </c>
      <c r="C94" s="177">
        <v>103.85</v>
      </c>
      <c r="D94" s="178">
        <v>1.2992999999999999</v>
      </c>
      <c r="E94" s="32">
        <f t="shared" si="211"/>
        <v>0.22000000000000003</v>
      </c>
      <c r="F94" s="26">
        <f t="shared" si="212"/>
        <v>0.12965722222222203</v>
      </c>
      <c r="H94" s="58">
        <f t="shared" si="213"/>
        <v>17.503724999999974</v>
      </c>
      <c r="I94" s="2" t="s">
        <v>65</v>
      </c>
      <c r="J94" s="33" t="s">
        <v>1806</v>
      </c>
      <c r="K94" s="59">
        <f t="shared" si="214"/>
        <v>44138</v>
      </c>
      <c r="L94" s="60" t="str">
        <f t="shared" ca="1" si="171"/>
        <v>2021/8/25</v>
      </c>
      <c r="M94" s="44">
        <f t="shared" ca="1" si="172"/>
        <v>39960</v>
      </c>
      <c r="N94" s="61">
        <f t="shared" ca="1" si="173"/>
        <v>0.15988137199699676</v>
      </c>
      <c r="O94" s="35">
        <f t="shared" si="215"/>
        <v>134.93230499999999</v>
      </c>
      <c r="P94" s="35">
        <f t="shared" si="216"/>
        <v>-6.7695000000014716E-2</v>
      </c>
      <c r="Q94" s="36">
        <f t="shared" si="217"/>
        <v>0.9</v>
      </c>
      <c r="R94" s="37">
        <f t="shared" si="218"/>
        <v>9966.3199999999579</v>
      </c>
      <c r="S94" s="38">
        <f t="shared" si="219"/>
        <v>12949.239575999944</v>
      </c>
      <c r="T94" s="38"/>
      <c r="U94" s="62"/>
      <c r="V94" s="39">
        <f t="shared" si="220"/>
        <v>63905.729999999989</v>
      </c>
      <c r="W94" s="39">
        <f t="shared" si="221"/>
        <v>76854.96957599993</v>
      </c>
      <c r="X94" s="1">
        <f t="shared" si="222"/>
        <v>64190</v>
      </c>
      <c r="Y94" s="37">
        <f t="shared" si="223"/>
        <v>12664.96957599993</v>
      </c>
      <c r="Z94" s="183">
        <f t="shared" si="224"/>
        <v>0.19730440218102396</v>
      </c>
      <c r="AA94" s="183">
        <f>SUM($C$2:C94)*D94/SUM($B$2:B94)-1</f>
        <v>-2.7386367346937668E-3</v>
      </c>
      <c r="AB94" s="183">
        <f t="shared" si="174"/>
        <v>0.20004303891571773</v>
      </c>
      <c r="AC94" s="40">
        <f t="shared" si="175"/>
        <v>9.0342777777777994E-2</v>
      </c>
    </row>
    <row r="95" spans="1:29">
      <c r="A95" s="63" t="s">
        <v>1807</v>
      </c>
      <c r="B95" s="2">
        <v>135</v>
      </c>
      <c r="C95" s="177">
        <v>103.96</v>
      </c>
      <c r="D95" s="178">
        <v>1.2979000000000001</v>
      </c>
      <c r="E95" s="32">
        <f t="shared" si="211"/>
        <v>0.22000000000000003</v>
      </c>
      <c r="F95" s="26">
        <f t="shared" si="212"/>
        <v>0.13085377777777771</v>
      </c>
      <c r="H95" s="58">
        <f t="shared" si="213"/>
        <v>17.665259999999989</v>
      </c>
      <c r="I95" s="2" t="s">
        <v>65</v>
      </c>
      <c r="J95" s="33" t="s">
        <v>1808</v>
      </c>
      <c r="K95" s="59">
        <f t="shared" si="214"/>
        <v>44139</v>
      </c>
      <c r="L95" s="60" t="str">
        <f t="shared" ca="1" si="171"/>
        <v>2021/8/25</v>
      </c>
      <c r="M95" s="44">
        <f t="shared" ca="1" si="172"/>
        <v>39825</v>
      </c>
      <c r="N95" s="61">
        <f t="shared" ca="1" si="173"/>
        <v>0.16190382674199613</v>
      </c>
      <c r="O95" s="35">
        <f t="shared" si="215"/>
        <v>134.92968400000001</v>
      </c>
      <c r="P95" s="35">
        <f t="shared" si="216"/>
        <v>-7.0315999999991163E-2</v>
      </c>
      <c r="Q95" s="36">
        <f t="shared" si="217"/>
        <v>0.9</v>
      </c>
      <c r="R95" s="37">
        <f t="shared" si="218"/>
        <v>10070.279999999957</v>
      </c>
      <c r="S95" s="38">
        <f t="shared" si="219"/>
        <v>13070.216411999945</v>
      </c>
      <c r="T95" s="38"/>
      <c r="U95" s="62"/>
      <c r="V95" s="39">
        <f t="shared" si="220"/>
        <v>63905.729999999989</v>
      </c>
      <c r="W95" s="39">
        <f t="shared" si="221"/>
        <v>76975.946411999932</v>
      </c>
      <c r="X95" s="1">
        <f t="shared" si="222"/>
        <v>64325</v>
      </c>
      <c r="Y95" s="37">
        <f t="shared" si="223"/>
        <v>12650.946411999932</v>
      </c>
      <c r="Z95" s="183">
        <f t="shared" si="224"/>
        <v>0.19667231110765537</v>
      </c>
      <c r="AA95" s="183">
        <f>SUM($C$2:C95)*D95/SUM($B$2:B95)-1</f>
        <v>-3.775823455233196E-3</v>
      </c>
      <c r="AB95" s="183">
        <f t="shared" si="174"/>
        <v>0.20044813456288857</v>
      </c>
      <c r="AC95" s="40">
        <f t="shared" si="175"/>
        <v>8.9146222222222321E-2</v>
      </c>
    </row>
    <row r="96" spans="1:29">
      <c r="A96" s="63" t="s">
        <v>1809</v>
      </c>
      <c r="B96" s="2">
        <v>135</v>
      </c>
      <c r="C96" s="177">
        <v>102.1</v>
      </c>
      <c r="D96" s="178">
        <v>1.3214999999999999</v>
      </c>
      <c r="E96" s="32">
        <f t="shared" si="211"/>
        <v>0.22000000000000003</v>
      </c>
      <c r="F96" s="26">
        <f t="shared" si="212"/>
        <v>0.11062111111111095</v>
      </c>
      <c r="H96" s="58">
        <f t="shared" si="213"/>
        <v>14.933849999999978</v>
      </c>
      <c r="I96" s="2" t="s">
        <v>65</v>
      </c>
      <c r="J96" s="33" t="s">
        <v>1810</v>
      </c>
      <c r="K96" s="59">
        <f t="shared" si="214"/>
        <v>44140</v>
      </c>
      <c r="L96" s="60" t="str">
        <f t="shared" ca="1" si="171"/>
        <v>2021/8/25</v>
      </c>
      <c r="M96" s="44">
        <f t="shared" ca="1" si="172"/>
        <v>39690</v>
      </c>
      <c r="N96" s="61">
        <f t="shared" ca="1" si="173"/>
        <v>0.13733573318216155</v>
      </c>
      <c r="O96" s="35">
        <f t="shared" si="215"/>
        <v>134.92514999999997</v>
      </c>
      <c r="P96" s="35">
        <f t="shared" si="216"/>
        <v>-7.4850000000026284E-2</v>
      </c>
      <c r="Q96" s="36">
        <f t="shared" si="217"/>
        <v>0.9</v>
      </c>
      <c r="R96" s="37">
        <f t="shared" si="218"/>
        <v>10172.379999999957</v>
      </c>
      <c r="S96" s="38">
        <f t="shared" si="219"/>
        <v>13442.800169999942</v>
      </c>
      <c r="T96" s="38"/>
      <c r="U96" s="62"/>
      <c r="V96" s="39">
        <f t="shared" si="220"/>
        <v>63905.729999999989</v>
      </c>
      <c r="W96" s="39">
        <f t="shared" si="221"/>
        <v>77348.530169999925</v>
      </c>
      <c r="X96" s="1">
        <f t="shared" si="222"/>
        <v>64460</v>
      </c>
      <c r="Y96" s="37">
        <f t="shared" si="223"/>
        <v>12888.530169999925</v>
      </c>
      <c r="Z96" s="183">
        <f t="shared" si="224"/>
        <v>0.19994617080359789</v>
      </c>
      <c r="AA96" s="183">
        <f>SUM($C$2:C96)*D96/SUM($B$2:B96)-1</f>
        <v>1.4171608478803055E-2</v>
      </c>
      <c r="AB96" s="183">
        <f t="shared" si="174"/>
        <v>0.18577456232479483</v>
      </c>
      <c r="AC96" s="40">
        <f t="shared" si="175"/>
        <v>0.10937888888888908</v>
      </c>
    </row>
    <row r="97" spans="1:29">
      <c r="A97" s="63" t="s">
        <v>1811</v>
      </c>
      <c r="B97" s="2">
        <v>135</v>
      </c>
      <c r="C97" s="177">
        <v>102.87</v>
      </c>
      <c r="D97" s="178">
        <v>1.3116000000000001</v>
      </c>
      <c r="E97" s="32">
        <f t="shared" si="211"/>
        <v>0.22000000000000003</v>
      </c>
      <c r="F97" s="26">
        <f t="shared" si="212"/>
        <v>0.11899699999999998</v>
      </c>
      <c r="H97" s="58">
        <f t="shared" si="213"/>
        <v>16.064594999999997</v>
      </c>
      <c r="I97" s="2" t="s">
        <v>65</v>
      </c>
      <c r="J97" s="33" t="s">
        <v>1812</v>
      </c>
      <c r="K97" s="59">
        <f t="shared" si="214"/>
        <v>44141</v>
      </c>
      <c r="L97" s="60" t="str">
        <f t="shared" ca="1" si="171"/>
        <v>2021/8/25</v>
      </c>
      <c r="M97" s="44">
        <f t="shared" ca="1" si="172"/>
        <v>39555</v>
      </c>
      <c r="N97" s="61">
        <f t="shared" ca="1" si="173"/>
        <v>0.14823858361774742</v>
      </c>
      <c r="O97" s="35">
        <f t="shared" si="215"/>
        <v>134.92429200000001</v>
      </c>
      <c r="P97" s="35">
        <f t="shared" si="216"/>
        <v>-7.5707999999991671E-2</v>
      </c>
      <c r="Q97" s="36">
        <f t="shared" si="217"/>
        <v>0.9</v>
      </c>
      <c r="R97" s="37">
        <f t="shared" si="218"/>
        <v>10275.249999999958</v>
      </c>
      <c r="S97" s="38">
        <f t="shared" si="219"/>
        <v>13477.017899999946</v>
      </c>
      <c r="T97" s="38"/>
      <c r="U97" s="62"/>
      <c r="V97" s="39">
        <f t="shared" si="220"/>
        <v>63905.729999999989</v>
      </c>
      <c r="W97" s="39">
        <f t="shared" si="221"/>
        <v>77382.747899999929</v>
      </c>
      <c r="X97" s="1">
        <f t="shared" si="222"/>
        <v>64595</v>
      </c>
      <c r="Y97" s="37">
        <f t="shared" si="223"/>
        <v>12787.747899999929</v>
      </c>
      <c r="Z97" s="183">
        <f t="shared" si="224"/>
        <v>0.19796807647650638</v>
      </c>
      <c r="AA97" s="183">
        <f>SUM($C$2:C97)*D97/SUM($B$2:B97)-1</f>
        <v>6.4947778051791527E-3</v>
      </c>
      <c r="AB97" s="183">
        <f t="shared" si="174"/>
        <v>0.19147329867132723</v>
      </c>
      <c r="AC97" s="40">
        <f t="shared" si="175"/>
        <v>0.10100300000000005</v>
      </c>
    </row>
    <row r="98" spans="1:29">
      <c r="A98" s="63" t="s">
        <v>1813</v>
      </c>
      <c r="B98" s="2">
        <v>135</v>
      </c>
      <c r="C98" s="177">
        <v>101.03</v>
      </c>
      <c r="D98" s="178">
        <v>1.3355999999999999</v>
      </c>
      <c r="E98" s="32">
        <f t="shared" si="211"/>
        <v>0.22000000000000003</v>
      </c>
      <c r="F98" s="26">
        <f t="shared" si="212"/>
        <v>9.8981888888888786E-2</v>
      </c>
      <c r="H98" s="58">
        <f t="shared" si="213"/>
        <v>13.362554999999986</v>
      </c>
      <c r="I98" s="2" t="s">
        <v>65</v>
      </c>
      <c r="J98" s="33" t="s">
        <v>1814</v>
      </c>
      <c r="K98" s="59">
        <f t="shared" si="214"/>
        <v>44144</v>
      </c>
      <c r="L98" s="60" t="str">
        <f t="shared" ca="1" si="171"/>
        <v>2021/8/25</v>
      </c>
      <c r="M98" s="44">
        <f t="shared" ca="1" si="172"/>
        <v>39150</v>
      </c>
      <c r="N98" s="61">
        <f t="shared" ca="1" si="173"/>
        <v>0.12458065325670485</v>
      </c>
      <c r="O98" s="35">
        <f t="shared" si="215"/>
        <v>134.93566799999999</v>
      </c>
      <c r="P98" s="35">
        <f t="shared" si="216"/>
        <v>-6.4332000000007383E-2</v>
      </c>
      <c r="Q98" s="36">
        <f t="shared" si="217"/>
        <v>0.9</v>
      </c>
      <c r="R98" s="37">
        <f t="shared" si="218"/>
        <v>10376.279999999959</v>
      </c>
      <c r="S98" s="38">
        <f t="shared" si="219"/>
        <v>13858.559567999944</v>
      </c>
      <c r="T98" s="38"/>
      <c r="U98" s="62"/>
      <c r="V98" s="39">
        <f t="shared" si="220"/>
        <v>63905.729999999989</v>
      </c>
      <c r="W98" s="39">
        <f t="shared" si="221"/>
        <v>77764.289567999935</v>
      </c>
      <c r="X98" s="1">
        <f t="shared" si="222"/>
        <v>64730</v>
      </c>
      <c r="Y98" s="37">
        <f t="shared" si="223"/>
        <v>13034.289567999935</v>
      </c>
      <c r="Z98" s="183">
        <f t="shared" si="224"/>
        <v>0.20136396675420887</v>
      </c>
      <c r="AA98" s="183">
        <f>SUM($C$2:C98)*D98/SUM($B$2:B98)-1</f>
        <v>2.4633229268292922E-2</v>
      </c>
      <c r="AB98" s="183">
        <f t="shared" si="174"/>
        <v>0.17673073748591595</v>
      </c>
      <c r="AC98" s="40">
        <f t="shared" si="175"/>
        <v>0.12101811111111124</v>
      </c>
    </row>
    <row r="99" spans="1:29">
      <c r="A99" s="63" t="s">
        <v>1815</v>
      </c>
      <c r="B99" s="2">
        <v>135</v>
      </c>
      <c r="C99" s="177">
        <v>101.76</v>
      </c>
      <c r="D99" s="178">
        <v>1.3260000000000001</v>
      </c>
      <c r="E99" s="32">
        <f t="shared" si="211"/>
        <v>0.22000000000000003</v>
      </c>
      <c r="F99" s="26">
        <f t="shared" si="212"/>
        <v>0.10692266666666671</v>
      </c>
      <c r="H99" s="58">
        <f t="shared" si="213"/>
        <v>14.434560000000005</v>
      </c>
      <c r="I99" s="2" t="s">
        <v>65</v>
      </c>
      <c r="J99" s="33" t="s">
        <v>1816</v>
      </c>
      <c r="K99" s="59">
        <f t="shared" si="214"/>
        <v>44145</v>
      </c>
      <c r="L99" s="60" t="str">
        <f t="shared" ref="L99:L130" ca="1" si="225">IF(LEN(J99) &gt; 15,DATE(MID(J99,12,4),MID(J99,16,2),MID(J99,18,2)),TEXT(TODAY(),"yyyy/m/d"))</f>
        <v>2021/8/25</v>
      </c>
      <c r="M99" s="44">
        <f t="shared" ref="M99:M130" ca="1" si="226">(L99-K99+1)*B99</f>
        <v>39015</v>
      </c>
      <c r="N99" s="61">
        <f t="shared" ref="N99:N130" ca="1" si="227">H99/M99*365</f>
        <v>0.13504073817762402</v>
      </c>
      <c r="O99" s="35">
        <f t="shared" si="215"/>
        <v>134.93376000000001</v>
      </c>
      <c r="P99" s="35">
        <f t="shared" si="216"/>
        <v>-6.6239999999993415E-2</v>
      </c>
      <c r="Q99" s="36">
        <f t="shared" si="217"/>
        <v>0.9</v>
      </c>
      <c r="R99" s="37">
        <f t="shared" si="218"/>
        <v>10478.039999999959</v>
      </c>
      <c r="S99" s="38">
        <f t="shared" si="219"/>
        <v>13893.881039999946</v>
      </c>
      <c r="T99" s="38"/>
      <c r="U99" s="62"/>
      <c r="V99" s="39">
        <f t="shared" si="220"/>
        <v>63905.729999999989</v>
      </c>
      <c r="W99" s="39">
        <f t="shared" si="221"/>
        <v>77799.611039999931</v>
      </c>
      <c r="X99" s="1">
        <f t="shared" si="222"/>
        <v>64865</v>
      </c>
      <c r="Y99" s="37">
        <f t="shared" si="223"/>
        <v>12934.611039999931</v>
      </c>
      <c r="Z99" s="183">
        <f t="shared" si="224"/>
        <v>0.19940817143297518</v>
      </c>
      <c r="AA99" s="183">
        <f>SUM($C$2:C99)*D99/SUM($B$2:B99)-1</f>
        <v>1.7075589867310281E-2</v>
      </c>
      <c r="AB99" s="183">
        <f t="shared" ref="AB99:AB130" si="228">Z99-AA99</f>
        <v>0.1823325815656649</v>
      </c>
      <c r="AC99" s="40">
        <f t="shared" ref="AC99:AC130" si="229">IF(E99-F99&lt;0,"达成",E99-F99)</f>
        <v>0.11307733333333332</v>
      </c>
    </row>
    <row r="100" spans="1:29">
      <c r="A100" s="63" t="s">
        <v>1817</v>
      </c>
      <c r="B100" s="2">
        <v>135</v>
      </c>
      <c r="C100" s="177">
        <v>102.93</v>
      </c>
      <c r="D100" s="178">
        <v>1.3109</v>
      </c>
      <c r="E100" s="32">
        <f t="shared" si="211"/>
        <v>0.22000000000000003</v>
      </c>
      <c r="F100" s="26">
        <f t="shared" si="212"/>
        <v>0.11964966666666665</v>
      </c>
      <c r="H100" s="58">
        <f t="shared" si="213"/>
        <v>16.152704999999997</v>
      </c>
      <c r="I100" s="2" t="s">
        <v>65</v>
      </c>
      <c r="J100" s="33" t="s">
        <v>1818</v>
      </c>
      <c r="K100" s="59">
        <f t="shared" si="214"/>
        <v>44146</v>
      </c>
      <c r="L100" s="60" t="str">
        <f t="shared" ca="1" si="225"/>
        <v>2021/8/25</v>
      </c>
      <c r="M100" s="44">
        <f t="shared" ca="1" si="226"/>
        <v>38880</v>
      </c>
      <c r="N100" s="61">
        <f t="shared" ca="1" si="227"/>
        <v>0.15163933449074071</v>
      </c>
      <c r="O100" s="35">
        <f t="shared" si="215"/>
        <v>134.930937</v>
      </c>
      <c r="P100" s="35">
        <f t="shared" si="216"/>
        <v>-6.9062999999999874E-2</v>
      </c>
      <c r="Q100" s="36">
        <f t="shared" si="217"/>
        <v>0.9</v>
      </c>
      <c r="R100" s="37">
        <f t="shared" si="218"/>
        <v>10580.969999999959</v>
      </c>
      <c r="S100" s="38">
        <f t="shared" si="219"/>
        <v>13870.593572999946</v>
      </c>
      <c r="T100" s="38"/>
      <c r="U100" s="62"/>
      <c r="V100" s="39">
        <f t="shared" si="220"/>
        <v>63905.729999999989</v>
      </c>
      <c r="W100" s="39">
        <f t="shared" si="221"/>
        <v>77776.323572999929</v>
      </c>
      <c r="X100" s="1">
        <f t="shared" si="222"/>
        <v>65000</v>
      </c>
      <c r="Y100" s="37">
        <f t="shared" si="223"/>
        <v>12776.323572999929</v>
      </c>
      <c r="Z100" s="183">
        <f t="shared" si="224"/>
        <v>0.19655882419999893</v>
      </c>
      <c r="AA100" s="183">
        <f>SUM($C$2:C100)*D100/SUM($B$2:B100)-1</f>
        <v>5.4290136038188663E-3</v>
      </c>
      <c r="AB100" s="183">
        <f t="shared" si="228"/>
        <v>0.19112981059618006</v>
      </c>
      <c r="AC100" s="40">
        <f t="shared" si="229"/>
        <v>0.10035033333333337</v>
      </c>
    </row>
    <row r="101" spans="1:29">
      <c r="A101" s="63" t="s">
        <v>1819</v>
      </c>
      <c r="B101" s="2">
        <v>135</v>
      </c>
      <c r="C101" s="177">
        <v>102.62</v>
      </c>
      <c r="D101" s="178">
        <v>1.3148</v>
      </c>
      <c r="E101" s="32">
        <f t="shared" si="211"/>
        <v>0.22000000000000003</v>
      </c>
      <c r="F101" s="26">
        <f t="shared" si="212"/>
        <v>0.11627755555555563</v>
      </c>
      <c r="H101" s="58">
        <f t="shared" si="213"/>
        <v>15.69747000000001</v>
      </c>
      <c r="I101" s="2" t="s">
        <v>65</v>
      </c>
      <c r="J101" s="33" t="s">
        <v>1820</v>
      </c>
      <c r="K101" s="59">
        <f t="shared" si="214"/>
        <v>44147</v>
      </c>
      <c r="L101" s="60" t="str">
        <f t="shared" ca="1" si="225"/>
        <v>2021/8/25</v>
      </c>
      <c r="M101" s="44">
        <f t="shared" ca="1" si="226"/>
        <v>38745</v>
      </c>
      <c r="N101" s="61">
        <f t="shared" ca="1" si="227"/>
        <v>0.14787912117692614</v>
      </c>
      <c r="O101" s="35">
        <f t="shared" si="215"/>
        <v>134.92477600000001</v>
      </c>
      <c r="P101" s="35">
        <f t="shared" si="216"/>
        <v>-7.522399999999152E-2</v>
      </c>
      <c r="Q101" s="36">
        <f t="shared" si="217"/>
        <v>0.9</v>
      </c>
      <c r="R101" s="37">
        <f t="shared" si="218"/>
        <v>10683.58999999996</v>
      </c>
      <c r="S101" s="38">
        <f t="shared" si="219"/>
        <v>14046.784131999948</v>
      </c>
      <c r="T101" s="38"/>
      <c r="U101" s="62"/>
      <c r="V101" s="39">
        <f t="shared" si="220"/>
        <v>63905.729999999989</v>
      </c>
      <c r="W101" s="39">
        <f t="shared" si="221"/>
        <v>77952.514131999938</v>
      </c>
      <c r="X101" s="1">
        <f t="shared" si="222"/>
        <v>65135</v>
      </c>
      <c r="Y101" s="37">
        <f t="shared" si="223"/>
        <v>12817.514131999938</v>
      </c>
      <c r="Z101" s="183">
        <f t="shared" si="224"/>
        <v>0.19678382025024854</v>
      </c>
      <c r="AA101" s="183">
        <f>SUM($C$2:C101)*D101/SUM($B$2:B101)-1</f>
        <v>8.3248286501380608E-3</v>
      </c>
      <c r="AB101" s="183">
        <f t="shared" si="228"/>
        <v>0.18845899160011048</v>
      </c>
      <c r="AC101" s="40">
        <f t="shared" si="229"/>
        <v>0.10372244444444439</v>
      </c>
    </row>
    <row r="102" spans="1:29">
      <c r="A102" s="63" t="s">
        <v>1821</v>
      </c>
      <c r="B102" s="2">
        <v>135</v>
      </c>
      <c r="C102" s="177">
        <v>102.74</v>
      </c>
      <c r="D102" s="178">
        <v>1.3132999999999999</v>
      </c>
      <c r="E102" s="32">
        <f t="shared" si="211"/>
        <v>0.22000000000000003</v>
      </c>
      <c r="F102" s="26">
        <f t="shared" si="212"/>
        <v>0.11758288888888875</v>
      </c>
      <c r="H102" s="58">
        <f t="shared" si="213"/>
        <v>15.873689999999982</v>
      </c>
      <c r="I102" s="2" t="s">
        <v>65</v>
      </c>
      <c r="J102" s="33" t="s">
        <v>1822</v>
      </c>
      <c r="K102" s="59">
        <f t="shared" si="214"/>
        <v>44148</v>
      </c>
      <c r="L102" s="60" t="str">
        <f t="shared" ca="1" si="225"/>
        <v>2021/8/25</v>
      </c>
      <c r="M102" s="44">
        <f t="shared" ca="1" si="226"/>
        <v>38610</v>
      </c>
      <c r="N102" s="61">
        <f t="shared" ca="1" si="227"/>
        <v>0.15006207847707831</v>
      </c>
      <c r="O102" s="35">
        <f t="shared" si="215"/>
        <v>134.92844199999999</v>
      </c>
      <c r="P102" s="35">
        <f t="shared" si="216"/>
        <v>-7.1558000000010225E-2</v>
      </c>
      <c r="Q102" s="36">
        <f t="shared" si="217"/>
        <v>0.9</v>
      </c>
      <c r="R102" s="37">
        <f t="shared" si="218"/>
        <v>10786.32999999996</v>
      </c>
      <c r="S102" s="38">
        <f t="shared" si="219"/>
        <v>14165.687188999946</v>
      </c>
      <c r="T102" s="38"/>
      <c r="U102" s="62"/>
      <c r="V102" s="39">
        <f t="shared" si="220"/>
        <v>63905.729999999989</v>
      </c>
      <c r="W102" s="39">
        <f t="shared" si="221"/>
        <v>78071.417188999942</v>
      </c>
      <c r="X102" s="1">
        <f t="shared" si="222"/>
        <v>65270</v>
      </c>
      <c r="Y102" s="37">
        <f t="shared" si="223"/>
        <v>12801.417188999942</v>
      </c>
      <c r="Z102" s="183">
        <f t="shared" si="224"/>
        <v>0.19613018521525882</v>
      </c>
      <c r="AA102" s="183">
        <f>SUM($C$2:C102)*D102/SUM($B$2:B102)-1</f>
        <v>7.0934676791281071E-3</v>
      </c>
      <c r="AB102" s="183">
        <f t="shared" si="228"/>
        <v>0.18903671753613072</v>
      </c>
      <c r="AC102" s="40">
        <f t="shared" si="229"/>
        <v>0.10241711111111128</v>
      </c>
    </row>
    <row r="103" spans="1:29">
      <c r="A103" s="63" t="s">
        <v>1823</v>
      </c>
      <c r="B103" s="2">
        <v>135</v>
      </c>
      <c r="C103" s="177">
        <v>101.52</v>
      </c>
      <c r="D103" s="178">
        <v>1.3290999999999999</v>
      </c>
      <c r="E103" s="32">
        <f t="shared" si="211"/>
        <v>0.22000000000000003</v>
      </c>
      <c r="F103" s="26">
        <f t="shared" si="212"/>
        <v>0.10431199999999981</v>
      </c>
      <c r="H103" s="58">
        <f t="shared" si="213"/>
        <v>14.082119999999975</v>
      </c>
      <c r="I103" s="2" t="s">
        <v>65</v>
      </c>
      <c r="J103" s="33" t="s">
        <v>1824</v>
      </c>
      <c r="K103" s="59">
        <f t="shared" si="214"/>
        <v>44151</v>
      </c>
      <c r="L103" s="60" t="str">
        <f t="shared" ca="1" si="225"/>
        <v>2021/8/25</v>
      </c>
      <c r="M103" s="44">
        <f t="shared" ca="1" si="226"/>
        <v>38205</v>
      </c>
      <c r="N103" s="61">
        <f t="shared" ca="1" si="227"/>
        <v>0.13453667844522946</v>
      </c>
      <c r="O103" s="35">
        <f t="shared" si="215"/>
        <v>134.93023199999999</v>
      </c>
      <c r="P103" s="35">
        <f t="shared" si="216"/>
        <v>-6.9768000000010488E-2</v>
      </c>
      <c r="Q103" s="36">
        <f t="shared" si="217"/>
        <v>0.9</v>
      </c>
      <c r="R103" s="37">
        <f t="shared" si="218"/>
        <v>10887.84999999996</v>
      </c>
      <c r="S103" s="38">
        <f t="shared" si="219"/>
        <v>14471.041434999946</v>
      </c>
      <c r="T103" s="38"/>
      <c r="U103" s="62"/>
      <c r="V103" s="39">
        <f t="shared" si="220"/>
        <v>63905.729999999989</v>
      </c>
      <c r="W103" s="39">
        <f t="shared" si="221"/>
        <v>78376.77143499993</v>
      </c>
      <c r="X103" s="1">
        <f t="shared" si="222"/>
        <v>65405</v>
      </c>
      <c r="Y103" s="37">
        <f t="shared" si="223"/>
        <v>12971.77143499993</v>
      </c>
      <c r="Z103" s="183">
        <f t="shared" si="224"/>
        <v>0.19832996613408649</v>
      </c>
      <c r="AA103" s="183">
        <f>SUM($C$2:C103)*D103/SUM($B$2:B103)-1</f>
        <v>1.9004324238921511E-2</v>
      </c>
      <c r="AB103" s="183">
        <f t="shared" si="228"/>
        <v>0.17932564189516498</v>
      </c>
      <c r="AC103" s="40">
        <f t="shared" si="229"/>
        <v>0.11568800000000022</v>
      </c>
    </row>
    <row r="104" spans="1:29">
      <c r="A104" s="63" t="s">
        <v>1825</v>
      </c>
      <c r="B104" s="2">
        <v>135</v>
      </c>
      <c r="C104" s="177">
        <v>102.27</v>
      </c>
      <c r="D104" s="178">
        <v>1.3193999999999999</v>
      </c>
      <c r="E104" s="32">
        <f t="shared" si="211"/>
        <v>0.22000000000000003</v>
      </c>
      <c r="F104" s="26">
        <f t="shared" si="212"/>
        <v>0.11247033333333328</v>
      </c>
      <c r="H104" s="58">
        <f t="shared" si="213"/>
        <v>15.183494999999994</v>
      </c>
      <c r="I104" s="2" t="s">
        <v>65</v>
      </c>
      <c r="J104" s="33" t="s">
        <v>1826</v>
      </c>
      <c r="K104" s="59">
        <f t="shared" si="214"/>
        <v>44152</v>
      </c>
      <c r="L104" s="60" t="str">
        <f t="shared" ca="1" si="225"/>
        <v>2021/8/25</v>
      </c>
      <c r="M104" s="44">
        <f t="shared" ca="1" si="226"/>
        <v>38070</v>
      </c>
      <c r="N104" s="61">
        <f t="shared" ca="1" si="227"/>
        <v>0.14557330378250585</v>
      </c>
      <c r="O104" s="35">
        <f t="shared" si="215"/>
        <v>134.93503799999999</v>
      </c>
      <c r="P104" s="35">
        <f t="shared" si="216"/>
        <v>-6.4962000000008402E-2</v>
      </c>
      <c r="Q104" s="36">
        <f t="shared" si="217"/>
        <v>0.9</v>
      </c>
      <c r="R104" s="37">
        <f t="shared" si="218"/>
        <v>10990.119999999961</v>
      </c>
      <c r="S104" s="38">
        <f t="shared" si="219"/>
        <v>14500.364327999947</v>
      </c>
      <c r="T104" s="38"/>
      <c r="U104" s="62"/>
      <c r="V104" s="39">
        <f t="shared" si="220"/>
        <v>63905.729999999989</v>
      </c>
      <c r="W104" s="39">
        <f t="shared" si="221"/>
        <v>78406.094327999934</v>
      </c>
      <c r="X104" s="1">
        <f t="shared" si="222"/>
        <v>65540</v>
      </c>
      <c r="Y104" s="37">
        <f t="shared" si="223"/>
        <v>12866.094327999934</v>
      </c>
      <c r="Z104" s="183">
        <f t="shared" si="224"/>
        <v>0.19630903765639207</v>
      </c>
      <c r="AA104" s="183">
        <f>SUM($C$2:C104)*D104/SUM($B$2:B104)-1</f>
        <v>1.1443384897025677E-2</v>
      </c>
      <c r="AB104" s="183">
        <f t="shared" si="228"/>
        <v>0.18486565275936639</v>
      </c>
      <c r="AC104" s="40">
        <f t="shared" si="229"/>
        <v>0.10752966666666675</v>
      </c>
    </row>
    <row r="105" spans="1:29">
      <c r="A105" s="63" t="s">
        <v>1827</v>
      </c>
      <c r="B105" s="2">
        <v>135</v>
      </c>
      <c r="C105" s="177">
        <v>102.16</v>
      </c>
      <c r="D105" s="178">
        <v>1.3208</v>
      </c>
      <c r="E105" s="32">
        <f t="shared" si="211"/>
        <v>0.22000000000000003</v>
      </c>
      <c r="F105" s="26">
        <f t="shared" si="212"/>
        <v>0.11127377777777762</v>
      </c>
      <c r="H105" s="58">
        <f t="shared" si="213"/>
        <v>15.021959999999979</v>
      </c>
      <c r="I105" s="2" t="s">
        <v>65</v>
      </c>
      <c r="J105" s="33" t="s">
        <v>1828</v>
      </c>
      <c r="K105" s="59">
        <f t="shared" si="214"/>
        <v>44153</v>
      </c>
      <c r="L105" s="60" t="str">
        <f t="shared" ca="1" si="225"/>
        <v>2021/8/25</v>
      </c>
      <c r="M105" s="44">
        <f t="shared" ca="1" si="226"/>
        <v>37935</v>
      </c>
      <c r="N105" s="61">
        <f t="shared" ca="1" si="227"/>
        <v>0.14453711348359016</v>
      </c>
      <c r="O105" s="35">
        <f t="shared" si="215"/>
        <v>134.932928</v>
      </c>
      <c r="P105" s="35">
        <f t="shared" si="216"/>
        <v>-6.7071999999996024E-2</v>
      </c>
      <c r="Q105" s="36">
        <f t="shared" si="217"/>
        <v>0.9</v>
      </c>
      <c r="R105" s="37">
        <f t="shared" si="218"/>
        <v>11092.279999999961</v>
      </c>
      <c r="S105" s="38">
        <f t="shared" si="219"/>
        <v>14650.683423999948</v>
      </c>
      <c r="T105" s="38"/>
      <c r="U105" s="62"/>
      <c r="V105" s="39">
        <f t="shared" si="220"/>
        <v>63905.729999999989</v>
      </c>
      <c r="W105" s="39">
        <f t="shared" si="221"/>
        <v>78556.41342399994</v>
      </c>
      <c r="X105" s="1">
        <f t="shared" si="222"/>
        <v>65675</v>
      </c>
      <c r="Y105" s="37">
        <f t="shared" si="223"/>
        <v>12881.41342399994</v>
      </c>
      <c r="Z105" s="183">
        <f t="shared" si="224"/>
        <v>0.19613876549676346</v>
      </c>
      <c r="AA105" s="183">
        <f>SUM($C$2:C105)*D105/SUM($B$2:B105)-1</f>
        <v>1.2383975839939998E-2</v>
      </c>
      <c r="AB105" s="183">
        <f t="shared" si="228"/>
        <v>0.18375478965682346</v>
      </c>
      <c r="AC105" s="40">
        <f t="shared" si="229"/>
        <v>0.1087262222222224</v>
      </c>
    </row>
    <row r="106" spans="1:29">
      <c r="A106" s="63" t="s">
        <v>1829</v>
      </c>
      <c r="B106" s="2">
        <v>135</v>
      </c>
      <c r="C106" s="177">
        <v>101.86</v>
      </c>
      <c r="D106" s="178">
        <v>1.3247</v>
      </c>
      <c r="E106" s="32">
        <f t="shared" si="211"/>
        <v>0.22000000000000003</v>
      </c>
      <c r="F106" s="26">
        <f t="shared" si="212"/>
        <v>0.10801044444444427</v>
      </c>
      <c r="H106" s="58">
        <f t="shared" si="213"/>
        <v>14.581409999999977</v>
      </c>
      <c r="I106" s="2" t="s">
        <v>65</v>
      </c>
      <c r="J106" s="33" t="s">
        <v>1830</v>
      </c>
      <c r="K106" s="59">
        <f t="shared" si="214"/>
        <v>44154</v>
      </c>
      <c r="L106" s="60" t="str">
        <f t="shared" ca="1" si="225"/>
        <v>2021/8/25</v>
      </c>
      <c r="M106" s="44">
        <f t="shared" ca="1" si="226"/>
        <v>37800</v>
      </c>
      <c r="N106" s="61">
        <f t="shared" ca="1" si="227"/>
        <v>0.14079932936507913</v>
      </c>
      <c r="O106" s="35">
        <f t="shared" si="215"/>
        <v>134.933942</v>
      </c>
      <c r="P106" s="35">
        <f t="shared" si="216"/>
        <v>-6.6057999999998174E-2</v>
      </c>
      <c r="Q106" s="36">
        <f t="shared" si="217"/>
        <v>0.9</v>
      </c>
      <c r="R106" s="37">
        <f t="shared" si="218"/>
        <v>11194.139999999961</v>
      </c>
      <c r="S106" s="38">
        <f t="shared" si="219"/>
        <v>14828.877257999948</v>
      </c>
      <c r="T106" s="38"/>
      <c r="U106" s="62"/>
      <c r="V106" s="39">
        <f t="shared" si="220"/>
        <v>63905.729999999989</v>
      </c>
      <c r="W106" s="39">
        <f t="shared" si="221"/>
        <v>78734.607257999931</v>
      </c>
      <c r="X106" s="1">
        <f t="shared" si="222"/>
        <v>65810</v>
      </c>
      <c r="Y106" s="37">
        <f t="shared" si="223"/>
        <v>12924.607257999931</v>
      </c>
      <c r="Z106" s="183">
        <f t="shared" si="224"/>
        <v>0.19639275578179505</v>
      </c>
      <c r="AA106" s="183">
        <f>SUM($C$2:C106)*D106/SUM($B$2:B106)-1</f>
        <v>1.5213249775785309E-2</v>
      </c>
      <c r="AB106" s="183">
        <f t="shared" si="228"/>
        <v>0.18117950600600974</v>
      </c>
      <c r="AC106" s="40">
        <f t="shared" si="229"/>
        <v>0.11198955555555576</v>
      </c>
    </row>
    <row r="107" spans="1:29">
      <c r="A107" s="63" t="s">
        <v>1831</v>
      </c>
      <c r="B107" s="2">
        <v>135</v>
      </c>
      <c r="C107" s="177">
        <v>100.9</v>
      </c>
      <c r="D107" s="178">
        <v>1.3371999999999999</v>
      </c>
      <c r="E107" s="32">
        <f t="shared" si="211"/>
        <v>0.22000000000000003</v>
      </c>
      <c r="F107" s="26">
        <f t="shared" si="212"/>
        <v>9.7567777777777781E-2</v>
      </c>
      <c r="H107" s="58">
        <f t="shared" si="213"/>
        <v>13.17165</v>
      </c>
      <c r="I107" s="2" t="s">
        <v>65</v>
      </c>
      <c r="J107" s="33" t="s">
        <v>1832</v>
      </c>
      <c r="K107" s="59">
        <f t="shared" si="214"/>
        <v>44155</v>
      </c>
      <c r="L107" s="60" t="str">
        <f t="shared" ca="1" si="225"/>
        <v>2021/8/25</v>
      </c>
      <c r="M107" s="44">
        <f t="shared" ca="1" si="226"/>
        <v>37665</v>
      </c>
      <c r="N107" s="61">
        <f t="shared" ca="1" si="227"/>
        <v>0.12764243329350855</v>
      </c>
      <c r="O107" s="35">
        <f t="shared" si="215"/>
        <v>134.92348000000001</v>
      </c>
      <c r="P107" s="35">
        <f t="shared" si="216"/>
        <v>-7.6519999999987931E-2</v>
      </c>
      <c r="Q107" s="36">
        <f t="shared" si="217"/>
        <v>0.9</v>
      </c>
      <c r="R107" s="37">
        <f t="shared" si="218"/>
        <v>11295.039999999961</v>
      </c>
      <c r="S107" s="38">
        <f t="shared" si="219"/>
        <v>15103.727487999948</v>
      </c>
      <c r="T107" s="38"/>
      <c r="U107" s="62"/>
      <c r="V107" s="39">
        <f t="shared" si="220"/>
        <v>63905.729999999989</v>
      </c>
      <c r="W107" s="39">
        <f t="shared" si="221"/>
        <v>79009.457487999942</v>
      </c>
      <c r="X107" s="1">
        <f t="shared" si="222"/>
        <v>65945</v>
      </c>
      <c r="Y107" s="37">
        <f t="shared" si="223"/>
        <v>13064.457487999942</v>
      </c>
      <c r="Z107" s="183">
        <f t="shared" si="224"/>
        <v>0.19811141842444369</v>
      </c>
      <c r="AA107" s="183">
        <f>SUM($C$2:C107)*D107/SUM($B$2:B107)-1</f>
        <v>2.4539586533481872E-2</v>
      </c>
      <c r="AB107" s="183">
        <f t="shared" si="228"/>
        <v>0.17357183189096181</v>
      </c>
      <c r="AC107" s="40">
        <f t="shared" si="229"/>
        <v>0.12243222222222225</v>
      </c>
    </row>
    <row r="108" spans="1:29">
      <c r="A108" s="63" t="s">
        <v>1908</v>
      </c>
      <c r="B108" s="2">
        <v>135</v>
      </c>
      <c r="C108" s="177">
        <v>100.1</v>
      </c>
      <c r="D108" s="178">
        <v>1.3479000000000001</v>
      </c>
      <c r="E108" s="32">
        <f t="shared" ref="E108:E114" si="230">10%*Q108+13%</f>
        <v>0.22000000000000003</v>
      </c>
      <c r="F108" s="26">
        <f t="shared" ref="F108:F114" si="231">IF(G108="",($F$1*C108-B108)/B108,H108/B108)</f>
        <v>8.8865555555555517E-2</v>
      </c>
      <c r="H108" s="58">
        <f t="shared" ref="H108:H114" si="232">IF(G108="",$F$1*C108-B108,G108-B108)</f>
        <v>11.996849999999995</v>
      </c>
      <c r="I108" s="2" t="s">
        <v>65</v>
      </c>
      <c r="J108" s="33" t="s">
        <v>1864</v>
      </c>
      <c r="K108" s="59">
        <f t="shared" ref="K108:K114" si="233">DATE(MID(J108,1,4),MID(J108,5,2),MID(J108,7,2))</f>
        <v>44158</v>
      </c>
      <c r="L108" s="60" t="str">
        <f t="shared" ca="1" si="225"/>
        <v>2021/8/25</v>
      </c>
      <c r="M108" s="44">
        <f t="shared" ca="1" si="226"/>
        <v>37260</v>
      </c>
      <c r="N108" s="61">
        <f t="shared" ca="1" si="227"/>
        <v>0.11752147745571655</v>
      </c>
      <c r="O108" s="35">
        <f t="shared" ref="O108:O114" si="234">D108*C108</f>
        <v>134.92479</v>
      </c>
      <c r="P108" s="35">
        <f t="shared" ref="P108:P114" si="235">O108-B108</f>
        <v>-7.5209999999998445E-2</v>
      </c>
      <c r="Q108" s="36">
        <f t="shared" ref="Q108:Q114" si="236">B108/150</f>
        <v>0.9</v>
      </c>
      <c r="R108" s="37">
        <f t="shared" ref="R108:R122" si="237">R107+C108-T108</f>
        <v>11395.139999999961</v>
      </c>
      <c r="S108" s="38">
        <f t="shared" ref="S108:S122" si="238">R108*D108</f>
        <v>15359.50920599995</v>
      </c>
      <c r="T108" s="38"/>
      <c r="U108" s="62"/>
      <c r="V108" s="39">
        <f t="shared" ref="V108:V122" si="239">U108+V107</f>
        <v>63905.729999999989</v>
      </c>
      <c r="W108" s="39">
        <f t="shared" ref="W108:W122" si="240">S108+V108</f>
        <v>79265.23920599994</v>
      </c>
      <c r="X108" s="1">
        <f t="shared" ref="X108:X122" si="241">X107+B108</f>
        <v>66080</v>
      </c>
      <c r="Y108" s="37">
        <f t="shared" ref="Y108:Y122" si="242">W108-X108</f>
        <v>13185.23920599994</v>
      </c>
      <c r="Z108" s="183">
        <f t="shared" ref="Z108:Z122" si="243">W108/X108-1</f>
        <v>0.19953449161622183</v>
      </c>
      <c r="AA108" s="183">
        <f>SUM($C$2:C108)*D108/SUM($B$2:B108)-1</f>
        <v>3.2408452307692848E-2</v>
      </c>
      <c r="AB108" s="183">
        <f t="shared" si="228"/>
        <v>0.16712603930852898</v>
      </c>
      <c r="AC108" s="40">
        <f t="shared" si="229"/>
        <v>0.1311344444444445</v>
      </c>
    </row>
    <row r="109" spans="1:29">
      <c r="A109" s="63" t="s">
        <v>1893</v>
      </c>
      <c r="B109" s="2">
        <v>135</v>
      </c>
      <c r="C109" s="177">
        <v>100.09</v>
      </c>
      <c r="D109" s="178">
        <v>1.3481000000000001</v>
      </c>
      <c r="E109" s="32">
        <f t="shared" si="230"/>
        <v>0.22000000000000003</v>
      </c>
      <c r="F109" s="26">
        <f t="shared" si="231"/>
        <v>8.8756777777777851E-2</v>
      </c>
      <c r="H109" s="58">
        <f t="shared" si="232"/>
        <v>11.982165000000009</v>
      </c>
      <c r="I109" s="2" t="s">
        <v>65</v>
      </c>
      <c r="J109" s="33" t="s">
        <v>1866</v>
      </c>
      <c r="K109" s="59">
        <f t="shared" si="233"/>
        <v>44159</v>
      </c>
      <c r="L109" s="60" t="str">
        <f t="shared" ca="1" si="225"/>
        <v>2021/8/25</v>
      </c>
      <c r="M109" s="44">
        <f t="shared" ca="1" si="226"/>
        <v>37125</v>
      </c>
      <c r="N109" s="61">
        <f t="shared" ca="1" si="227"/>
        <v>0.11780445050505059</v>
      </c>
      <c r="O109" s="35">
        <f t="shared" si="234"/>
        <v>134.93132900000001</v>
      </c>
      <c r="P109" s="35">
        <f t="shared" si="235"/>
        <v>-6.867099999999482E-2</v>
      </c>
      <c r="Q109" s="36">
        <f t="shared" si="236"/>
        <v>0.9</v>
      </c>
      <c r="R109" s="37">
        <f t="shared" si="237"/>
        <v>11495.229999999961</v>
      </c>
      <c r="S109" s="38">
        <f t="shared" si="238"/>
        <v>15496.71956299995</v>
      </c>
      <c r="T109" s="38"/>
      <c r="U109" s="62"/>
      <c r="V109" s="39">
        <f t="shared" si="239"/>
        <v>63905.729999999989</v>
      </c>
      <c r="W109" s="39">
        <f t="shared" si="240"/>
        <v>79402.449562999944</v>
      </c>
      <c r="X109" s="1">
        <f t="shared" si="241"/>
        <v>66215</v>
      </c>
      <c r="Y109" s="37">
        <f t="shared" si="242"/>
        <v>13187.449562999944</v>
      </c>
      <c r="Z109" s="183">
        <f t="shared" si="243"/>
        <v>0.19916105962395148</v>
      </c>
      <c r="AA109" s="183">
        <f>SUM($C$2:C109)*D109/SUM($B$2:B109)-1</f>
        <v>3.2237774029743038E-2</v>
      </c>
      <c r="AB109" s="183">
        <f t="shared" si="228"/>
        <v>0.16692328559420844</v>
      </c>
      <c r="AC109" s="40">
        <f t="shared" si="229"/>
        <v>0.13124322222222218</v>
      </c>
    </row>
    <row r="110" spans="1:29">
      <c r="A110" s="63" t="s">
        <v>1894</v>
      </c>
      <c r="B110" s="2">
        <v>135</v>
      </c>
      <c r="C110" s="177">
        <v>101.92</v>
      </c>
      <c r="D110" s="178">
        <v>1.3239000000000001</v>
      </c>
      <c r="E110" s="32">
        <f t="shared" si="230"/>
        <v>0.22000000000000003</v>
      </c>
      <c r="F110" s="26">
        <f t="shared" si="231"/>
        <v>0.10866311111111115</v>
      </c>
      <c r="H110" s="58">
        <f t="shared" si="232"/>
        <v>14.669520000000006</v>
      </c>
      <c r="I110" s="2" t="s">
        <v>65</v>
      </c>
      <c r="J110" s="33" t="s">
        <v>1868</v>
      </c>
      <c r="K110" s="59">
        <f t="shared" si="233"/>
        <v>44160</v>
      </c>
      <c r="L110" s="60" t="str">
        <f t="shared" ca="1" si="225"/>
        <v>2021/8/25</v>
      </c>
      <c r="M110" s="44">
        <f t="shared" ca="1" si="226"/>
        <v>36990</v>
      </c>
      <c r="N110" s="61">
        <f t="shared" ca="1" si="227"/>
        <v>0.1447519545823196</v>
      </c>
      <c r="O110" s="35">
        <f t="shared" si="234"/>
        <v>134.93188800000001</v>
      </c>
      <c r="P110" s="35">
        <f t="shared" si="235"/>
        <v>-6.8111999999985073E-2</v>
      </c>
      <c r="Q110" s="36">
        <f t="shared" si="236"/>
        <v>0.9</v>
      </c>
      <c r="R110" s="37">
        <f t="shared" si="237"/>
        <v>11597.149999999961</v>
      </c>
      <c r="S110" s="38">
        <f t="shared" si="238"/>
        <v>15353.466884999951</v>
      </c>
      <c r="T110" s="38"/>
      <c r="U110" s="62"/>
      <c r="V110" s="39">
        <f t="shared" si="239"/>
        <v>63905.729999999989</v>
      </c>
      <c r="W110" s="39">
        <f t="shared" si="240"/>
        <v>79259.196884999939</v>
      </c>
      <c r="X110" s="1">
        <f t="shared" si="241"/>
        <v>66350</v>
      </c>
      <c r="Y110" s="37">
        <f t="shared" si="242"/>
        <v>12909.196884999939</v>
      </c>
      <c r="Z110" s="183">
        <f t="shared" si="243"/>
        <v>0.19456212336096357</v>
      </c>
      <c r="AA110" s="183">
        <f>SUM($C$2:C110)*D110/SUM($B$2:B110)-1</f>
        <v>1.3570041163793567E-2</v>
      </c>
      <c r="AB110" s="183">
        <f t="shared" si="228"/>
        <v>0.18099208219717</v>
      </c>
      <c r="AC110" s="40">
        <f t="shared" si="229"/>
        <v>0.11133688888888887</v>
      </c>
    </row>
    <row r="111" spans="1:29">
      <c r="A111" s="63" t="s">
        <v>1895</v>
      </c>
      <c r="B111" s="2">
        <v>135</v>
      </c>
      <c r="C111" s="177">
        <v>102.17</v>
      </c>
      <c r="D111" s="178">
        <v>1.3207</v>
      </c>
      <c r="E111" s="32">
        <f t="shared" si="230"/>
        <v>0.22000000000000003</v>
      </c>
      <c r="F111" s="26">
        <f t="shared" si="231"/>
        <v>0.1113825555555555</v>
      </c>
      <c r="H111" s="58">
        <f t="shared" si="232"/>
        <v>15.036644999999993</v>
      </c>
      <c r="I111" s="2" t="s">
        <v>65</v>
      </c>
      <c r="J111" s="33" t="s">
        <v>1870</v>
      </c>
      <c r="K111" s="59">
        <f t="shared" si="233"/>
        <v>44161</v>
      </c>
      <c r="L111" s="60" t="str">
        <f t="shared" ca="1" si="225"/>
        <v>2021/8/25</v>
      </c>
      <c r="M111" s="44">
        <f t="shared" ca="1" si="226"/>
        <v>36855</v>
      </c>
      <c r="N111" s="61">
        <f t="shared" ca="1" si="227"/>
        <v>0.14891806878306871</v>
      </c>
      <c r="O111" s="35">
        <f t="shared" si="234"/>
        <v>134.93591900000001</v>
      </c>
      <c r="P111" s="35">
        <f t="shared" si="235"/>
        <v>-6.4080999999987398E-2</v>
      </c>
      <c r="Q111" s="36">
        <f t="shared" si="236"/>
        <v>0.9</v>
      </c>
      <c r="R111" s="37">
        <f t="shared" si="237"/>
        <v>11699.319999999962</v>
      </c>
      <c r="S111" s="38">
        <f t="shared" si="238"/>
        <v>15451.291923999948</v>
      </c>
      <c r="T111" s="38"/>
      <c r="U111" s="62"/>
      <c r="V111" s="39">
        <f t="shared" si="239"/>
        <v>63905.729999999989</v>
      </c>
      <c r="W111" s="39">
        <f t="shared" si="240"/>
        <v>79357.021923999942</v>
      </c>
      <c r="X111" s="1">
        <f t="shared" si="241"/>
        <v>66485</v>
      </c>
      <c r="Y111" s="37">
        <f t="shared" si="242"/>
        <v>12872.021923999942</v>
      </c>
      <c r="Z111" s="183">
        <f t="shared" si="243"/>
        <v>0.19360791041588232</v>
      </c>
      <c r="AA111" s="183">
        <f>SUM($C$2:C111)*D111/SUM($B$2:B111)-1</f>
        <v>1.1008770401992551E-2</v>
      </c>
      <c r="AB111" s="183">
        <f t="shared" si="228"/>
        <v>0.18259914001388977</v>
      </c>
      <c r="AC111" s="40">
        <f t="shared" si="229"/>
        <v>0.10861744444444453</v>
      </c>
    </row>
    <row r="112" spans="1:29">
      <c r="A112" s="63" t="s">
        <v>1896</v>
      </c>
      <c r="B112" s="2">
        <v>135</v>
      </c>
      <c r="C112" s="177">
        <v>101.87</v>
      </c>
      <c r="D112" s="178">
        <v>1.3245</v>
      </c>
      <c r="E112" s="32">
        <f t="shared" si="230"/>
        <v>0.22000000000000003</v>
      </c>
      <c r="F112" s="26">
        <f t="shared" si="231"/>
        <v>0.10811922222222216</v>
      </c>
      <c r="H112" s="58">
        <f t="shared" si="232"/>
        <v>14.596094999999991</v>
      </c>
      <c r="I112" s="2" t="s">
        <v>65</v>
      </c>
      <c r="J112" s="33" t="s">
        <v>1872</v>
      </c>
      <c r="K112" s="59">
        <f t="shared" si="233"/>
        <v>44162</v>
      </c>
      <c r="L112" s="60" t="str">
        <f t="shared" ca="1" si="225"/>
        <v>2021/8/25</v>
      </c>
      <c r="M112" s="44">
        <f t="shared" ca="1" si="226"/>
        <v>36720</v>
      </c>
      <c r="N112" s="61">
        <f t="shared" ca="1" si="227"/>
        <v>0.1450864562908496</v>
      </c>
      <c r="O112" s="35">
        <f t="shared" si="234"/>
        <v>134.926815</v>
      </c>
      <c r="P112" s="35">
        <f t="shared" si="235"/>
        <v>-7.3184999999995171E-2</v>
      </c>
      <c r="Q112" s="36">
        <f t="shared" si="236"/>
        <v>0.9</v>
      </c>
      <c r="R112" s="37">
        <f t="shared" si="237"/>
        <v>11801.189999999962</v>
      </c>
      <c r="S112" s="38">
        <f t="shared" si="238"/>
        <v>15630.67615499995</v>
      </c>
      <c r="T112" s="38"/>
      <c r="U112" s="62"/>
      <c r="V112" s="39">
        <f t="shared" si="239"/>
        <v>63905.729999999989</v>
      </c>
      <c r="W112" s="39">
        <f t="shared" si="240"/>
        <v>79536.406154999946</v>
      </c>
      <c r="X112" s="1">
        <f t="shared" si="241"/>
        <v>66620</v>
      </c>
      <c r="Y112" s="37">
        <f t="shared" si="242"/>
        <v>12916.406154999946</v>
      </c>
      <c r="Z112" s="183">
        <f t="shared" si="243"/>
        <v>0.19388180959171342</v>
      </c>
      <c r="AA112" s="183">
        <f>SUM($C$2:C112)*D112/SUM($B$2:B112)-1</f>
        <v>1.3780140591966861E-2</v>
      </c>
      <c r="AB112" s="183">
        <f t="shared" si="228"/>
        <v>0.18010166899974656</v>
      </c>
      <c r="AC112" s="40">
        <f t="shared" si="229"/>
        <v>0.11188077777777787</v>
      </c>
    </row>
    <row r="113" spans="1:29">
      <c r="A113" s="63" t="s">
        <v>1897</v>
      </c>
      <c r="B113" s="2">
        <v>135</v>
      </c>
      <c r="C113" s="177">
        <v>102.32</v>
      </c>
      <c r="D113" s="178">
        <v>1.3187</v>
      </c>
      <c r="E113" s="32">
        <f t="shared" si="230"/>
        <v>0.22000000000000003</v>
      </c>
      <c r="F113" s="26">
        <f t="shared" si="231"/>
        <v>0.11301422222222207</v>
      </c>
      <c r="H113" s="58">
        <f t="shared" si="232"/>
        <v>15.25691999999998</v>
      </c>
      <c r="I113" s="2" t="s">
        <v>65</v>
      </c>
      <c r="J113" s="33" t="s">
        <v>1874</v>
      </c>
      <c r="K113" s="59">
        <f t="shared" si="233"/>
        <v>44165</v>
      </c>
      <c r="L113" s="60" t="str">
        <f t="shared" ca="1" si="225"/>
        <v>2021/8/25</v>
      </c>
      <c r="M113" s="44">
        <f t="shared" ca="1" si="226"/>
        <v>36315</v>
      </c>
      <c r="N113" s="61">
        <f t="shared" ca="1" si="227"/>
        <v>0.15334643535729017</v>
      </c>
      <c r="O113" s="35">
        <f t="shared" si="234"/>
        <v>134.929384</v>
      </c>
      <c r="P113" s="35">
        <f t="shared" si="235"/>
        <v>-7.0616000000001122E-2</v>
      </c>
      <c r="Q113" s="36">
        <f t="shared" si="236"/>
        <v>0.9</v>
      </c>
      <c r="R113" s="37">
        <f t="shared" si="237"/>
        <v>11903.509999999962</v>
      </c>
      <c r="S113" s="38">
        <f t="shared" si="238"/>
        <v>15697.15863699995</v>
      </c>
      <c r="T113" s="38"/>
      <c r="U113" s="62"/>
      <c r="V113" s="39">
        <f t="shared" si="239"/>
        <v>63905.729999999989</v>
      </c>
      <c r="W113" s="39">
        <f t="shared" si="240"/>
        <v>79602.888636999938</v>
      </c>
      <c r="X113" s="1">
        <f t="shared" si="241"/>
        <v>66755</v>
      </c>
      <c r="Y113" s="37">
        <f t="shared" si="242"/>
        <v>12847.888636999938</v>
      </c>
      <c r="Z113" s="183">
        <f t="shared" si="243"/>
        <v>0.19246331566174724</v>
      </c>
      <c r="AA113" s="183">
        <f>SUM($C$2:C113)*D113/SUM($B$2:B113)-1</f>
        <v>9.2478283420598384E-3</v>
      </c>
      <c r="AB113" s="183">
        <f t="shared" si="228"/>
        <v>0.1832154873196874</v>
      </c>
      <c r="AC113" s="40">
        <f t="shared" si="229"/>
        <v>0.10698577777777796</v>
      </c>
    </row>
    <row r="114" spans="1:29">
      <c r="A114" s="63" t="s">
        <v>1898</v>
      </c>
      <c r="B114" s="2">
        <v>135</v>
      </c>
      <c r="C114" s="177">
        <v>100.73</v>
      </c>
      <c r="D114" s="178">
        <v>1.3394999999999999</v>
      </c>
      <c r="E114" s="32">
        <f t="shared" si="230"/>
        <v>0.22000000000000003</v>
      </c>
      <c r="F114" s="26">
        <f t="shared" si="231"/>
        <v>9.5718555555555446E-2</v>
      </c>
      <c r="H114" s="58">
        <f t="shared" si="232"/>
        <v>12.922004999999984</v>
      </c>
      <c r="I114" s="2" t="s">
        <v>65</v>
      </c>
      <c r="J114" s="33" t="s">
        <v>1899</v>
      </c>
      <c r="K114" s="59">
        <f t="shared" si="233"/>
        <v>44166</v>
      </c>
      <c r="L114" s="60" t="str">
        <f t="shared" ca="1" si="225"/>
        <v>2021/8/25</v>
      </c>
      <c r="M114" s="44">
        <f t="shared" ca="1" si="226"/>
        <v>36180</v>
      </c>
      <c r="N114" s="61">
        <f t="shared" ca="1" si="227"/>
        <v>0.13036295812603632</v>
      </c>
      <c r="O114" s="35">
        <f t="shared" si="234"/>
        <v>134.92783499999999</v>
      </c>
      <c r="P114" s="35">
        <f t="shared" si="235"/>
        <v>-7.2165000000012469E-2</v>
      </c>
      <c r="Q114" s="36">
        <f t="shared" si="236"/>
        <v>0.9</v>
      </c>
      <c r="R114" s="37">
        <f t="shared" si="237"/>
        <v>12004.239999999962</v>
      </c>
      <c r="S114" s="38">
        <f t="shared" si="238"/>
        <v>16079.679479999948</v>
      </c>
      <c r="T114" s="38"/>
      <c r="U114" s="62"/>
      <c r="V114" s="39">
        <f t="shared" si="239"/>
        <v>63905.729999999989</v>
      </c>
      <c r="W114" s="39">
        <f t="shared" si="240"/>
        <v>79985.409479999944</v>
      </c>
      <c r="X114" s="1">
        <f t="shared" si="241"/>
        <v>66890</v>
      </c>
      <c r="Y114" s="37">
        <f t="shared" si="242"/>
        <v>13095.409479999944</v>
      </c>
      <c r="Z114" s="183">
        <f t="shared" si="243"/>
        <v>0.19577529496187696</v>
      </c>
      <c r="AA114" s="183">
        <f>SUM($C$2:C114)*D114/SUM($B$2:B114)-1</f>
        <v>2.492685477178469E-2</v>
      </c>
      <c r="AB114" s="183">
        <f t="shared" si="228"/>
        <v>0.17084844019009227</v>
      </c>
      <c r="AC114" s="40">
        <f t="shared" si="229"/>
        <v>0.12428144444444458</v>
      </c>
    </row>
    <row r="115" spans="1:29">
      <c r="A115" s="63" t="s">
        <v>1900</v>
      </c>
      <c r="B115" s="2">
        <v>135</v>
      </c>
      <c r="C115" s="177">
        <v>100.6</v>
      </c>
      <c r="D115" s="178">
        <v>1.3412999999999999</v>
      </c>
      <c r="E115" s="32">
        <f t="shared" ref="E115:E122" si="244">10%*Q115+13%</f>
        <v>0.22000000000000003</v>
      </c>
      <c r="F115" s="26">
        <f t="shared" ref="F115:F122" si="245">IF(G115="",($F$1*C115-B115)/B115,H115/B115)</f>
        <v>9.4304444444444219E-2</v>
      </c>
      <c r="H115" s="58">
        <f t="shared" ref="H115:H122" si="246">IF(G115="",$F$1*C115-B115,G115-B115)</f>
        <v>12.731099999999969</v>
      </c>
      <c r="I115" s="2" t="s">
        <v>65</v>
      </c>
      <c r="J115" s="33" t="s">
        <v>1878</v>
      </c>
      <c r="K115" s="59">
        <f t="shared" ref="K115:K122" si="247">DATE(MID(J115,1,4),MID(J115,5,2),MID(J115,7,2))</f>
        <v>44167</v>
      </c>
      <c r="L115" s="60" t="str">
        <f t="shared" ca="1" si="225"/>
        <v>2021/8/25</v>
      </c>
      <c r="M115" s="44">
        <f t="shared" ca="1" si="226"/>
        <v>36045</v>
      </c>
      <c r="N115" s="61">
        <f t="shared" ca="1" si="227"/>
        <v>0.12891806075738629</v>
      </c>
      <c r="O115" s="35">
        <f t="shared" ref="O115:O122" si="248">D115*C115</f>
        <v>134.93477999999999</v>
      </c>
      <c r="P115" s="35">
        <f t="shared" ref="P115:P122" si="249">O115-B115</f>
        <v>-6.5220000000010714E-2</v>
      </c>
      <c r="Q115" s="36">
        <f t="shared" ref="Q115:Q122" si="250">B115/150</f>
        <v>0.9</v>
      </c>
      <c r="R115" s="37">
        <f t="shared" si="237"/>
        <v>12104.839999999962</v>
      </c>
      <c r="S115" s="38">
        <f t="shared" si="238"/>
        <v>16236.221891999949</v>
      </c>
      <c r="T115" s="38"/>
      <c r="U115" s="62"/>
      <c r="V115" s="39">
        <f t="shared" si="239"/>
        <v>63905.729999999989</v>
      </c>
      <c r="W115" s="39">
        <f t="shared" si="240"/>
        <v>80141.951891999939</v>
      </c>
      <c r="X115" s="1">
        <f t="shared" si="241"/>
        <v>67025</v>
      </c>
      <c r="Y115" s="37">
        <f t="shared" si="242"/>
        <v>13116.951891999939</v>
      </c>
      <c r="Z115" s="183">
        <f t="shared" si="243"/>
        <v>0.19570237809772384</v>
      </c>
      <c r="AA115" s="183">
        <f>SUM($C$2:C115)*D115/SUM($B$2:B115)-1</f>
        <v>2.6056360945529766E-2</v>
      </c>
      <c r="AB115" s="183">
        <f t="shared" si="228"/>
        <v>0.16964601715219407</v>
      </c>
      <c r="AC115" s="40">
        <f t="shared" si="229"/>
        <v>0.12569555555555581</v>
      </c>
    </row>
    <row r="116" spans="1:29">
      <c r="A116" s="63" t="s">
        <v>1901</v>
      </c>
      <c r="B116" s="2">
        <v>135</v>
      </c>
      <c r="C116" s="177">
        <v>100.51</v>
      </c>
      <c r="D116" s="178">
        <v>1.3425</v>
      </c>
      <c r="E116" s="32">
        <f t="shared" si="244"/>
        <v>0.22000000000000003</v>
      </c>
      <c r="F116" s="26">
        <f t="shared" si="245"/>
        <v>9.332544444444453E-2</v>
      </c>
      <c r="H116" s="58">
        <f t="shared" si="246"/>
        <v>12.598935000000012</v>
      </c>
      <c r="I116" s="2" t="s">
        <v>65</v>
      </c>
      <c r="J116" s="33" t="s">
        <v>1880</v>
      </c>
      <c r="K116" s="59">
        <f t="shared" si="247"/>
        <v>44168</v>
      </c>
      <c r="L116" s="60" t="str">
        <f t="shared" ca="1" si="225"/>
        <v>2021/8/25</v>
      </c>
      <c r="M116" s="44">
        <f t="shared" ca="1" si="226"/>
        <v>35910</v>
      </c>
      <c r="N116" s="61">
        <f t="shared" ca="1" si="227"/>
        <v>0.12805935045948216</v>
      </c>
      <c r="O116" s="35">
        <f t="shared" si="248"/>
        <v>134.934675</v>
      </c>
      <c r="P116" s="35">
        <f t="shared" si="249"/>
        <v>-6.532500000000141E-2</v>
      </c>
      <c r="Q116" s="36">
        <f t="shared" si="250"/>
        <v>0.9</v>
      </c>
      <c r="R116" s="37">
        <f t="shared" si="237"/>
        <v>12205.349999999962</v>
      </c>
      <c r="S116" s="38">
        <f t="shared" si="238"/>
        <v>16385.682374999949</v>
      </c>
      <c r="T116" s="38"/>
      <c r="U116" s="62"/>
      <c r="V116" s="39">
        <f t="shared" si="239"/>
        <v>63905.729999999989</v>
      </c>
      <c r="W116" s="39">
        <f t="shared" si="240"/>
        <v>80291.412374999942</v>
      </c>
      <c r="X116" s="1">
        <f t="shared" si="241"/>
        <v>67160</v>
      </c>
      <c r="Y116" s="37">
        <f t="shared" si="242"/>
        <v>13131.412374999942</v>
      </c>
      <c r="Z116" s="183">
        <f t="shared" si="243"/>
        <v>0.19552430576235769</v>
      </c>
      <c r="AA116" s="183">
        <f>SUM($C$2:C116)*D116/SUM($B$2:B116)-1</f>
        <v>2.6722673116090112E-2</v>
      </c>
      <c r="AB116" s="183">
        <f t="shared" si="228"/>
        <v>0.16880163264626757</v>
      </c>
      <c r="AC116" s="40">
        <f t="shared" si="229"/>
        <v>0.12667455555555551</v>
      </c>
    </row>
    <row r="117" spans="1:29">
      <c r="A117" s="63" t="s">
        <v>1902</v>
      </c>
      <c r="B117" s="2">
        <v>135</v>
      </c>
      <c r="C117" s="177">
        <v>100.14</v>
      </c>
      <c r="D117" s="178">
        <v>1.3473999999999999</v>
      </c>
      <c r="E117" s="32">
        <f t="shared" si="244"/>
        <v>0.22000000000000003</v>
      </c>
      <c r="F117" s="26">
        <f t="shared" si="245"/>
        <v>8.9300666666666625E-2</v>
      </c>
      <c r="H117" s="58">
        <f t="shared" si="246"/>
        <v>12.055589999999995</v>
      </c>
      <c r="I117" s="2" t="s">
        <v>65</v>
      </c>
      <c r="J117" s="33" t="s">
        <v>1882</v>
      </c>
      <c r="K117" s="59">
        <f t="shared" si="247"/>
        <v>44169</v>
      </c>
      <c r="L117" s="60" t="str">
        <f t="shared" ca="1" si="225"/>
        <v>2021/8/25</v>
      </c>
      <c r="M117" s="44">
        <f t="shared" ca="1" si="226"/>
        <v>35775</v>
      </c>
      <c r="N117" s="61">
        <f t="shared" ca="1" si="227"/>
        <v>0.12299903144654084</v>
      </c>
      <c r="O117" s="35">
        <f t="shared" si="248"/>
        <v>134.92863599999998</v>
      </c>
      <c r="P117" s="35">
        <f t="shared" si="249"/>
        <v>-7.1364000000016858E-2</v>
      </c>
      <c r="Q117" s="36">
        <f t="shared" si="250"/>
        <v>0.9</v>
      </c>
      <c r="R117" s="37">
        <f t="shared" si="237"/>
        <v>12305.489999999962</v>
      </c>
      <c r="S117" s="38">
        <f t="shared" si="238"/>
        <v>16580.417225999947</v>
      </c>
      <c r="T117" s="38"/>
      <c r="U117" s="62"/>
      <c r="V117" s="39">
        <f t="shared" si="239"/>
        <v>63905.729999999989</v>
      </c>
      <c r="W117" s="39">
        <f t="shared" si="240"/>
        <v>80486.147225999943</v>
      </c>
      <c r="X117" s="1">
        <f t="shared" si="241"/>
        <v>67295</v>
      </c>
      <c r="Y117" s="37">
        <f t="shared" si="242"/>
        <v>13191.147225999943</v>
      </c>
      <c r="Z117" s="183">
        <f t="shared" si="243"/>
        <v>0.19601972250538591</v>
      </c>
      <c r="AA117" s="183">
        <f>SUM($C$2:C117)*D117/SUM($B$2:B117)-1</f>
        <v>3.0188592936428282E-2</v>
      </c>
      <c r="AB117" s="183">
        <f t="shared" si="228"/>
        <v>0.16583112956895762</v>
      </c>
      <c r="AC117" s="40">
        <f t="shared" si="229"/>
        <v>0.13069933333333339</v>
      </c>
    </row>
    <row r="118" spans="1:29">
      <c r="A118" s="63" t="s">
        <v>1903</v>
      </c>
      <c r="B118" s="2">
        <v>135</v>
      </c>
      <c r="C118" s="177">
        <v>100.72</v>
      </c>
      <c r="D118" s="178">
        <v>1.3395999999999999</v>
      </c>
      <c r="E118" s="32">
        <f t="shared" si="244"/>
        <v>0.22000000000000003</v>
      </c>
      <c r="F118" s="26">
        <f t="shared" si="245"/>
        <v>9.5609777777777766E-2</v>
      </c>
      <c r="H118" s="58">
        <f t="shared" si="246"/>
        <v>12.907319999999999</v>
      </c>
      <c r="I118" s="2" t="s">
        <v>65</v>
      </c>
      <c r="J118" s="33" t="s">
        <v>1884</v>
      </c>
      <c r="K118" s="59">
        <f t="shared" si="247"/>
        <v>44172</v>
      </c>
      <c r="L118" s="60" t="str">
        <f t="shared" ca="1" si="225"/>
        <v>2021/8/25</v>
      </c>
      <c r="M118" s="44">
        <f t="shared" ca="1" si="226"/>
        <v>35370</v>
      </c>
      <c r="N118" s="61">
        <f t="shared" ca="1" si="227"/>
        <v>0.13319682782018658</v>
      </c>
      <c r="O118" s="35">
        <f t="shared" si="248"/>
        <v>134.92451199999999</v>
      </c>
      <c r="P118" s="35">
        <f t="shared" si="249"/>
        <v>-7.5488000000007105E-2</v>
      </c>
      <c r="Q118" s="36">
        <f t="shared" si="250"/>
        <v>0.9</v>
      </c>
      <c r="R118" s="37">
        <f t="shared" si="237"/>
        <v>12406.209999999961</v>
      </c>
      <c r="S118" s="38">
        <f t="shared" si="238"/>
        <v>16619.358915999946</v>
      </c>
      <c r="T118" s="38"/>
      <c r="U118" s="62"/>
      <c r="V118" s="39">
        <f t="shared" si="239"/>
        <v>63905.729999999989</v>
      </c>
      <c r="W118" s="39">
        <f t="shared" si="240"/>
        <v>80525.088915999935</v>
      </c>
      <c r="X118" s="1">
        <f t="shared" si="241"/>
        <v>67430</v>
      </c>
      <c r="Y118" s="37">
        <f t="shared" si="242"/>
        <v>13095.088915999935</v>
      </c>
      <c r="Z118" s="183">
        <f t="shared" si="243"/>
        <v>0.19420271267981515</v>
      </c>
      <c r="AA118" s="183">
        <f>SUM($C$2:C118)*D118/SUM($B$2:B118)-1</f>
        <v>2.400184986666698E-2</v>
      </c>
      <c r="AB118" s="183">
        <f t="shared" si="228"/>
        <v>0.17020086281314817</v>
      </c>
      <c r="AC118" s="40">
        <f t="shared" si="229"/>
        <v>0.12439022222222226</v>
      </c>
    </row>
    <row r="119" spans="1:29">
      <c r="A119" s="63" t="s">
        <v>1904</v>
      </c>
      <c r="B119" s="2">
        <v>135</v>
      </c>
      <c r="C119" s="177">
        <v>100.72</v>
      </c>
      <c r="D119" s="178">
        <v>1.3396999999999999</v>
      </c>
      <c r="E119" s="32">
        <f t="shared" si="244"/>
        <v>0.22000000000000003</v>
      </c>
      <c r="F119" s="26">
        <f t="shared" si="245"/>
        <v>9.5609777777777766E-2</v>
      </c>
      <c r="H119" s="58">
        <f t="shared" si="246"/>
        <v>12.907319999999999</v>
      </c>
      <c r="I119" s="2" t="s">
        <v>65</v>
      </c>
      <c r="J119" s="33" t="s">
        <v>1886</v>
      </c>
      <c r="K119" s="59">
        <f t="shared" si="247"/>
        <v>44173</v>
      </c>
      <c r="L119" s="60" t="str">
        <f t="shared" ca="1" si="225"/>
        <v>2021/8/25</v>
      </c>
      <c r="M119" s="44">
        <f t="shared" ca="1" si="226"/>
        <v>35235</v>
      </c>
      <c r="N119" s="61">
        <f t="shared" ca="1" si="227"/>
        <v>0.13370716049382714</v>
      </c>
      <c r="O119" s="35">
        <f t="shared" si="248"/>
        <v>134.934584</v>
      </c>
      <c r="P119" s="35">
        <f t="shared" si="249"/>
        <v>-6.541599999999903E-2</v>
      </c>
      <c r="Q119" s="36">
        <f t="shared" si="250"/>
        <v>0.9</v>
      </c>
      <c r="R119" s="37">
        <f t="shared" si="237"/>
        <v>12506.92999999996</v>
      </c>
      <c r="S119" s="38">
        <f t="shared" si="238"/>
        <v>16755.534120999946</v>
      </c>
      <c r="T119" s="38"/>
      <c r="U119" s="62"/>
      <c r="V119" s="39">
        <f t="shared" si="239"/>
        <v>63905.729999999989</v>
      </c>
      <c r="W119" s="39">
        <f t="shared" si="240"/>
        <v>80661.264120999927</v>
      </c>
      <c r="X119" s="1">
        <f t="shared" si="241"/>
        <v>67565</v>
      </c>
      <c r="Y119" s="37">
        <f t="shared" si="242"/>
        <v>13096.264120999927</v>
      </c>
      <c r="Z119" s="183">
        <f t="shared" si="243"/>
        <v>0.19383207460963403</v>
      </c>
      <c r="AA119" s="183">
        <f>SUM($C$2:C119)*D119/SUM($B$2:B119)-1</f>
        <v>2.3859196894615353E-2</v>
      </c>
      <c r="AB119" s="183">
        <f t="shared" si="228"/>
        <v>0.16997287771501868</v>
      </c>
      <c r="AC119" s="40">
        <f t="shared" si="229"/>
        <v>0.12439022222222226</v>
      </c>
    </row>
    <row r="120" spans="1:29">
      <c r="A120" s="63" t="s">
        <v>1905</v>
      </c>
      <c r="B120" s="2">
        <v>135</v>
      </c>
      <c r="C120" s="177">
        <v>102.44</v>
      </c>
      <c r="D120" s="178">
        <v>1.3171999999999999</v>
      </c>
      <c r="E120" s="32">
        <f t="shared" si="244"/>
        <v>0.22000000000000003</v>
      </c>
      <c r="F120" s="26">
        <f t="shared" si="245"/>
        <v>0.11431955555555541</v>
      </c>
      <c r="H120" s="58">
        <f t="shared" si="246"/>
        <v>15.43313999999998</v>
      </c>
      <c r="I120" s="2" t="s">
        <v>65</v>
      </c>
      <c r="J120" s="33" t="s">
        <v>1888</v>
      </c>
      <c r="K120" s="59">
        <f t="shared" si="247"/>
        <v>44174</v>
      </c>
      <c r="L120" s="60" t="str">
        <f t="shared" ca="1" si="225"/>
        <v>2021/8/25</v>
      </c>
      <c r="M120" s="44">
        <f t="shared" ca="1" si="226"/>
        <v>35100</v>
      </c>
      <c r="N120" s="61">
        <f t="shared" ca="1" si="227"/>
        <v>0.16048706837606819</v>
      </c>
      <c r="O120" s="35">
        <f t="shared" si="248"/>
        <v>134.93396799999999</v>
      </c>
      <c r="P120" s="35">
        <f t="shared" si="249"/>
        <v>-6.6032000000006974E-2</v>
      </c>
      <c r="Q120" s="36">
        <f t="shared" si="250"/>
        <v>0.9</v>
      </c>
      <c r="R120" s="37">
        <f t="shared" si="237"/>
        <v>12609.369999999961</v>
      </c>
      <c r="S120" s="38">
        <f t="shared" si="238"/>
        <v>16609.062163999948</v>
      </c>
      <c r="T120" s="38"/>
      <c r="U120" s="62"/>
      <c r="V120" s="39">
        <f t="shared" si="239"/>
        <v>63905.729999999989</v>
      </c>
      <c r="W120" s="39">
        <f t="shared" si="240"/>
        <v>80514.79216399994</v>
      </c>
      <c r="X120" s="1">
        <f t="shared" si="241"/>
        <v>67700</v>
      </c>
      <c r="Y120" s="37">
        <f t="shared" si="242"/>
        <v>12814.79216399994</v>
      </c>
      <c r="Z120" s="183">
        <f t="shared" si="243"/>
        <v>0.18928791970457803</v>
      </c>
      <c r="AA120" s="183">
        <f>SUM($C$2:C120)*D120/SUM($B$2:B120)-1</f>
        <v>6.6004445317620064E-3</v>
      </c>
      <c r="AB120" s="183">
        <f t="shared" si="228"/>
        <v>0.18268747517281603</v>
      </c>
      <c r="AC120" s="40">
        <f t="shared" si="229"/>
        <v>0.10568044444444462</v>
      </c>
    </row>
    <row r="121" spans="1:29">
      <c r="A121" s="63" t="s">
        <v>1906</v>
      </c>
      <c r="B121" s="2">
        <v>135</v>
      </c>
      <c r="C121" s="177">
        <v>102.24</v>
      </c>
      <c r="D121" s="178">
        <v>1.3197000000000001</v>
      </c>
      <c r="E121" s="32">
        <f t="shared" si="244"/>
        <v>0.22000000000000003</v>
      </c>
      <c r="F121" s="26">
        <f t="shared" si="245"/>
        <v>0.11214399999999984</v>
      </c>
      <c r="H121" s="58">
        <f t="shared" si="246"/>
        <v>15.139439999999979</v>
      </c>
      <c r="I121" s="2" t="s">
        <v>65</v>
      </c>
      <c r="J121" s="33" t="s">
        <v>1890</v>
      </c>
      <c r="K121" s="59">
        <f t="shared" si="247"/>
        <v>44175</v>
      </c>
      <c r="L121" s="60" t="str">
        <f t="shared" ca="1" si="225"/>
        <v>2021/8/25</v>
      </c>
      <c r="M121" s="44">
        <f t="shared" ca="1" si="226"/>
        <v>34965</v>
      </c>
      <c r="N121" s="61">
        <f t="shared" ca="1" si="227"/>
        <v>0.15804077220077198</v>
      </c>
      <c r="O121" s="35">
        <f t="shared" si="248"/>
        <v>134.92612800000001</v>
      </c>
      <c r="P121" s="35">
        <f t="shared" si="249"/>
        <v>-7.3871999999994387E-2</v>
      </c>
      <c r="Q121" s="36">
        <f t="shared" si="250"/>
        <v>0.9</v>
      </c>
      <c r="R121" s="37">
        <f t="shared" si="237"/>
        <v>12711.609999999961</v>
      </c>
      <c r="S121" s="38">
        <f t="shared" si="238"/>
        <v>16775.51171699995</v>
      </c>
      <c r="T121" s="38"/>
      <c r="U121" s="62"/>
      <c r="V121" s="39">
        <f t="shared" si="239"/>
        <v>63905.729999999989</v>
      </c>
      <c r="W121" s="39">
        <f t="shared" si="240"/>
        <v>80681.241716999939</v>
      </c>
      <c r="X121" s="1">
        <f t="shared" si="241"/>
        <v>67835</v>
      </c>
      <c r="Y121" s="37">
        <f t="shared" si="242"/>
        <v>12846.241716999939</v>
      </c>
      <c r="Z121" s="183">
        <f t="shared" si="243"/>
        <v>0.18937483182722703</v>
      </c>
      <c r="AA121" s="183">
        <f>SUM($C$2:C121)*D121/SUM($B$2:B121)-1</f>
        <v>8.4315573515096887E-3</v>
      </c>
      <c r="AB121" s="183">
        <f t="shared" si="228"/>
        <v>0.18094327447571734</v>
      </c>
      <c r="AC121" s="40">
        <f t="shared" si="229"/>
        <v>0.10785600000000019</v>
      </c>
    </row>
    <row r="122" spans="1:29">
      <c r="A122" s="63" t="s">
        <v>1907</v>
      </c>
      <c r="B122" s="2">
        <v>135</v>
      </c>
      <c r="C122" s="177">
        <v>103.84</v>
      </c>
      <c r="D122" s="178">
        <v>1.2994000000000001</v>
      </c>
      <c r="E122" s="32">
        <f t="shared" si="244"/>
        <v>0.22000000000000003</v>
      </c>
      <c r="F122" s="26">
        <f t="shared" si="245"/>
        <v>0.12954844444444436</v>
      </c>
      <c r="H122" s="58">
        <f t="shared" si="246"/>
        <v>17.489039999999989</v>
      </c>
      <c r="I122" s="2" t="s">
        <v>65</v>
      </c>
      <c r="J122" s="33" t="s">
        <v>1892</v>
      </c>
      <c r="K122" s="59">
        <f t="shared" si="247"/>
        <v>44176</v>
      </c>
      <c r="L122" s="60" t="str">
        <f t="shared" ca="1" si="225"/>
        <v>2021/8/25</v>
      </c>
      <c r="M122" s="44">
        <f t="shared" ca="1" si="226"/>
        <v>34830</v>
      </c>
      <c r="N122" s="61">
        <f t="shared" ca="1" si="227"/>
        <v>0.18327590008613251</v>
      </c>
      <c r="O122" s="35">
        <f t="shared" si="248"/>
        <v>134.92969600000001</v>
      </c>
      <c r="P122" s="35">
        <f t="shared" si="249"/>
        <v>-7.0303999999993039E-2</v>
      </c>
      <c r="Q122" s="36">
        <f t="shared" si="250"/>
        <v>0.9</v>
      </c>
      <c r="R122" s="37">
        <f t="shared" si="237"/>
        <v>12815.449999999961</v>
      </c>
      <c r="S122" s="38">
        <f t="shared" si="238"/>
        <v>16652.395729999949</v>
      </c>
      <c r="T122" s="38"/>
      <c r="U122" s="62"/>
      <c r="V122" s="39">
        <f t="shared" si="239"/>
        <v>63905.729999999989</v>
      </c>
      <c r="W122" s="39">
        <f t="shared" si="240"/>
        <v>80558.125729999942</v>
      </c>
      <c r="X122" s="1">
        <f t="shared" si="241"/>
        <v>67970</v>
      </c>
      <c r="Y122" s="37">
        <f t="shared" si="242"/>
        <v>12588.125729999942</v>
      </c>
      <c r="Z122" s="183">
        <f t="shared" si="243"/>
        <v>0.18520120244225313</v>
      </c>
      <c r="AA122" s="183">
        <f>SUM($C$2:C122)*D122/SUM($B$2:B122)-1</f>
        <v>-7.0234377091372702E-3</v>
      </c>
      <c r="AB122" s="183">
        <f t="shared" si="228"/>
        <v>0.1922246401513904</v>
      </c>
      <c r="AC122" s="40">
        <f t="shared" si="229"/>
        <v>9.0451555555555674E-2</v>
      </c>
    </row>
    <row r="123" spans="1:29">
      <c r="A123" s="63" t="s">
        <v>1952</v>
      </c>
      <c r="B123" s="2">
        <v>135</v>
      </c>
      <c r="C123" s="177">
        <v>103.06</v>
      </c>
      <c r="D123" s="178">
        <v>1.3092999999999999</v>
      </c>
      <c r="E123" s="32">
        <f t="shared" ref="E123:E136" si="251">10%*Q123+13%</f>
        <v>0.22000000000000003</v>
      </c>
      <c r="F123" s="26">
        <f t="shared" ref="F123:F136" si="252">IF(G123="",($F$1*C123-B123)/B123,H123/B123)</f>
        <v>0.12106377777777766</v>
      </c>
      <c r="H123" s="58">
        <f t="shared" ref="H123:H136" si="253">IF(G123="",$F$1*C123-B123,G123-B123)</f>
        <v>16.343609999999984</v>
      </c>
      <c r="I123" s="2" t="s">
        <v>65</v>
      </c>
      <c r="J123" s="33" t="s">
        <v>1911</v>
      </c>
      <c r="K123" s="59">
        <f t="shared" ref="K123:K136" si="254">DATE(MID(J123,1,4),MID(J123,5,2),MID(J123,7,2))</f>
        <v>44179</v>
      </c>
      <c r="L123" s="60" t="str">
        <f t="shared" ca="1" si="225"/>
        <v>2021/8/25</v>
      </c>
      <c r="M123" s="44">
        <f t="shared" ca="1" si="226"/>
        <v>34425</v>
      </c>
      <c r="N123" s="61">
        <f t="shared" ca="1" si="227"/>
        <v>0.17328736819172097</v>
      </c>
      <c r="O123" s="35">
        <f t="shared" ref="O123:O136" si="255">D123*C123</f>
        <v>134.93645799999999</v>
      </c>
      <c r="P123" s="35">
        <f t="shared" ref="P123:P136" si="256">O123-B123</f>
        <v>-6.3542000000012422E-2</v>
      </c>
      <c r="Q123" s="36">
        <f t="shared" ref="Q123:Q136" si="257">B123/150</f>
        <v>0.9</v>
      </c>
      <c r="R123" s="37">
        <f t="shared" ref="R123:R136" si="258">R122+C123-T123</f>
        <v>12918.50999999996</v>
      </c>
      <c r="S123" s="38">
        <f t="shared" ref="S123:S136" si="259">R123*D123</f>
        <v>16914.205142999948</v>
      </c>
      <c r="T123" s="38"/>
      <c r="U123" s="62"/>
      <c r="V123" s="39">
        <f t="shared" ref="V123:V136" si="260">U123+V122</f>
        <v>63905.729999999989</v>
      </c>
      <c r="W123" s="39">
        <f t="shared" ref="W123:W136" si="261">S123+V123</f>
        <v>80819.935142999937</v>
      </c>
      <c r="X123" s="1">
        <f t="shared" ref="X123:X136" si="262">X122+B123</f>
        <v>68105</v>
      </c>
      <c r="Y123" s="37">
        <f t="shared" ref="Y123:Y136" si="263">W123-X123</f>
        <v>12714.935142999937</v>
      </c>
      <c r="Z123" s="183">
        <f t="shared" ref="Z123:Z136" si="264">W123/X123-1</f>
        <v>0.18669605965788039</v>
      </c>
      <c r="AA123" s="183">
        <f>SUM($C$2:C123)*D123/SUM($B$2:B123)-1</f>
        <v>5.3323119617254555E-4</v>
      </c>
      <c r="AB123" s="183">
        <f t="shared" si="228"/>
        <v>0.18616282846170784</v>
      </c>
      <c r="AC123" s="40">
        <f t="shared" si="229"/>
        <v>9.893622222222237E-2</v>
      </c>
    </row>
    <row r="124" spans="1:29">
      <c r="A124" s="63" t="s">
        <v>1939</v>
      </c>
      <c r="B124" s="2">
        <v>135</v>
      </c>
      <c r="C124" s="177">
        <v>102.94</v>
      </c>
      <c r="D124" s="178">
        <v>1.3107</v>
      </c>
      <c r="E124" s="32">
        <f t="shared" si="251"/>
        <v>0.22000000000000003</v>
      </c>
      <c r="F124" s="26">
        <f t="shared" si="252"/>
        <v>0.11975844444444432</v>
      </c>
      <c r="H124" s="58">
        <f t="shared" si="253"/>
        <v>16.167389999999983</v>
      </c>
      <c r="I124" s="2" t="s">
        <v>65</v>
      </c>
      <c r="J124" s="33" t="s">
        <v>1913</v>
      </c>
      <c r="K124" s="59">
        <f t="shared" si="254"/>
        <v>44180</v>
      </c>
      <c r="L124" s="60" t="str">
        <f t="shared" ca="1" si="225"/>
        <v>2021/8/25</v>
      </c>
      <c r="M124" s="44">
        <f t="shared" ca="1" si="226"/>
        <v>34290</v>
      </c>
      <c r="N124" s="61">
        <f t="shared" ca="1" si="227"/>
        <v>0.17209382764654399</v>
      </c>
      <c r="O124" s="35">
        <f t="shared" si="255"/>
        <v>134.92345799999998</v>
      </c>
      <c r="P124" s="35">
        <f t="shared" si="256"/>
        <v>-7.6542000000017651E-2</v>
      </c>
      <c r="Q124" s="36">
        <f t="shared" si="257"/>
        <v>0.9</v>
      </c>
      <c r="R124" s="37">
        <f t="shared" si="258"/>
        <v>13021.449999999961</v>
      </c>
      <c r="S124" s="38">
        <f t="shared" si="259"/>
        <v>17067.214514999949</v>
      </c>
      <c r="T124" s="38"/>
      <c r="U124" s="62"/>
      <c r="V124" s="39">
        <f t="shared" si="260"/>
        <v>63905.729999999989</v>
      </c>
      <c r="W124" s="39">
        <f t="shared" si="261"/>
        <v>80972.944514999937</v>
      </c>
      <c r="X124" s="1">
        <f t="shared" si="262"/>
        <v>68240</v>
      </c>
      <c r="Y124" s="37">
        <f t="shared" si="263"/>
        <v>12732.944514999937</v>
      </c>
      <c r="Z124" s="183">
        <f t="shared" si="264"/>
        <v>0.18659062888335187</v>
      </c>
      <c r="AA124" s="183">
        <f>SUM($C$2:C124)*D124/SUM($B$2:B124)-1</f>
        <v>1.5845451612908068E-3</v>
      </c>
      <c r="AB124" s="183">
        <f t="shared" si="228"/>
        <v>0.18500608372206107</v>
      </c>
      <c r="AC124" s="40">
        <f t="shared" si="229"/>
        <v>0.10024155555555571</v>
      </c>
    </row>
    <row r="125" spans="1:29">
      <c r="A125" s="63" t="s">
        <v>1940</v>
      </c>
      <c r="B125" s="2">
        <v>135</v>
      </c>
      <c r="C125" s="177">
        <v>103.3</v>
      </c>
      <c r="D125" s="178">
        <v>1.3062</v>
      </c>
      <c r="E125" s="32">
        <f t="shared" si="251"/>
        <v>0.22000000000000003</v>
      </c>
      <c r="F125" s="26">
        <f t="shared" si="252"/>
        <v>0.12367444444444434</v>
      </c>
      <c r="H125" s="58">
        <f t="shared" si="253"/>
        <v>16.696049999999985</v>
      </c>
      <c r="I125" s="2" t="s">
        <v>65</v>
      </c>
      <c r="J125" s="33" t="s">
        <v>1915</v>
      </c>
      <c r="K125" s="59">
        <f t="shared" si="254"/>
        <v>44181</v>
      </c>
      <c r="L125" s="60" t="str">
        <f t="shared" ca="1" si="225"/>
        <v>2021/8/25</v>
      </c>
      <c r="M125" s="44">
        <f t="shared" ca="1" si="226"/>
        <v>34155</v>
      </c>
      <c r="N125" s="61">
        <f t="shared" ca="1" si="227"/>
        <v>0.17842360562143156</v>
      </c>
      <c r="O125" s="35">
        <f t="shared" si="255"/>
        <v>134.93046000000001</v>
      </c>
      <c r="P125" s="35">
        <f t="shared" si="256"/>
        <v>-6.9539999999989277E-2</v>
      </c>
      <c r="Q125" s="36">
        <f t="shared" si="257"/>
        <v>0.9</v>
      </c>
      <c r="R125" s="37">
        <f t="shared" si="258"/>
        <v>13124.74999999996</v>
      </c>
      <c r="S125" s="38">
        <f t="shared" si="259"/>
        <v>17143.548449999947</v>
      </c>
      <c r="T125" s="38"/>
      <c r="U125" s="62"/>
      <c r="V125" s="39">
        <f t="shared" si="260"/>
        <v>63905.729999999989</v>
      </c>
      <c r="W125" s="39">
        <f t="shared" si="261"/>
        <v>81049.27844999994</v>
      </c>
      <c r="X125" s="1">
        <f t="shared" si="262"/>
        <v>68375</v>
      </c>
      <c r="Y125" s="37">
        <f t="shared" si="263"/>
        <v>12674.27844999994</v>
      </c>
      <c r="Z125" s="183">
        <f t="shared" si="264"/>
        <v>0.18536421864716557</v>
      </c>
      <c r="AA125" s="183">
        <f>SUM($C$2:C125)*D125/SUM($B$2:B125)-1</f>
        <v>-1.8428376293506687E-3</v>
      </c>
      <c r="AB125" s="183">
        <f t="shared" si="228"/>
        <v>0.18720705627651624</v>
      </c>
      <c r="AC125" s="40">
        <f t="shared" si="229"/>
        <v>9.6325555555555692E-2</v>
      </c>
    </row>
    <row r="126" spans="1:29">
      <c r="A126" s="63" t="s">
        <v>1941</v>
      </c>
      <c r="B126" s="2">
        <v>135</v>
      </c>
      <c r="C126" s="177">
        <v>102.13</v>
      </c>
      <c r="D126" s="178">
        <v>1.3211999999999999</v>
      </c>
      <c r="E126" s="32">
        <f t="shared" si="251"/>
        <v>0.22000000000000003</v>
      </c>
      <c r="F126" s="26">
        <f t="shared" si="252"/>
        <v>0.11094744444444439</v>
      </c>
      <c r="H126" s="58">
        <f t="shared" si="253"/>
        <v>14.977904999999993</v>
      </c>
      <c r="I126" s="2" t="s">
        <v>65</v>
      </c>
      <c r="J126" s="33" t="s">
        <v>1917</v>
      </c>
      <c r="K126" s="59">
        <f t="shared" si="254"/>
        <v>44182</v>
      </c>
      <c r="L126" s="60" t="str">
        <f t="shared" ca="1" si="225"/>
        <v>2021/8/25</v>
      </c>
      <c r="M126" s="44">
        <f t="shared" ca="1" si="226"/>
        <v>34020</v>
      </c>
      <c r="N126" s="61">
        <f t="shared" ca="1" si="227"/>
        <v>0.16069768738977064</v>
      </c>
      <c r="O126" s="35">
        <f t="shared" si="255"/>
        <v>134.93415599999997</v>
      </c>
      <c r="P126" s="35">
        <f t="shared" si="256"/>
        <v>-6.5844000000026881E-2</v>
      </c>
      <c r="Q126" s="36">
        <f t="shared" si="257"/>
        <v>0.9</v>
      </c>
      <c r="R126" s="37">
        <f t="shared" si="258"/>
        <v>13226.879999999959</v>
      </c>
      <c r="S126" s="38">
        <f t="shared" si="259"/>
        <v>17475.353855999943</v>
      </c>
      <c r="T126" s="38"/>
      <c r="U126" s="62"/>
      <c r="V126" s="39">
        <f t="shared" si="260"/>
        <v>63905.729999999989</v>
      </c>
      <c r="W126" s="39">
        <f t="shared" si="261"/>
        <v>81381.083855999925</v>
      </c>
      <c r="X126" s="1">
        <f t="shared" si="262"/>
        <v>68510</v>
      </c>
      <c r="Y126" s="37">
        <f t="shared" si="263"/>
        <v>12871.083855999925</v>
      </c>
      <c r="Z126" s="183">
        <f t="shared" si="264"/>
        <v>0.18787160788205992</v>
      </c>
      <c r="AA126" s="183">
        <f>SUM($C$2:C126)*D126/SUM($B$2:B126)-1</f>
        <v>9.5348358208957595E-3</v>
      </c>
      <c r="AB126" s="183">
        <f t="shared" si="228"/>
        <v>0.17833677206116416</v>
      </c>
      <c r="AC126" s="40">
        <f t="shared" si="229"/>
        <v>0.10905255555555564</v>
      </c>
    </row>
    <row r="127" spans="1:29">
      <c r="A127" s="63" t="s">
        <v>1942</v>
      </c>
      <c r="B127" s="2">
        <v>135</v>
      </c>
      <c r="C127" s="177">
        <v>102.38</v>
      </c>
      <c r="D127" s="178">
        <v>1.3179000000000001</v>
      </c>
      <c r="E127" s="32">
        <f t="shared" si="251"/>
        <v>0.22000000000000003</v>
      </c>
      <c r="F127" s="26">
        <f t="shared" si="252"/>
        <v>0.11366688888888873</v>
      </c>
      <c r="H127" s="58">
        <f t="shared" si="253"/>
        <v>15.34502999999998</v>
      </c>
      <c r="I127" s="2" t="s">
        <v>65</v>
      </c>
      <c r="J127" s="33" t="s">
        <v>1919</v>
      </c>
      <c r="K127" s="59">
        <f t="shared" si="254"/>
        <v>44183</v>
      </c>
      <c r="L127" s="60" t="str">
        <f t="shared" ca="1" si="225"/>
        <v>2021/8/25</v>
      </c>
      <c r="M127" s="44">
        <f t="shared" ca="1" si="226"/>
        <v>33885</v>
      </c>
      <c r="N127" s="61">
        <f t="shared" ca="1" si="227"/>
        <v>0.16529248782647168</v>
      </c>
      <c r="O127" s="35">
        <f t="shared" si="255"/>
        <v>134.926602</v>
      </c>
      <c r="P127" s="35">
        <f t="shared" si="256"/>
        <v>-7.339799999999741E-2</v>
      </c>
      <c r="Q127" s="36">
        <f t="shared" si="257"/>
        <v>0.9</v>
      </c>
      <c r="R127" s="37">
        <f t="shared" si="258"/>
        <v>13329.259999999958</v>
      </c>
      <c r="S127" s="38">
        <f t="shared" si="259"/>
        <v>17566.631753999947</v>
      </c>
      <c r="T127" s="38"/>
      <c r="U127" s="62"/>
      <c r="V127" s="39">
        <f t="shared" si="260"/>
        <v>63905.729999999989</v>
      </c>
      <c r="W127" s="39">
        <f t="shared" si="261"/>
        <v>81472.36175399994</v>
      </c>
      <c r="X127" s="1">
        <f t="shared" si="262"/>
        <v>68645</v>
      </c>
      <c r="Y127" s="37">
        <f t="shared" si="263"/>
        <v>12827.36175399994</v>
      </c>
      <c r="Z127" s="183">
        <f t="shared" si="264"/>
        <v>0.18686520145676955</v>
      </c>
      <c r="AA127" s="183">
        <f>SUM($C$2:C127)*D127/SUM($B$2:B127)-1</f>
        <v>6.9503744680854407E-3</v>
      </c>
      <c r="AB127" s="183">
        <f t="shared" si="228"/>
        <v>0.17991482698868411</v>
      </c>
      <c r="AC127" s="40">
        <f t="shared" si="229"/>
        <v>0.10633311111111129</v>
      </c>
    </row>
    <row r="128" spans="1:29">
      <c r="A128" s="63" t="s">
        <v>1943</v>
      </c>
      <c r="B128" s="2">
        <v>135</v>
      </c>
      <c r="C128" s="177">
        <v>100.75</v>
      </c>
      <c r="D128" s="178">
        <v>1.3392999999999999</v>
      </c>
      <c r="E128" s="32">
        <f t="shared" si="251"/>
        <v>0.22000000000000003</v>
      </c>
      <c r="F128" s="26">
        <f t="shared" si="252"/>
        <v>9.5936111111111E-2</v>
      </c>
      <c r="H128" s="58">
        <f t="shared" si="253"/>
        <v>12.951374999999985</v>
      </c>
      <c r="I128" s="2" t="s">
        <v>65</v>
      </c>
      <c r="J128" s="33" t="s">
        <v>1921</v>
      </c>
      <c r="K128" s="59">
        <f t="shared" si="254"/>
        <v>44186</v>
      </c>
      <c r="L128" s="60" t="str">
        <f t="shared" ca="1" si="225"/>
        <v>2021/8/25</v>
      </c>
      <c r="M128" s="44">
        <f t="shared" ca="1" si="226"/>
        <v>33480</v>
      </c>
      <c r="N128" s="61">
        <f t="shared" ca="1" si="227"/>
        <v>0.14119629256272384</v>
      </c>
      <c r="O128" s="35">
        <f t="shared" si="255"/>
        <v>134.93447499999999</v>
      </c>
      <c r="P128" s="35">
        <f t="shared" si="256"/>
        <v>-6.5525000000008049E-2</v>
      </c>
      <c r="Q128" s="36">
        <f t="shared" si="257"/>
        <v>0.9</v>
      </c>
      <c r="R128" s="37">
        <f t="shared" si="258"/>
        <v>13430.009999999958</v>
      </c>
      <c r="S128" s="38">
        <f t="shared" si="259"/>
        <v>17986.812392999942</v>
      </c>
      <c r="T128" s="38"/>
      <c r="U128" s="62"/>
      <c r="V128" s="39">
        <f t="shared" si="260"/>
        <v>63905.729999999989</v>
      </c>
      <c r="W128" s="39">
        <f t="shared" si="261"/>
        <v>81892.542392999923</v>
      </c>
      <c r="X128" s="1">
        <f t="shared" si="262"/>
        <v>68780</v>
      </c>
      <c r="Y128" s="37">
        <f t="shared" si="263"/>
        <v>13112.542392999923</v>
      </c>
      <c r="Z128" s="183">
        <f t="shared" si="264"/>
        <v>0.19064469893864389</v>
      </c>
      <c r="AA128" s="183">
        <f>SUM($C$2:C128)*D128/SUM($B$2:B128)-1</f>
        <v>2.3104785871559841E-2</v>
      </c>
      <c r="AB128" s="183">
        <f t="shared" si="228"/>
        <v>0.16753991306708405</v>
      </c>
      <c r="AC128" s="40">
        <f t="shared" si="229"/>
        <v>0.12406388888888903</v>
      </c>
    </row>
    <row r="129" spans="1:29">
      <c r="A129" s="63" t="s">
        <v>1944</v>
      </c>
      <c r="B129" s="2">
        <v>135</v>
      </c>
      <c r="C129" s="177">
        <v>102.94</v>
      </c>
      <c r="D129" s="178">
        <v>1.3107</v>
      </c>
      <c r="E129" s="32">
        <f t="shared" si="251"/>
        <v>0.22000000000000003</v>
      </c>
      <c r="F129" s="26">
        <f t="shared" si="252"/>
        <v>0.11975844444444432</v>
      </c>
      <c r="H129" s="58">
        <f t="shared" si="253"/>
        <v>16.167389999999983</v>
      </c>
      <c r="I129" s="2" t="s">
        <v>65</v>
      </c>
      <c r="J129" s="33" t="s">
        <v>1923</v>
      </c>
      <c r="K129" s="59">
        <f t="shared" si="254"/>
        <v>44187</v>
      </c>
      <c r="L129" s="60" t="str">
        <f t="shared" ca="1" si="225"/>
        <v>2021/8/25</v>
      </c>
      <c r="M129" s="44">
        <f t="shared" ca="1" si="226"/>
        <v>33345</v>
      </c>
      <c r="N129" s="61">
        <f t="shared" ca="1" si="227"/>
        <v>0.17697098065676994</v>
      </c>
      <c r="O129" s="35">
        <f t="shared" si="255"/>
        <v>134.92345799999998</v>
      </c>
      <c r="P129" s="35">
        <f t="shared" si="256"/>
        <v>-7.6542000000017651E-2</v>
      </c>
      <c r="Q129" s="36">
        <f t="shared" si="257"/>
        <v>0.9</v>
      </c>
      <c r="R129" s="37">
        <f t="shared" si="258"/>
        <v>13532.949999999959</v>
      </c>
      <c r="S129" s="38">
        <f t="shared" si="259"/>
        <v>17737.637564999946</v>
      </c>
      <c r="T129" s="38"/>
      <c r="U129" s="62"/>
      <c r="V129" s="39">
        <f t="shared" si="260"/>
        <v>63905.729999999989</v>
      </c>
      <c r="W129" s="39">
        <f t="shared" si="261"/>
        <v>81643.367564999935</v>
      </c>
      <c r="X129" s="1">
        <f t="shared" si="262"/>
        <v>68915</v>
      </c>
      <c r="Y129" s="37">
        <f t="shared" si="263"/>
        <v>12728.367564999935</v>
      </c>
      <c r="Z129" s="183">
        <f t="shared" si="264"/>
        <v>0.18469661996662468</v>
      </c>
      <c r="AA129" s="183">
        <f>SUM($C$2:C129)*D129/SUM($B$2:B129)-1</f>
        <v>1.2420205641492377E-3</v>
      </c>
      <c r="AB129" s="183">
        <f t="shared" si="228"/>
        <v>0.18345459940247544</v>
      </c>
      <c r="AC129" s="40">
        <f t="shared" si="229"/>
        <v>0.10024155555555571</v>
      </c>
    </row>
    <row r="130" spans="1:29">
      <c r="A130" s="63" t="s">
        <v>1945</v>
      </c>
      <c r="B130" s="2">
        <v>135</v>
      </c>
      <c r="C130" s="177">
        <v>102.04</v>
      </c>
      <c r="D130" s="178">
        <v>1.3223</v>
      </c>
      <c r="E130" s="32">
        <f t="shared" si="251"/>
        <v>0.22000000000000003</v>
      </c>
      <c r="F130" s="26">
        <f t="shared" si="252"/>
        <v>0.10996844444444449</v>
      </c>
      <c r="H130" s="58">
        <f t="shared" si="253"/>
        <v>14.845740000000006</v>
      </c>
      <c r="I130" s="2" t="s">
        <v>65</v>
      </c>
      <c r="J130" s="33" t="s">
        <v>1925</v>
      </c>
      <c r="K130" s="59">
        <f t="shared" si="254"/>
        <v>44188</v>
      </c>
      <c r="L130" s="60" t="str">
        <f t="shared" ca="1" si="225"/>
        <v>2021/8/25</v>
      </c>
      <c r="M130" s="44">
        <f t="shared" ca="1" si="226"/>
        <v>33210</v>
      </c>
      <c r="N130" s="61">
        <f t="shared" ca="1" si="227"/>
        <v>0.1631645618789522</v>
      </c>
      <c r="O130" s="35">
        <f t="shared" si="255"/>
        <v>134.927492</v>
      </c>
      <c r="P130" s="35">
        <f t="shared" si="256"/>
        <v>-7.2507999999999129E-2</v>
      </c>
      <c r="Q130" s="36">
        <f t="shared" si="257"/>
        <v>0.9</v>
      </c>
      <c r="R130" s="37">
        <f t="shared" si="258"/>
        <v>13634.98999999996</v>
      </c>
      <c r="S130" s="38">
        <f t="shared" si="259"/>
        <v>18029.547276999947</v>
      </c>
      <c r="T130" s="38"/>
      <c r="U130" s="62"/>
      <c r="V130" s="39">
        <f t="shared" si="260"/>
        <v>63905.729999999989</v>
      </c>
      <c r="W130" s="39">
        <f t="shared" si="261"/>
        <v>81935.277276999928</v>
      </c>
      <c r="X130" s="1">
        <f t="shared" si="262"/>
        <v>69050</v>
      </c>
      <c r="Y130" s="37">
        <f t="shared" si="263"/>
        <v>12885.277276999928</v>
      </c>
      <c r="Z130" s="183">
        <f t="shared" si="264"/>
        <v>0.18660792580738494</v>
      </c>
      <c r="AA130" s="183">
        <f>SUM($C$2:C130)*D130/SUM($B$2:B130)-1</f>
        <v>1.0016816666666983E-2</v>
      </c>
      <c r="AB130" s="183">
        <f t="shared" si="228"/>
        <v>0.17659110914071796</v>
      </c>
      <c r="AC130" s="40">
        <f t="shared" si="229"/>
        <v>0.11003155555555554</v>
      </c>
    </row>
    <row r="131" spans="1:29">
      <c r="A131" s="63" t="s">
        <v>1946</v>
      </c>
      <c r="B131" s="2">
        <v>135</v>
      </c>
      <c r="C131" s="177">
        <v>103.6</v>
      </c>
      <c r="D131" s="178">
        <v>1.3024</v>
      </c>
      <c r="E131" s="32">
        <f t="shared" si="251"/>
        <v>0.22000000000000003</v>
      </c>
      <c r="F131" s="26">
        <f t="shared" si="252"/>
        <v>0.12693777777777768</v>
      </c>
      <c r="H131" s="58">
        <f t="shared" si="253"/>
        <v>17.136599999999987</v>
      </c>
      <c r="I131" s="2" t="s">
        <v>65</v>
      </c>
      <c r="J131" s="33" t="s">
        <v>1927</v>
      </c>
      <c r="K131" s="59">
        <f t="shared" si="254"/>
        <v>44189</v>
      </c>
      <c r="L131" s="60" t="str">
        <f t="shared" ref="L131:L167" ca="1" si="265">IF(LEN(J131) &gt; 15,DATE(MID(J131,12,4),MID(J131,16,2),MID(J131,18,2)),TEXT(TODAY(),"yyyy/m/d"))</f>
        <v>2021/8/25</v>
      </c>
      <c r="M131" s="44">
        <f t="shared" ref="M131:M162" ca="1" si="266">(L131-K131+1)*B131</f>
        <v>33075</v>
      </c>
      <c r="N131" s="61">
        <f t="shared" ref="N131:N162" ca="1" si="267">H131/M131*365</f>
        <v>0.18911138321995452</v>
      </c>
      <c r="O131" s="35">
        <f t="shared" si="255"/>
        <v>134.92864</v>
      </c>
      <c r="P131" s="35">
        <f t="shared" si="256"/>
        <v>-7.1359999999998536E-2</v>
      </c>
      <c r="Q131" s="36">
        <f t="shared" si="257"/>
        <v>0.9</v>
      </c>
      <c r="R131" s="37">
        <f t="shared" si="258"/>
        <v>13738.58999999996</v>
      </c>
      <c r="S131" s="38">
        <f t="shared" si="259"/>
        <v>17893.139615999949</v>
      </c>
      <c r="T131" s="38"/>
      <c r="U131" s="62"/>
      <c r="V131" s="39">
        <f t="shared" si="260"/>
        <v>63905.729999999989</v>
      </c>
      <c r="W131" s="39">
        <f t="shared" si="261"/>
        <v>81798.869615999938</v>
      </c>
      <c r="X131" s="1">
        <f t="shared" si="262"/>
        <v>69185</v>
      </c>
      <c r="Y131" s="37">
        <f t="shared" si="263"/>
        <v>12613.869615999938</v>
      </c>
      <c r="Z131" s="183">
        <f t="shared" si="264"/>
        <v>0.18232087325287183</v>
      </c>
      <c r="AA131" s="183">
        <f>SUM($C$2:C131)*D131/SUM($B$2:B131)-1</f>
        <v>-5.1459609668753625E-3</v>
      </c>
      <c r="AB131" s="183">
        <f t="shared" ref="AB131:AB162" si="268">Z131-AA131</f>
        <v>0.18746683421974719</v>
      </c>
      <c r="AC131" s="40">
        <f t="shared" ref="AC131:AC166" si="269">IF(E131-F131&lt;0,"达成",E131-F131)</f>
        <v>9.3062222222222352E-2</v>
      </c>
    </row>
    <row r="132" spans="1:29">
      <c r="A132" s="63" t="s">
        <v>1947</v>
      </c>
      <c r="B132" s="2">
        <v>135</v>
      </c>
      <c r="C132" s="177">
        <v>102.45</v>
      </c>
      <c r="D132" s="178">
        <v>1.3169999999999999</v>
      </c>
      <c r="E132" s="32">
        <f t="shared" si="251"/>
        <v>0.22000000000000003</v>
      </c>
      <c r="F132" s="26">
        <f t="shared" si="252"/>
        <v>0.1144283333333333</v>
      </c>
      <c r="H132" s="58">
        <f t="shared" si="253"/>
        <v>15.447824999999995</v>
      </c>
      <c r="I132" s="2" t="s">
        <v>65</v>
      </c>
      <c r="J132" s="33" t="s">
        <v>1929</v>
      </c>
      <c r="K132" s="59">
        <f t="shared" si="254"/>
        <v>44190</v>
      </c>
      <c r="L132" s="60" t="str">
        <f t="shared" ca="1" si="265"/>
        <v>2021/8/25</v>
      </c>
      <c r="M132" s="44">
        <f t="shared" ca="1" si="266"/>
        <v>32940</v>
      </c>
      <c r="N132" s="61">
        <f t="shared" ca="1" si="267"/>
        <v>0.17117353142076497</v>
      </c>
      <c r="O132" s="35">
        <f t="shared" si="255"/>
        <v>134.92665</v>
      </c>
      <c r="P132" s="35">
        <f t="shared" si="256"/>
        <v>-7.3350000000004911E-2</v>
      </c>
      <c r="Q132" s="36">
        <f t="shared" si="257"/>
        <v>0.9</v>
      </c>
      <c r="R132" s="37">
        <f t="shared" si="258"/>
        <v>13841.039999999961</v>
      </c>
      <c r="S132" s="38">
        <f t="shared" si="259"/>
        <v>18228.649679999948</v>
      </c>
      <c r="T132" s="38"/>
      <c r="U132" s="62"/>
      <c r="V132" s="39">
        <f t="shared" si="260"/>
        <v>63905.729999999989</v>
      </c>
      <c r="W132" s="39">
        <f t="shared" si="261"/>
        <v>82134.37967999994</v>
      </c>
      <c r="X132" s="1">
        <f t="shared" si="262"/>
        <v>69320</v>
      </c>
      <c r="Y132" s="37">
        <f t="shared" si="263"/>
        <v>12814.37967999994</v>
      </c>
      <c r="Z132" s="183">
        <f t="shared" si="264"/>
        <v>0.18485833352567704</v>
      </c>
      <c r="AA132" s="183">
        <f>SUM($C$2:C132)*D132/SUM($B$2:B132)-1</f>
        <v>5.9540746003554634E-3</v>
      </c>
      <c r="AB132" s="183">
        <f t="shared" si="268"/>
        <v>0.17890425892532158</v>
      </c>
      <c r="AC132" s="40">
        <f t="shared" si="269"/>
        <v>0.10557166666666673</v>
      </c>
    </row>
    <row r="133" spans="1:29">
      <c r="A133" s="63" t="s">
        <v>1948</v>
      </c>
      <c r="B133" s="2">
        <v>135</v>
      </c>
      <c r="C133" s="177">
        <v>102.99</v>
      </c>
      <c r="D133" s="178">
        <v>1.3101</v>
      </c>
      <c r="E133" s="32">
        <f t="shared" si="251"/>
        <v>0.22000000000000003</v>
      </c>
      <c r="F133" s="26">
        <f t="shared" si="252"/>
        <v>0.12030233333333332</v>
      </c>
      <c r="H133" s="58">
        <f t="shared" si="253"/>
        <v>16.240814999999998</v>
      </c>
      <c r="I133" s="2" t="s">
        <v>65</v>
      </c>
      <c r="J133" s="33" t="s">
        <v>1931</v>
      </c>
      <c r="K133" s="59">
        <f t="shared" si="254"/>
        <v>44193</v>
      </c>
      <c r="L133" s="60" t="str">
        <f t="shared" ca="1" si="265"/>
        <v>2021/8/25</v>
      </c>
      <c r="M133" s="44">
        <f t="shared" ca="1" si="266"/>
        <v>32535</v>
      </c>
      <c r="N133" s="61">
        <f t="shared" ca="1" si="267"/>
        <v>0.1822006293222683</v>
      </c>
      <c r="O133" s="35">
        <f t="shared" si="255"/>
        <v>134.927199</v>
      </c>
      <c r="P133" s="35">
        <f t="shared" si="256"/>
        <v>-7.2800999999998339E-2</v>
      </c>
      <c r="Q133" s="36">
        <f t="shared" si="257"/>
        <v>0.9</v>
      </c>
      <c r="R133" s="37">
        <f t="shared" si="258"/>
        <v>13944.029999999961</v>
      </c>
      <c r="S133" s="38">
        <f t="shared" si="259"/>
        <v>18268.073702999947</v>
      </c>
      <c r="T133" s="38"/>
      <c r="U133" s="62"/>
      <c r="V133" s="39">
        <f t="shared" si="260"/>
        <v>63905.729999999989</v>
      </c>
      <c r="W133" s="39">
        <f t="shared" si="261"/>
        <v>82173.80370299994</v>
      </c>
      <c r="X133" s="1">
        <f t="shared" si="262"/>
        <v>69455</v>
      </c>
      <c r="Y133" s="37">
        <f t="shared" si="263"/>
        <v>12718.80370299994</v>
      </c>
      <c r="Z133" s="183">
        <f t="shared" si="264"/>
        <v>0.18312293863652629</v>
      </c>
      <c r="AA133" s="183">
        <f>SUM($C$2:C133)*D133/SUM($B$2:B133)-1</f>
        <v>6.7400264317218905E-4</v>
      </c>
      <c r="AB133" s="183">
        <f t="shared" si="268"/>
        <v>0.1824489359933541</v>
      </c>
      <c r="AC133" s="40">
        <f t="shared" si="269"/>
        <v>9.9697666666666712E-2</v>
      </c>
    </row>
    <row r="134" spans="1:29">
      <c r="A134" s="63" t="s">
        <v>1949</v>
      </c>
      <c r="B134" s="2">
        <v>135</v>
      </c>
      <c r="C134" s="177">
        <v>103.68</v>
      </c>
      <c r="D134" s="178">
        <v>1.3013999999999999</v>
      </c>
      <c r="E134" s="32">
        <f t="shared" si="251"/>
        <v>0.22000000000000003</v>
      </c>
      <c r="F134" s="26">
        <f t="shared" si="252"/>
        <v>0.12780799999999992</v>
      </c>
      <c r="H134" s="58">
        <f t="shared" si="253"/>
        <v>17.254079999999988</v>
      </c>
      <c r="I134" s="2" t="s">
        <v>65</v>
      </c>
      <c r="J134" s="33" t="s">
        <v>1933</v>
      </c>
      <c r="K134" s="59">
        <f t="shared" si="254"/>
        <v>44194</v>
      </c>
      <c r="L134" s="60" t="str">
        <f t="shared" ca="1" si="265"/>
        <v>2021/8/25</v>
      </c>
      <c r="M134" s="44">
        <f t="shared" ca="1" si="266"/>
        <v>32400</v>
      </c>
      <c r="N134" s="61">
        <f t="shared" ca="1" si="267"/>
        <v>0.1943746666666665</v>
      </c>
      <c r="O134" s="35">
        <f t="shared" si="255"/>
        <v>134.92915199999999</v>
      </c>
      <c r="P134" s="35">
        <f t="shared" si="256"/>
        <v>-7.0848000000012235E-2</v>
      </c>
      <c r="Q134" s="36">
        <f t="shared" si="257"/>
        <v>0.9</v>
      </c>
      <c r="R134" s="37">
        <f t="shared" si="258"/>
        <v>14047.709999999961</v>
      </c>
      <c r="S134" s="38">
        <f t="shared" si="259"/>
        <v>18281.689793999947</v>
      </c>
      <c r="T134" s="38"/>
      <c r="U134" s="62"/>
      <c r="V134" s="39">
        <f t="shared" si="260"/>
        <v>63905.729999999989</v>
      </c>
      <c r="W134" s="39">
        <f t="shared" si="261"/>
        <v>82187.419793999929</v>
      </c>
      <c r="X134" s="1">
        <f t="shared" si="262"/>
        <v>69590</v>
      </c>
      <c r="Y134" s="37">
        <f t="shared" si="263"/>
        <v>12597.419793999929</v>
      </c>
      <c r="Z134" s="183">
        <f t="shared" si="264"/>
        <v>0.1810234199453935</v>
      </c>
      <c r="AA134" s="183">
        <f>SUM($C$2:C134)*D134/SUM($B$2:B134)-1</f>
        <v>-5.9283402097899396E-3</v>
      </c>
      <c r="AB134" s="183">
        <f t="shared" si="268"/>
        <v>0.18695176015518344</v>
      </c>
      <c r="AC134" s="40">
        <f t="shared" si="269"/>
        <v>9.2192000000000107E-2</v>
      </c>
    </row>
    <row r="135" spans="1:29">
      <c r="A135" s="63" t="s">
        <v>1950</v>
      </c>
      <c r="B135" s="2">
        <v>135</v>
      </c>
      <c r="C135" s="177">
        <v>102.58</v>
      </c>
      <c r="D135" s="178">
        <v>1.3152999999999999</v>
      </c>
      <c r="E135" s="32">
        <f t="shared" si="251"/>
        <v>0.22000000000000003</v>
      </c>
      <c r="F135" s="26">
        <f t="shared" si="252"/>
        <v>0.1158424444444443</v>
      </c>
      <c r="H135" s="58">
        <f t="shared" si="253"/>
        <v>15.638729999999981</v>
      </c>
      <c r="I135" s="2" t="s">
        <v>65</v>
      </c>
      <c r="J135" s="33" t="s">
        <v>1935</v>
      </c>
      <c r="K135" s="59">
        <f t="shared" si="254"/>
        <v>44195</v>
      </c>
      <c r="L135" s="60" t="str">
        <f t="shared" ca="1" si="265"/>
        <v>2021/8/25</v>
      </c>
      <c r="M135" s="44">
        <f t="shared" ca="1" si="266"/>
        <v>32265</v>
      </c>
      <c r="N135" s="61">
        <f t="shared" ca="1" si="267"/>
        <v>0.17691419339841913</v>
      </c>
      <c r="O135" s="35">
        <f t="shared" si="255"/>
        <v>134.923474</v>
      </c>
      <c r="P135" s="35">
        <f t="shared" si="256"/>
        <v>-7.6526000000001204E-2</v>
      </c>
      <c r="Q135" s="36">
        <f t="shared" si="257"/>
        <v>0.9</v>
      </c>
      <c r="R135" s="37">
        <f t="shared" si="258"/>
        <v>14150.289999999961</v>
      </c>
      <c r="S135" s="38">
        <f t="shared" si="259"/>
        <v>18611.876436999948</v>
      </c>
      <c r="T135" s="38"/>
      <c r="U135" s="62"/>
      <c r="V135" s="39">
        <f t="shared" si="260"/>
        <v>63905.729999999989</v>
      </c>
      <c r="W135" s="39">
        <f t="shared" si="261"/>
        <v>82517.606436999937</v>
      </c>
      <c r="X135" s="1">
        <f t="shared" si="262"/>
        <v>69725</v>
      </c>
      <c r="Y135" s="37">
        <f t="shared" si="263"/>
        <v>12792.606436999937</v>
      </c>
      <c r="Z135" s="183">
        <f t="shared" si="264"/>
        <v>0.18347230458228658</v>
      </c>
      <c r="AA135" s="183">
        <f>SUM($C$2:C135)*D135/SUM($B$2:B135)-1</f>
        <v>4.6481187048283967E-3</v>
      </c>
      <c r="AB135" s="183">
        <f t="shared" si="268"/>
        <v>0.17882418587745819</v>
      </c>
      <c r="AC135" s="40">
        <f t="shared" si="269"/>
        <v>0.10415755555555573</v>
      </c>
    </row>
    <row r="136" spans="1:29">
      <c r="A136" s="63" t="s">
        <v>1951</v>
      </c>
      <c r="B136" s="2">
        <v>135</v>
      </c>
      <c r="C136" s="177">
        <v>101.09</v>
      </c>
      <c r="D136" s="178">
        <v>1.3347</v>
      </c>
      <c r="E136" s="32">
        <f t="shared" si="251"/>
        <v>0.22000000000000003</v>
      </c>
      <c r="F136" s="26">
        <f t="shared" si="252"/>
        <v>9.9634555555555462E-2</v>
      </c>
      <c r="H136" s="58">
        <f t="shared" si="253"/>
        <v>13.450664999999987</v>
      </c>
      <c r="I136" s="2" t="s">
        <v>65</v>
      </c>
      <c r="J136" s="33" t="s">
        <v>1937</v>
      </c>
      <c r="K136" s="59">
        <f t="shared" si="254"/>
        <v>44196</v>
      </c>
      <c r="L136" s="60" t="str">
        <f t="shared" ca="1" si="265"/>
        <v>2021/8/25</v>
      </c>
      <c r="M136" s="44">
        <f t="shared" ca="1" si="266"/>
        <v>32130</v>
      </c>
      <c r="N136" s="61">
        <f t="shared" ca="1" si="267"/>
        <v>0.15280089402427624</v>
      </c>
      <c r="O136" s="35">
        <f t="shared" si="255"/>
        <v>134.924823</v>
      </c>
      <c r="P136" s="35">
        <f t="shared" si="256"/>
        <v>-7.5176999999996497E-2</v>
      </c>
      <c r="Q136" s="36">
        <f t="shared" si="257"/>
        <v>0.9</v>
      </c>
      <c r="R136" s="37">
        <f t="shared" si="258"/>
        <v>14251.379999999961</v>
      </c>
      <c r="S136" s="38">
        <f t="shared" si="259"/>
        <v>19021.31688599995</v>
      </c>
      <c r="T136" s="38"/>
      <c r="U136" s="62"/>
      <c r="V136" s="39">
        <f t="shared" si="260"/>
        <v>63905.729999999989</v>
      </c>
      <c r="W136" s="39">
        <f t="shared" si="261"/>
        <v>82927.046885999938</v>
      </c>
      <c r="X136" s="1">
        <f t="shared" si="262"/>
        <v>69860</v>
      </c>
      <c r="Y136" s="37">
        <f t="shared" si="263"/>
        <v>13067.046885999938</v>
      </c>
      <c r="Z136" s="183">
        <f t="shared" si="264"/>
        <v>0.18704619075293349</v>
      </c>
      <c r="AA136" s="183">
        <f>SUM($C$2:C136)*D136/SUM($B$2:B136)-1</f>
        <v>1.9311079173838452E-2</v>
      </c>
      <c r="AB136" s="183">
        <f t="shared" si="268"/>
        <v>0.16773511157909504</v>
      </c>
      <c r="AC136" s="40">
        <f t="shared" si="269"/>
        <v>0.12036544444444457</v>
      </c>
    </row>
    <row r="137" spans="1:29">
      <c r="A137" s="63" t="s">
        <v>1994</v>
      </c>
      <c r="B137" s="2">
        <v>135</v>
      </c>
      <c r="C137" s="177">
        <v>99.39</v>
      </c>
      <c r="D137" s="178">
        <v>1.3575999999999999</v>
      </c>
      <c r="E137" s="32">
        <f t="shared" ref="E137" si="270">10%*Q137+13%</f>
        <v>0.22000000000000003</v>
      </c>
      <c r="F137" s="26">
        <f t="shared" ref="F137" si="271">IF(G137="",($F$1*C137-B137)/B137,H137/B137)</f>
        <v>8.1142333333333372E-2</v>
      </c>
      <c r="H137" s="58">
        <f t="shared" ref="H137" si="272">IF(G137="",$F$1*C137-B137,G137-B137)</f>
        <v>10.954215000000005</v>
      </c>
      <c r="I137" s="2" t="s">
        <v>65</v>
      </c>
      <c r="J137" s="33" t="s">
        <v>1995</v>
      </c>
      <c r="K137" s="59">
        <f t="shared" ref="K137" si="273">DATE(MID(J137,1,4),MID(J137,5,2),MID(J137,7,2))</f>
        <v>44200</v>
      </c>
      <c r="L137" s="60" t="str">
        <f t="shared" ca="1" si="265"/>
        <v>2021/8/25</v>
      </c>
      <c r="M137" s="44">
        <f t="shared" ca="1" si="266"/>
        <v>31590</v>
      </c>
      <c r="N137" s="61">
        <f t="shared" ca="1" si="267"/>
        <v>0.12656816951566957</v>
      </c>
      <c r="O137" s="35">
        <f t="shared" ref="O137" si="274">D137*C137</f>
        <v>134.93186399999999</v>
      </c>
      <c r="P137" s="35">
        <f t="shared" ref="P137" si="275">O137-B137</f>
        <v>-6.8136000000009744E-2</v>
      </c>
      <c r="Q137" s="36">
        <f t="shared" ref="Q137" si="276">B137/150</f>
        <v>0.9</v>
      </c>
      <c r="R137" s="37">
        <f t="shared" ref="R137:R151" si="277">R136+C137-T137</f>
        <v>14350.76999999996</v>
      </c>
      <c r="S137" s="38">
        <f t="shared" ref="S137:S151" si="278">R137*D137</f>
        <v>19482.605351999944</v>
      </c>
      <c r="T137" s="38"/>
      <c r="U137" s="62"/>
      <c r="V137" s="39">
        <f t="shared" ref="V137:V151" si="279">U137+V136</f>
        <v>63905.729999999989</v>
      </c>
      <c r="W137" s="39">
        <f t="shared" ref="W137:W151" si="280">S137+V137</f>
        <v>83388.335351999936</v>
      </c>
      <c r="X137" s="1">
        <f t="shared" ref="X137:X151" si="281">X136+B137</f>
        <v>69995</v>
      </c>
      <c r="Y137" s="37">
        <f t="shared" ref="Y137:Y151" si="282">W137-X137</f>
        <v>13393.335351999936</v>
      </c>
      <c r="Z137" s="183">
        <f t="shared" ref="Z137:Z151" si="283">W137/X137-1</f>
        <v>0.1913470298164146</v>
      </c>
      <c r="AA137" s="183">
        <f>SUM($C$2:C137)*D137/SUM($B$2:B137)-1</f>
        <v>3.6513108112724346E-2</v>
      </c>
      <c r="AB137" s="183">
        <f t="shared" si="268"/>
        <v>0.15483392170369026</v>
      </c>
      <c r="AC137" s="40">
        <f t="shared" si="269"/>
        <v>0.13885766666666666</v>
      </c>
    </row>
    <row r="138" spans="1:29">
      <c r="A138" s="63" t="s">
        <v>1996</v>
      </c>
      <c r="B138" s="2">
        <v>135</v>
      </c>
      <c r="C138" s="177">
        <v>98.63</v>
      </c>
      <c r="D138" s="178">
        <v>1.3681000000000001</v>
      </c>
      <c r="E138" s="32">
        <f t="shared" ref="E138:E151" si="284">10%*Q138+13%</f>
        <v>0.22000000000000003</v>
      </c>
      <c r="F138" s="26">
        <f t="shared" ref="F138:F151" si="285">IF(G138="",($F$1*C138-B138)/B138,H138/B138)</f>
        <v>7.2875222222222008E-2</v>
      </c>
      <c r="H138" s="58">
        <f t="shared" ref="H138:H151" si="286">IF(G138="",$F$1*C138-B138,G138-B138)</f>
        <v>9.838154999999972</v>
      </c>
      <c r="I138" s="2" t="s">
        <v>65</v>
      </c>
      <c r="J138" s="33" t="s">
        <v>1997</v>
      </c>
      <c r="K138" s="59">
        <f t="shared" ref="K138:K151" si="287">DATE(MID(J138,1,4),MID(J138,5,2),MID(J138,7,2))</f>
        <v>44201</v>
      </c>
      <c r="L138" s="60" t="str">
        <f t="shared" ca="1" si="265"/>
        <v>2021/8/25</v>
      </c>
      <c r="M138" s="44">
        <f t="shared" ca="1" si="266"/>
        <v>31455</v>
      </c>
      <c r="N138" s="61">
        <f t="shared" ca="1" si="267"/>
        <v>0.11416075584167827</v>
      </c>
      <c r="O138" s="35">
        <f t="shared" ref="O138:O151" si="288">D138*C138</f>
        <v>134.93570299999999</v>
      </c>
      <c r="P138" s="35">
        <f t="shared" ref="P138:P151" si="289">O138-B138</f>
        <v>-6.4297000000010485E-2</v>
      </c>
      <c r="Q138" s="36">
        <f t="shared" ref="Q138:Q151" si="290">B138/150</f>
        <v>0.9</v>
      </c>
      <c r="R138" s="37">
        <f t="shared" si="277"/>
        <v>14449.39999999996</v>
      </c>
      <c r="S138" s="38">
        <f t="shared" si="278"/>
        <v>19768.224139999948</v>
      </c>
      <c r="T138" s="38"/>
      <c r="U138" s="62"/>
      <c r="V138" s="39">
        <f t="shared" si="279"/>
        <v>63905.729999999989</v>
      </c>
      <c r="W138" s="39">
        <f t="shared" si="280"/>
        <v>83673.954139999929</v>
      </c>
      <c r="X138" s="1">
        <f t="shared" si="281"/>
        <v>70130</v>
      </c>
      <c r="Y138" s="37">
        <f t="shared" si="282"/>
        <v>13543.954139999929</v>
      </c>
      <c r="Z138" s="183">
        <f t="shared" si="283"/>
        <v>0.19312639583630298</v>
      </c>
      <c r="AA138" s="183">
        <f>SUM($C$2:C138)*D138/SUM($B$2:B138)-1</f>
        <v>4.4186479774011689E-2</v>
      </c>
      <c r="AB138" s="183">
        <f t="shared" si="268"/>
        <v>0.14893991606229129</v>
      </c>
      <c r="AC138" s="40">
        <f t="shared" si="269"/>
        <v>0.14712477777777802</v>
      </c>
    </row>
    <row r="139" spans="1:29">
      <c r="A139" s="63" t="s">
        <v>1998</v>
      </c>
      <c r="B139" s="2">
        <v>135</v>
      </c>
      <c r="C139" s="177">
        <v>98.79</v>
      </c>
      <c r="D139" s="178">
        <v>1.3657999999999999</v>
      </c>
      <c r="E139" s="32">
        <f t="shared" si="284"/>
        <v>0.22000000000000003</v>
      </c>
      <c r="F139" s="26">
        <f t="shared" si="285"/>
        <v>7.4615666666666677E-2</v>
      </c>
      <c r="H139" s="58">
        <f t="shared" si="286"/>
        <v>10.073115000000001</v>
      </c>
      <c r="I139" s="2" t="s">
        <v>65</v>
      </c>
      <c r="J139" s="33" t="s">
        <v>1999</v>
      </c>
      <c r="K139" s="59">
        <f t="shared" si="287"/>
        <v>44202</v>
      </c>
      <c r="L139" s="60" t="str">
        <f t="shared" ca="1" si="265"/>
        <v>2021/8/25</v>
      </c>
      <c r="M139" s="44">
        <f t="shared" ca="1" si="266"/>
        <v>31320</v>
      </c>
      <c r="N139" s="61">
        <f t="shared" ca="1" si="267"/>
        <v>0.11739102729885059</v>
      </c>
      <c r="O139" s="35">
        <f t="shared" si="288"/>
        <v>134.92738199999999</v>
      </c>
      <c r="P139" s="35">
        <f t="shared" si="289"/>
        <v>-7.2618000000005622E-2</v>
      </c>
      <c r="Q139" s="36">
        <f t="shared" si="290"/>
        <v>0.9</v>
      </c>
      <c r="R139" s="37">
        <f t="shared" si="277"/>
        <v>14548.18999999996</v>
      </c>
      <c r="S139" s="38">
        <f t="shared" si="278"/>
        <v>19869.917901999943</v>
      </c>
      <c r="T139" s="38"/>
      <c r="U139" s="62"/>
      <c r="V139" s="39">
        <f t="shared" si="279"/>
        <v>63905.729999999989</v>
      </c>
      <c r="W139" s="39">
        <f t="shared" si="280"/>
        <v>83775.647901999939</v>
      </c>
      <c r="X139" s="1">
        <f t="shared" si="281"/>
        <v>70265</v>
      </c>
      <c r="Y139" s="37">
        <f t="shared" si="282"/>
        <v>13510.647901999939</v>
      </c>
      <c r="Z139" s="183">
        <f t="shared" si="283"/>
        <v>0.19228133355155386</v>
      </c>
      <c r="AA139" s="183">
        <f>SUM($C$2:C139)*D139/SUM($B$2:B139)-1</f>
        <v>4.2105782898794741E-2</v>
      </c>
      <c r="AB139" s="183">
        <f t="shared" si="268"/>
        <v>0.15017555065275912</v>
      </c>
      <c r="AC139" s="40">
        <f t="shared" si="269"/>
        <v>0.14538433333333334</v>
      </c>
    </row>
    <row r="140" spans="1:29">
      <c r="A140" s="63" t="s">
        <v>2000</v>
      </c>
      <c r="B140" s="2">
        <v>135</v>
      </c>
      <c r="C140" s="177">
        <v>98.61</v>
      </c>
      <c r="D140" s="178">
        <v>1.3683000000000001</v>
      </c>
      <c r="E140" s="32">
        <f t="shared" si="284"/>
        <v>0.22000000000000003</v>
      </c>
      <c r="F140" s="26">
        <f t="shared" si="285"/>
        <v>7.2657666666666662E-2</v>
      </c>
      <c r="H140" s="58">
        <f t="shared" si="286"/>
        <v>9.8087850000000003</v>
      </c>
      <c r="I140" s="2" t="s">
        <v>65</v>
      </c>
      <c r="J140" s="33" t="s">
        <v>2001</v>
      </c>
      <c r="K140" s="59">
        <f t="shared" si="287"/>
        <v>44203</v>
      </c>
      <c r="L140" s="60" t="str">
        <f t="shared" ca="1" si="265"/>
        <v>2021/8/25</v>
      </c>
      <c r="M140" s="44">
        <f t="shared" ca="1" si="266"/>
        <v>31185</v>
      </c>
      <c r="N140" s="61">
        <f t="shared" ca="1" si="267"/>
        <v>0.11480540404040405</v>
      </c>
      <c r="O140" s="35">
        <f t="shared" si="288"/>
        <v>134.92806300000001</v>
      </c>
      <c r="P140" s="35">
        <f t="shared" si="289"/>
        <v>-7.1936999999991258E-2</v>
      </c>
      <c r="Q140" s="36">
        <f t="shared" si="290"/>
        <v>0.9</v>
      </c>
      <c r="R140" s="37">
        <f t="shared" si="277"/>
        <v>14646.799999999961</v>
      </c>
      <c r="S140" s="38">
        <f t="shared" si="278"/>
        <v>20041.216439999949</v>
      </c>
      <c r="T140" s="38"/>
      <c r="U140" s="62"/>
      <c r="V140" s="39">
        <f t="shared" si="279"/>
        <v>63905.729999999989</v>
      </c>
      <c r="W140" s="39">
        <f t="shared" si="280"/>
        <v>83946.946439999942</v>
      </c>
      <c r="X140" s="1">
        <f t="shared" si="281"/>
        <v>70400</v>
      </c>
      <c r="Y140" s="37">
        <f t="shared" si="282"/>
        <v>13546.946439999942</v>
      </c>
      <c r="Z140" s="183">
        <f t="shared" si="283"/>
        <v>0.19242821647727193</v>
      </c>
      <c r="AA140" s="183">
        <f>SUM($C$2:C140)*D140/SUM($B$2:B140)-1</f>
        <v>4.3678629716194184E-2</v>
      </c>
      <c r="AB140" s="183">
        <f t="shared" si="268"/>
        <v>0.14874958676107775</v>
      </c>
      <c r="AC140" s="40">
        <f t="shared" si="269"/>
        <v>0.14734233333333335</v>
      </c>
    </row>
    <row r="141" spans="1:29">
      <c r="A141" s="63" t="s">
        <v>2002</v>
      </c>
      <c r="B141" s="2">
        <v>135</v>
      </c>
      <c r="C141" s="177">
        <v>98.35</v>
      </c>
      <c r="D141" s="178">
        <v>1.3720000000000001</v>
      </c>
      <c r="E141" s="32">
        <f t="shared" si="284"/>
        <v>0.22000000000000003</v>
      </c>
      <c r="F141" s="26">
        <f t="shared" si="285"/>
        <v>6.9829444444444222E-2</v>
      </c>
      <c r="H141" s="58">
        <f t="shared" si="286"/>
        <v>9.4269749999999704</v>
      </c>
      <c r="I141" s="2" t="s">
        <v>65</v>
      </c>
      <c r="J141" s="33" t="s">
        <v>2003</v>
      </c>
      <c r="K141" s="59">
        <f t="shared" si="287"/>
        <v>44204</v>
      </c>
      <c r="L141" s="60" t="str">
        <f t="shared" ca="1" si="265"/>
        <v>2021/8/25</v>
      </c>
      <c r="M141" s="44">
        <f t="shared" ca="1" si="266"/>
        <v>31050</v>
      </c>
      <c r="N141" s="61">
        <f t="shared" ca="1" si="267"/>
        <v>0.11081629227053104</v>
      </c>
      <c r="O141" s="35">
        <f t="shared" si="288"/>
        <v>134.93620000000001</v>
      </c>
      <c r="P141" s="35">
        <f t="shared" si="289"/>
        <v>-6.3799999999986312E-2</v>
      </c>
      <c r="Q141" s="36">
        <f t="shared" si="290"/>
        <v>0.9</v>
      </c>
      <c r="R141" s="37">
        <f t="shared" si="277"/>
        <v>14745.149999999961</v>
      </c>
      <c r="S141" s="38">
        <f t="shared" si="278"/>
        <v>20230.345799999948</v>
      </c>
      <c r="T141" s="38"/>
      <c r="U141" s="62"/>
      <c r="V141" s="39">
        <f t="shared" si="279"/>
        <v>63905.729999999989</v>
      </c>
      <c r="W141" s="39">
        <f t="shared" si="280"/>
        <v>84136.075799999933</v>
      </c>
      <c r="X141" s="1">
        <f t="shared" si="281"/>
        <v>70535</v>
      </c>
      <c r="Y141" s="37">
        <f t="shared" si="282"/>
        <v>13601.075799999933</v>
      </c>
      <c r="Z141" s="183">
        <f t="shared" si="283"/>
        <v>0.19282733111221284</v>
      </c>
      <c r="AA141" s="183">
        <f>SUM($C$2:C141)*D141/SUM($B$2:B141)-1</f>
        <v>4.6150568351284837E-2</v>
      </c>
      <c r="AB141" s="183">
        <f t="shared" si="268"/>
        <v>0.146676762760928</v>
      </c>
      <c r="AC141" s="40">
        <f t="shared" si="269"/>
        <v>0.15017055555555581</v>
      </c>
    </row>
    <row r="142" spans="1:29">
      <c r="A142" s="63" t="s">
        <v>2004</v>
      </c>
      <c r="B142" s="2">
        <v>135</v>
      </c>
      <c r="C142" s="177">
        <v>99.87</v>
      </c>
      <c r="D142" s="178">
        <v>1.3511</v>
      </c>
      <c r="E142" s="32">
        <f t="shared" si="284"/>
        <v>0.22000000000000003</v>
      </c>
      <c r="F142" s="26">
        <f t="shared" si="285"/>
        <v>8.6363666666666727E-2</v>
      </c>
      <c r="H142" s="58">
        <f t="shared" si="286"/>
        <v>11.659095000000008</v>
      </c>
      <c r="I142" s="2" t="s">
        <v>65</v>
      </c>
      <c r="J142" s="33" t="s">
        <v>2005</v>
      </c>
      <c r="K142" s="59">
        <f t="shared" si="287"/>
        <v>44207</v>
      </c>
      <c r="L142" s="60" t="str">
        <f t="shared" ca="1" si="265"/>
        <v>2021/8/25</v>
      </c>
      <c r="M142" s="44">
        <f t="shared" ca="1" si="266"/>
        <v>30645</v>
      </c>
      <c r="N142" s="61">
        <f t="shared" ca="1" si="267"/>
        <v>0.13886668869309846</v>
      </c>
      <c r="O142" s="35">
        <f t="shared" si="288"/>
        <v>134.93435700000001</v>
      </c>
      <c r="P142" s="35">
        <f t="shared" si="289"/>
        <v>-6.5642999999994345E-2</v>
      </c>
      <c r="Q142" s="36">
        <f t="shared" si="290"/>
        <v>0.9</v>
      </c>
      <c r="R142" s="37">
        <f t="shared" si="277"/>
        <v>14845.019999999962</v>
      </c>
      <c r="S142" s="38">
        <f t="shared" si="278"/>
        <v>20057.106521999947</v>
      </c>
      <c r="T142" s="38"/>
      <c r="U142" s="62"/>
      <c r="V142" s="39">
        <f t="shared" si="279"/>
        <v>63905.729999999989</v>
      </c>
      <c r="W142" s="39">
        <f t="shared" si="280"/>
        <v>83962.83652199994</v>
      </c>
      <c r="X142" s="1">
        <f t="shared" si="281"/>
        <v>70670</v>
      </c>
      <c r="Y142" s="37">
        <f t="shared" si="282"/>
        <v>13292.83652199994</v>
      </c>
      <c r="Z142" s="183">
        <f t="shared" si="283"/>
        <v>0.18809730468374042</v>
      </c>
      <c r="AA142" s="183">
        <f>SUM($C$2:C142)*D142/SUM($B$2:B142)-1</f>
        <v>2.9987085197368923E-2</v>
      </c>
      <c r="AB142" s="183">
        <f t="shared" si="268"/>
        <v>0.15811021948637149</v>
      </c>
      <c r="AC142" s="40">
        <f t="shared" si="269"/>
        <v>0.1336363333333333</v>
      </c>
    </row>
    <row r="143" spans="1:29">
      <c r="A143" s="63" t="s">
        <v>2006</v>
      </c>
      <c r="B143" s="2">
        <v>135</v>
      </c>
      <c r="C143" s="177">
        <v>98.62</v>
      </c>
      <c r="D143" s="178">
        <v>1.3682000000000001</v>
      </c>
      <c r="E143" s="32">
        <f t="shared" si="284"/>
        <v>0.22000000000000003</v>
      </c>
      <c r="F143" s="26">
        <f t="shared" si="285"/>
        <v>7.2766444444444342E-2</v>
      </c>
      <c r="H143" s="58">
        <f t="shared" si="286"/>
        <v>9.8234699999999862</v>
      </c>
      <c r="I143" s="2" t="s">
        <v>65</v>
      </c>
      <c r="J143" s="33" t="s">
        <v>2007</v>
      </c>
      <c r="K143" s="59">
        <f t="shared" si="287"/>
        <v>44208</v>
      </c>
      <c r="L143" s="60" t="str">
        <f t="shared" ca="1" si="265"/>
        <v>2021/8/25</v>
      </c>
      <c r="M143" s="44">
        <f t="shared" ca="1" si="266"/>
        <v>30510</v>
      </c>
      <c r="N143" s="61">
        <f t="shared" ca="1" si="267"/>
        <v>0.11752102753195658</v>
      </c>
      <c r="O143" s="35">
        <f t="shared" si="288"/>
        <v>134.93188400000003</v>
      </c>
      <c r="P143" s="35">
        <f t="shared" si="289"/>
        <v>-6.8115999999974974E-2</v>
      </c>
      <c r="Q143" s="36">
        <f t="shared" si="290"/>
        <v>0.9</v>
      </c>
      <c r="R143" s="37">
        <f t="shared" si="277"/>
        <v>14943.639999999963</v>
      </c>
      <c r="S143" s="38">
        <f t="shared" si="278"/>
        <v>20445.888247999952</v>
      </c>
      <c r="T143" s="38"/>
      <c r="U143" s="62"/>
      <c r="V143" s="39">
        <f t="shared" si="279"/>
        <v>63905.729999999989</v>
      </c>
      <c r="W143" s="39">
        <f t="shared" si="280"/>
        <v>84351.618247999941</v>
      </c>
      <c r="X143" s="1">
        <f t="shared" si="281"/>
        <v>70805</v>
      </c>
      <c r="Y143" s="37">
        <f t="shared" si="282"/>
        <v>13546.618247999941</v>
      </c>
      <c r="Z143" s="183">
        <f t="shared" si="283"/>
        <v>0.19132290442765254</v>
      </c>
      <c r="AA143" s="183">
        <f>SUM($C$2:C143)*D143/SUM($B$2:B143)-1</f>
        <v>4.2703172353742103E-2</v>
      </c>
      <c r="AB143" s="183">
        <f t="shared" si="268"/>
        <v>0.14861973207391044</v>
      </c>
      <c r="AC143" s="40">
        <f t="shared" si="269"/>
        <v>0.14723355555555567</v>
      </c>
    </row>
    <row r="144" spans="1:29">
      <c r="A144" s="63" t="s">
        <v>2008</v>
      </c>
      <c r="B144" s="2">
        <v>135</v>
      </c>
      <c r="C144" s="177">
        <v>99.28</v>
      </c>
      <c r="D144" s="178">
        <v>1.3591</v>
      </c>
      <c r="E144" s="32">
        <f t="shared" si="284"/>
        <v>0.22000000000000003</v>
      </c>
      <c r="F144" s="26">
        <f t="shared" si="285"/>
        <v>7.9945777777777699E-2</v>
      </c>
      <c r="H144" s="58">
        <f t="shared" si="286"/>
        <v>10.79267999999999</v>
      </c>
      <c r="I144" s="2" t="s">
        <v>65</v>
      </c>
      <c r="J144" s="33" t="s">
        <v>2009</v>
      </c>
      <c r="K144" s="59">
        <f t="shared" si="287"/>
        <v>44209</v>
      </c>
      <c r="L144" s="60" t="str">
        <f t="shared" ca="1" si="265"/>
        <v>2021/8/25</v>
      </c>
      <c r="M144" s="44">
        <f t="shared" ca="1" si="266"/>
        <v>30375</v>
      </c>
      <c r="N144" s="61">
        <f t="shared" ca="1" si="267"/>
        <v>0.12968981728395051</v>
      </c>
      <c r="O144" s="35">
        <f t="shared" si="288"/>
        <v>134.93144799999999</v>
      </c>
      <c r="P144" s="35">
        <f t="shared" si="289"/>
        <v>-6.8552000000011049E-2</v>
      </c>
      <c r="Q144" s="36">
        <f t="shared" si="290"/>
        <v>0.9</v>
      </c>
      <c r="R144" s="37">
        <f t="shared" si="277"/>
        <v>15042.919999999964</v>
      </c>
      <c r="S144" s="38">
        <f t="shared" si="278"/>
        <v>20444.832571999952</v>
      </c>
      <c r="T144" s="38"/>
      <c r="U144" s="62"/>
      <c r="V144" s="39">
        <f t="shared" si="279"/>
        <v>63905.729999999989</v>
      </c>
      <c r="W144" s="39">
        <f t="shared" si="280"/>
        <v>84350.562571999937</v>
      </c>
      <c r="X144" s="1">
        <f t="shared" si="281"/>
        <v>70940</v>
      </c>
      <c r="Y144" s="37">
        <f t="shared" si="282"/>
        <v>13410.562571999937</v>
      </c>
      <c r="Z144" s="183">
        <f t="shared" si="283"/>
        <v>0.18904091587256744</v>
      </c>
      <c r="AA144" s="183">
        <f>SUM($C$2:C144)*D144/SUM($B$2:B144)-1</f>
        <v>3.5503503187466867E-2</v>
      </c>
      <c r="AB144" s="183">
        <f t="shared" si="268"/>
        <v>0.15353741268510057</v>
      </c>
      <c r="AC144" s="40">
        <f t="shared" si="269"/>
        <v>0.14005422222222233</v>
      </c>
    </row>
    <row r="145" spans="1:29">
      <c r="A145" s="63" t="s">
        <v>2010</v>
      </c>
      <c r="B145" s="2">
        <v>135</v>
      </c>
      <c r="C145" s="177">
        <v>100.07</v>
      </c>
      <c r="D145" s="178">
        <v>1.3484</v>
      </c>
      <c r="E145" s="32">
        <f t="shared" si="284"/>
        <v>0.22000000000000003</v>
      </c>
      <c r="F145" s="26">
        <f t="shared" si="285"/>
        <v>8.8539222222222075E-2</v>
      </c>
      <c r="H145" s="58">
        <f t="shared" si="286"/>
        <v>11.952794999999981</v>
      </c>
      <c r="I145" s="2" t="s">
        <v>65</v>
      </c>
      <c r="J145" s="33" t="s">
        <v>2011</v>
      </c>
      <c r="K145" s="59">
        <f t="shared" si="287"/>
        <v>44210</v>
      </c>
      <c r="L145" s="60" t="str">
        <f t="shared" ca="1" si="265"/>
        <v>2021/8/25</v>
      </c>
      <c r="M145" s="44">
        <f t="shared" ca="1" si="266"/>
        <v>30240</v>
      </c>
      <c r="N145" s="61">
        <f t="shared" ca="1" si="267"/>
        <v>0.14427150049603149</v>
      </c>
      <c r="O145" s="35">
        <f t="shared" si="288"/>
        <v>134.93438799999998</v>
      </c>
      <c r="P145" s="35">
        <f t="shared" si="289"/>
        <v>-6.5612000000015769E-2</v>
      </c>
      <c r="Q145" s="36">
        <f t="shared" si="290"/>
        <v>0.9</v>
      </c>
      <c r="R145" s="37">
        <f t="shared" si="277"/>
        <v>15142.989999999963</v>
      </c>
      <c r="S145" s="38">
        <f t="shared" si="278"/>
        <v>20418.807715999952</v>
      </c>
      <c r="T145" s="38"/>
      <c r="U145" s="62"/>
      <c r="V145" s="39">
        <f t="shared" si="279"/>
        <v>63905.729999999989</v>
      </c>
      <c r="W145" s="39">
        <f t="shared" si="280"/>
        <v>84324.537715999933</v>
      </c>
      <c r="X145" s="1">
        <f t="shared" si="281"/>
        <v>71075</v>
      </c>
      <c r="Y145" s="37">
        <f t="shared" si="282"/>
        <v>13249.537715999933</v>
      </c>
      <c r="Z145" s="183">
        <f t="shared" si="283"/>
        <v>0.18641628865283066</v>
      </c>
      <c r="AA145" s="183">
        <f>SUM($C$2:C145)*D145/SUM($B$2:B145)-1</f>
        <v>2.7149575972110984E-2</v>
      </c>
      <c r="AB145" s="183">
        <f t="shared" si="268"/>
        <v>0.15926671268071968</v>
      </c>
      <c r="AC145" s="40">
        <f t="shared" si="269"/>
        <v>0.13146077777777795</v>
      </c>
    </row>
    <row r="146" spans="1:29">
      <c r="A146" s="63" t="s">
        <v>2012</v>
      </c>
      <c r="B146" s="2">
        <v>135</v>
      </c>
      <c r="C146" s="177">
        <v>100.38</v>
      </c>
      <c r="D146" s="178">
        <v>1.3442000000000001</v>
      </c>
      <c r="E146" s="32">
        <f t="shared" si="284"/>
        <v>0.22000000000000003</v>
      </c>
      <c r="F146" s="26">
        <f t="shared" si="285"/>
        <v>9.1911333333333303E-2</v>
      </c>
      <c r="H146" s="58">
        <f t="shared" si="286"/>
        <v>12.408029999999997</v>
      </c>
      <c r="I146" s="2" t="s">
        <v>65</v>
      </c>
      <c r="J146" s="33" t="s">
        <v>2013</v>
      </c>
      <c r="K146" s="59">
        <f t="shared" si="287"/>
        <v>44211</v>
      </c>
      <c r="L146" s="60" t="str">
        <f t="shared" ca="1" si="265"/>
        <v>2021/8/25</v>
      </c>
      <c r="M146" s="44">
        <f t="shared" ca="1" si="266"/>
        <v>30105</v>
      </c>
      <c r="N146" s="61">
        <f t="shared" ca="1" si="267"/>
        <v>0.15043783258594914</v>
      </c>
      <c r="O146" s="35">
        <f t="shared" si="288"/>
        <v>134.93079599999999</v>
      </c>
      <c r="P146" s="35">
        <f t="shared" si="289"/>
        <v>-6.9204000000013366E-2</v>
      </c>
      <c r="Q146" s="36">
        <f t="shared" si="290"/>
        <v>0.9</v>
      </c>
      <c r="R146" s="37">
        <f t="shared" si="277"/>
        <v>15243.369999999963</v>
      </c>
      <c r="S146" s="38">
        <f t="shared" si="278"/>
        <v>20490.137953999951</v>
      </c>
      <c r="T146" s="38"/>
      <c r="U146" s="62"/>
      <c r="V146" s="39">
        <f t="shared" si="279"/>
        <v>63905.729999999989</v>
      </c>
      <c r="W146" s="39">
        <f t="shared" si="280"/>
        <v>84395.867953999943</v>
      </c>
      <c r="X146" s="1">
        <f t="shared" si="281"/>
        <v>71210</v>
      </c>
      <c r="Y146" s="37">
        <f t="shared" si="282"/>
        <v>13185.867953999943</v>
      </c>
      <c r="Z146" s="183">
        <f t="shared" si="283"/>
        <v>0.18516876778542257</v>
      </c>
      <c r="AA146" s="183">
        <f>SUM($C$2:C146)*D146/SUM($B$2:B146)-1</f>
        <v>2.377435665601757E-2</v>
      </c>
      <c r="AB146" s="183">
        <f t="shared" si="268"/>
        <v>0.161394411129405</v>
      </c>
      <c r="AC146" s="40">
        <f t="shared" si="269"/>
        <v>0.12808866666666674</v>
      </c>
    </row>
    <row r="147" spans="1:29">
      <c r="A147" s="63" t="s">
        <v>2014</v>
      </c>
      <c r="B147" s="2">
        <v>135</v>
      </c>
      <c r="C147" s="177">
        <v>98.92</v>
      </c>
      <c r="D147" s="178">
        <v>1.3641000000000001</v>
      </c>
      <c r="E147" s="32">
        <f t="shared" si="284"/>
        <v>0.22000000000000003</v>
      </c>
      <c r="F147" s="26">
        <f t="shared" si="285"/>
        <v>7.6029777777777682E-2</v>
      </c>
      <c r="H147" s="58">
        <f t="shared" si="286"/>
        <v>10.264019999999988</v>
      </c>
      <c r="I147" s="2" t="s">
        <v>65</v>
      </c>
      <c r="J147" s="33" t="s">
        <v>2015</v>
      </c>
      <c r="K147" s="59">
        <f t="shared" si="287"/>
        <v>44214</v>
      </c>
      <c r="L147" s="60" t="str">
        <f t="shared" ca="1" si="265"/>
        <v>2021/8/25</v>
      </c>
      <c r="M147" s="44">
        <f t="shared" ca="1" si="266"/>
        <v>29700</v>
      </c>
      <c r="N147" s="61">
        <f t="shared" ca="1" si="267"/>
        <v>0.12614031313131296</v>
      </c>
      <c r="O147" s="35">
        <f t="shared" si="288"/>
        <v>134.93677200000002</v>
      </c>
      <c r="P147" s="35">
        <f t="shared" si="289"/>
        <v>-6.3227999999980966E-2</v>
      </c>
      <c r="Q147" s="36">
        <f t="shared" si="290"/>
        <v>0.9</v>
      </c>
      <c r="R147" s="37">
        <f t="shared" si="277"/>
        <v>15342.289999999963</v>
      </c>
      <c r="S147" s="38">
        <f t="shared" si="278"/>
        <v>20928.417788999952</v>
      </c>
      <c r="T147" s="38"/>
      <c r="U147" s="62"/>
      <c r="V147" s="39">
        <f t="shared" si="279"/>
        <v>63905.729999999989</v>
      </c>
      <c r="W147" s="39">
        <f t="shared" si="280"/>
        <v>84834.147788999937</v>
      </c>
      <c r="X147" s="1">
        <f t="shared" si="281"/>
        <v>71345</v>
      </c>
      <c r="Y147" s="37">
        <f t="shared" si="282"/>
        <v>13489.147788999937</v>
      </c>
      <c r="Z147" s="183">
        <f t="shared" si="283"/>
        <v>0.18906928010372037</v>
      </c>
      <c r="AA147" s="183">
        <f>SUM($C$2:C147)*D147/SUM($B$2:B147)-1</f>
        <v>3.8649466613799088E-2</v>
      </c>
      <c r="AB147" s="183">
        <f t="shared" si="268"/>
        <v>0.15041981348992128</v>
      </c>
      <c r="AC147" s="40">
        <f t="shared" si="269"/>
        <v>0.14397022222222233</v>
      </c>
    </row>
    <row r="148" spans="1:29">
      <c r="A148" s="63" t="s">
        <v>2016</v>
      </c>
      <c r="B148" s="2">
        <v>135</v>
      </c>
      <c r="C148" s="177">
        <v>99.47</v>
      </c>
      <c r="D148" s="178">
        <v>1.3565</v>
      </c>
      <c r="E148" s="32">
        <f t="shared" si="284"/>
        <v>0.22000000000000003</v>
      </c>
      <c r="F148" s="26">
        <f t="shared" si="285"/>
        <v>8.201255555555538E-2</v>
      </c>
      <c r="H148" s="58">
        <f t="shared" si="286"/>
        <v>11.071694999999977</v>
      </c>
      <c r="I148" s="2" t="s">
        <v>65</v>
      </c>
      <c r="J148" s="33" t="s">
        <v>2017</v>
      </c>
      <c r="K148" s="59">
        <f t="shared" si="287"/>
        <v>44215</v>
      </c>
      <c r="L148" s="60" t="str">
        <f t="shared" ca="1" si="265"/>
        <v>2021/8/25</v>
      </c>
      <c r="M148" s="44">
        <f t="shared" ca="1" si="266"/>
        <v>29565</v>
      </c>
      <c r="N148" s="61">
        <f t="shared" ca="1" si="267"/>
        <v>0.13668759259259231</v>
      </c>
      <c r="O148" s="35">
        <f t="shared" si="288"/>
        <v>134.93105500000001</v>
      </c>
      <c r="P148" s="35">
        <f t="shared" si="289"/>
        <v>-6.8944999999985157E-2</v>
      </c>
      <c r="Q148" s="36">
        <f t="shared" si="290"/>
        <v>0.9</v>
      </c>
      <c r="R148" s="37">
        <f t="shared" si="277"/>
        <v>15441.759999999962</v>
      </c>
      <c r="S148" s="38">
        <f t="shared" si="278"/>
        <v>20946.747439999948</v>
      </c>
      <c r="T148" s="38"/>
      <c r="U148" s="62"/>
      <c r="V148" s="39">
        <f t="shared" si="279"/>
        <v>63905.729999999989</v>
      </c>
      <c r="W148" s="39">
        <f t="shared" si="280"/>
        <v>84852.47743999993</v>
      </c>
      <c r="X148" s="1">
        <f t="shared" si="281"/>
        <v>71480</v>
      </c>
      <c r="Y148" s="37">
        <f t="shared" si="282"/>
        <v>13372.47743999993</v>
      </c>
      <c r="Z148" s="183">
        <f t="shared" si="283"/>
        <v>0.18707998656966884</v>
      </c>
      <c r="AA148" s="183">
        <f>SUM($C$2:C148)*D148/SUM($B$2:B148)-1</f>
        <v>3.2626190026247226E-2</v>
      </c>
      <c r="AB148" s="183">
        <f t="shared" si="268"/>
        <v>0.15445379654342162</v>
      </c>
      <c r="AC148" s="40">
        <f t="shared" si="269"/>
        <v>0.13798744444444466</v>
      </c>
    </row>
    <row r="149" spans="1:29">
      <c r="A149" s="63" t="s">
        <v>2018</v>
      </c>
      <c r="B149" s="2">
        <v>135</v>
      </c>
      <c r="C149" s="177">
        <v>98.58</v>
      </c>
      <c r="D149" s="178">
        <v>1.3687</v>
      </c>
      <c r="E149" s="32">
        <f t="shared" si="284"/>
        <v>0.22000000000000003</v>
      </c>
      <c r="F149" s="26">
        <f t="shared" si="285"/>
        <v>7.2331333333333234E-2</v>
      </c>
      <c r="H149" s="58">
        <f t="shared" si="286"/>
        <v>9.7647299999999859</v>
      </c>
      <c r="I149" s="2" t="s">
        <v>65</v>
      </c>
      <c r="J149" s="33" t="s">
        <v>2019</v>
      </c>
      <c r="K149" s="59">
        <f t="shared" si="287"/>
        <v>44216</v>
      </c>
      <c r="L149" s="60" t="str">
        <f t="shared" ca="1" si="265"/>
        <v>2021/8/25</v>
      </c>
      <c r="M149" s="44">
        <f t="shared" ca="1" si="266"/>
        <v>29430</v>
      </c>
      <c r="N149" s="61">
        <f t="shared" ca="1" si="267"/>
        <v>0.1211052140672781</v>
      </c>
      <c r="O149" s="35">
        <f t="shared" si="288"/>
        <v>134.926446</v>
      </c>
      <c r="P149" s="35">
        <f t="shared" si="289"/>
        <v>-7.3554000000001452E-2</v>
      </c>
      <c r="Q149" s="36">
        <f t="shared" si="290"/>
        <v>0.9</v>
      </c>
      <c r="R149" s="37">
        <f t="shared" si="277"/>
        <v>15540.339999999962</v>
      </c>
      <c r="S149" s="38">
        <f t="shared" si="278"/>
        <v>21270.063357999948</v>
      </c>
      <c r="T149" s="38"/>
      <c r="U149" s="62"/>
      <c r="V149" s="39">
        <f t="shared" si="279"/>
        <v>63905.729999999989</v>
      </c>
      <c r="W149" s="39">
        <f t="shared" si="280"/>
        <v>85175.793357999937</v>
      </c>
      <c r="X149" s="1">
        <f t="shared" si="281"/>
        <v>71615</v>
      </c>
      <c r="Y149" s="37">
        <f t="shared" si="282"/>
        <v>13560.793357999937</v>
      </c>
      <c r="Z149" s="183">
        <f t="shared" si="283"/>
        <v>0.18935688554073771</v>
      </c>
      <c r="AA149" s="183">
        <f>SUM($C$2:C149)*D149/SUM($B$2:B149)-1</f>
        <v>4.1614587542351256E-2</v>
      </c>
      <c r="AB149" s="183">
        <f t="shared" si="268"/>
        <v>0.14774229799838645</v>
      </c>
      <c r="AC149" s="40">
        <f t="shared" si="269"/>
        <v>0.14766866666666678</v>
      </c>
    </row>
    <row r="150" spans="1:29">
      <c r="A150" s="63" t="s">
        <v>2020</v>
      </c>
      <c r="B150" s="2">
        <v>135</v>
      </c>
      <c r="C150" s="177">
        <v>97.32</v>
      </c>
      <c r="D150" s="178">
        <v>1.3864000000000001</v>
      </c>
      <c r="E150" s="32">
        <f t="shared" si="284"/>
        <v>0.22000000000000003</v>
      </c>
      <c r="F150" s="26">
        <f t="shared" si="285"/>
        <v>5.8625333333333175E-2</v>
      </c>
      <c r="H150" s="58">
        <f t="shared" si="286"/>
        <v>7.9144199999999785</v>
      </c>
      <c r="I150" s="2" t="s">
        <v>65</v>
      </c>
      <c r="J150" s="33" t="s">
        <v>2021</v>
      </c>
      <c r="K150" s="59">
        <f t="shared" si="287"/>
        <v>44217</v>
      </c>
      <c r="L150" s="60" t="str">
        <f t="shared" ca="1" si="265"/>
        <v>2021/8/25</v>
      </c>
      <c r="M150" s="44">
        <f t="shared" ca="1" si="266"/>
        <v>29295</v>
      </c>
      <c r="N150" s="61">
        <f t="shared" ca="1" si="267"/>
        <v>9.8609431643624929E-2</v>
      </c>
      <c r="O150" s="35">
        <f t="shared" si="288"/>
        <v>134.92444799999998</v>
      </c>
      <c r="P150" s="35">
        <f t="shared" si="289"/>
        <v>-7.5552000000016051E-2</v>
      </c>
      <c r="Q150" s="36">
        <f t="shared" si="290"/>
        <v>0.9</v>
      </c>
      <c r="R150" s="37">
        <f t="shared" si="277"/>
        <v>15518.739999999962</v>
      </c>
      <c r="S150" s="38">
        <f t="shared" si="278"/>
        <v>21515.181135999948</v>
      </c>
      <c r="T150" s="38">
        <v>118.92</v>
      </c>
      <c r="U150" s="62">
        <v>164.87</v>
      </c>
      <c r="V150" s="39">
        <f t="shared" si="279"/>
        <v>64070.599999999991</v>
      </c>
      <c r="W150" s="39">
        <f t="shared" si="280"/>
        <v>85585.781135999947</v>
      </c>
      <c r="X150" s="1">
        <f t="shared" si="281"/>
        <v>71750</v>
      </c>
      <c r="Y150" s="37">
        <f t="shared" si="282"/>
        <v>13835.781135999947</v>
      </c>
      <c r="Z150" s="183">
        <f t="shared" si="283"/>
        <v>0.19283318656445925</v>
      </c>
      <c r="AA150" s="183">
        <f>SUM($C$2:C150)*D150/SUM($B$2:B150)-1</f>
        <v>5.4695906418219975E-2</v>
      </c>
      <c r="AB150" s="183">
        <f t="shared" si="268"/>
        <v>0.13813728014623927</v>
      </c>
      <c r="AC150" s="40">
        <f t="shared" si="269"/>
        <v>0.16137466666666686</v>
      </c>
    </row>
    <row r="151" spans="1:29">
      <c r="A151" s="63" t="s">
        <v>2022</v>
      </c>
      <c r="B151" s="2">
        <v>135</v>
      </c>
      <c r="C151" s="177">
        <v>97.11</v>
      </c>
      <c r="D151" s="178">
        <v>1.3895</v>
      </c>
      <c r="E151" s="32">
        <f t="shared" si="284"/>
        <v>0.22000000000000003</v>
      </c>
      <c r="F151" s="26">
        <f t="shared" si="285"/>
        <v>5.634099999999994E-2</v>
      </c>
      <c r="H151" s="58">
        <f t="shared" si="286"/>
        <v>7.6060349999999914</v>
      </c>
      <c r="I151" s="2" t="s">
        <v>65</v>
      </c>
      <c r="J151" s="33" t="s">
        <v>2023</v>
      </c>
      <c r="K151" s="59">
        <f t="shared" si="287"/>
        <v>44218</v>
      </c>
      <c r="L151" s="60" t="str">
        <f t="shared" ca="1" si="265"/>
        <v>2021/8/25</v>
      </c>
      <c r="M151" s="44">
        <f t="shared" ca="1" si="266"/>
        <v>29160</v>
      </c>
      <c r="N151" s="61">
        <f t="shared" ca="1" si="267"/>
        <v>9.5205856481481374E-2</v>
      </c>
      <c r="O151" s="35">
        <f t="shared" si="288"/>
        <v>134.93434500000001</v>
      </c>
      <c r="P151" s="35">
        <f t="shared" si="289"/>
        <v>-6.5654999999992469E-2</v>
      </c>
      <c r="Q151" s="36">
        <f t="shared" si="290"/>
        <v>0.9</v>
      </c>
      <c r="R151" s="37">
        <f t="shared" si="277"/>
        <v>15615.849999999962</v>
      </c>
      <c r="S151" s="38">
        <f t="shared" si="278"/>
        <v>21698.223574999945</v>
      </c>
      <c r="T151" s="38"/>
      <c r="U151" s="62"/>
      <c r="V151" s="39">
        <f t="shared" si="279"/>
        <v>64070.599999999991</v>
      </c>
      <c r="W151" s="39">
        <f t="shared" si="280"/>
        <v>85768.823574999929</v>
      </c>
      <c r="X151" s="1">
        <f t="shared" si="281"/>
        <v>71885</v>
      </c>
      <c r="Y151" s="37">
        <f t="shared" si="282"/>
        <v>13883.823574999929</v>
      </c>
      <c r="Z151" s="183">
        <f t="shared" si="283"/>
        <v>0.19313936947902799</v>
      </c>
      <c r="AA151" s="183">
        <f>SUM($C$2:C151)*D151/SUM($B$2:B151)-1</f>
        <v>5.6654934721151573E-2</v>
      </c>
      <c r="AB151" s="183">
        <f t="shared" si="268"/>
        <v>0.13648443475787642</v>
      </c>
      <c r="AC151" s="40">
        <f t="shared" si="269"/>
        <v>0.16365900000000008</v>
      </c>
    </row>
    <row r="152" spans="1:29">
      <c r="A152" s="181" t="s">
        <v>2026</v>
      </c>
      <c r="B152" s="2">
        <v>135</v>
      </c>
      <c r="C152" s="177">
        <v>96.98</v>
      </c>
      <c r="D152" s="178">
        <v>1.3913</v>
      </c>
      <c r="E152" s="32">
        <f t="shared" ref="E152" si="291">10%*Q152+13%</f>
        <v>0.22000000000000003</v>
      </c>
      <c r="F152" s="26">
        <f t="shared" ref="F152" si="292">IF(G152="",($F$1*C152-B152)/B152,H152/B152)</f>
        <v>5.4926888888888928E-2</v>
      </c>
      <c r="H152" s="58">
        <f t="shared" ref="H152" si="293">IF(G152="",$F$1*C152-B152,G152-B152)</f>
        <v>7.4151300000000049</v>
      </c>
      <c r="I152" s="2" t="s">
        <v>65</v>
      </c>
      <c r="J152" s="33" t="s">
        <v>2027</v>
      </c>
      <c r="K152" s="59">
        <f t="shared" ref="K152" si="294">DATE(MID(J152,1,4),MID(J152,5,2),MID(J152,7,2))</f>
        <v>44221</v>
      </c>
      <c r="L152" s="60" t="str">
        <f t="shared" ca="1" si="265"/>
        <v>2021/8/25</v>
      </c>
      <c r="M152" s="44">
        <f t="shared" ca="1" si="266"/>
        <v>28755</v>
      </c>
      <c r="N152" s="61">
        <f t="shared" ca="1" si="267"/>
        <v>9.4123541992696971E-2</v>
      </c>
      <c r="O152" s="35">
        <f t="shared" ref="O152" si="295">D152*C152</f>
        <v>134.92827400000002</v>
      </c>
      <c r="P152" s="35">
        <f t="shared" ref="P152" si="296">O152-B152</f>
        <v>-7.1725999999983969E-2</v>
      </c>
      <c r="Q152" s="36">
        <f t="shared" ref="Q152" si="297">B152/150</f>
        <v>0.9</v>
      </c>
      <c r="R152" s="37">
        <f t="shared" ref="R152" si="298">R151+C152-T152</f>
        <v>15594.409999999962</v>
      </c>
      <c r="S152" s="38">
        <f t="shared" ref="S152" si="299">R152*D152</f>
        <v>21696.502632999945</v>
      </c>
      <c r="T152" s="38">
        <v>118.42</v>
      </c>
      <c r="U152" s="62">
        <v>164.76</v>
      </c>
      <c r="V152" s="39">
        <f t="shared" ref="V152" si="300">U152+V151</f>
        <v>64235.359999999993</v>
      </c>
      <c r="W152" s="39">
        <f t="shared" ref="W152" si="301">S152+V152</f>
        <v>85931.862632999939</v>
      </c>
      <c r="X152" s="1">
        <f t="shared" ref="X152" si="302">X151+B152</f>
        <v>72020</v>
      </c>
      <c r="Y152" s="37">
        <f t="shared" ref="Y152" si="303">W152-X152</f>
        <v>13911.862632999939</v>
      </c>
      <c r="Z152" s="183">
        <f t="shared" ref="Z152" si="304">W152/X152-1</f>
        <v>0.19316665694251522</v>
      </c>
      <c r="AA152" s="183">
        <f>SUM($C$2:C152)*D152/SUM($B$2:B152)-1</f>
        <v>5.7620238437978921E-2</v>
      </c>
      <c r="AB152" s="183">
        <f t="shared" si="268"/>
        <v>0.1355464185045363</v>
      </c>
      <c r="AC152" s="40">
        <f t="shared" si="269"/>
        <v>0.16507311111111111</v>
      </c>
    </row>
    <row r="153" spans="1:29">
      <c r="A153" s="181" t="s">
        <v>2030</v>
      </c>
      <c r="B153" s="2">
        <v>135</v>
      </c>
      <c r="C153" s="177">
        <v>98.55</v>
      </c>
      <c r="D153" s="178">
        <v>1.3691</v>
      </c>
      <c r="E153" s="32">
        <f t="shared" ref="E153:E157" si="305">10%*Q153+13%</f>
        <v>0.22000000000000003</v>
      </c>
      <c r="F153" s="26">
        <f t="shared" ref="F153:F157" si="306">IF(G153="",($F$1*C153-B153)/B153,H153/B153)</f>
        <v>7.2005E-2</v>
      </c>
      <c r="H153" s="58">
        <f t="shared" ref="H153:H157" si="307">IF(G153="",$F$1*C153-B153,G153-B153)</f>
        <v>9.720675</v>
      </c>
      <c r="I153" s="2" t="s">
        <v>65</v>
      </c>
      <c r="J153" s="33" t="s">
        <v>2031</v>
      </c>
      <c r="K153" s="59">
        <f t="shared" ref="K153:K157" si="308">DATE(MID(J153,1,4),MID(J153,5,2),MID(J153,7,2))</f>
        <v>44222</v>
      </c>
      <c r="L153" s="60" t="str">
        <f t="shared" ca="1" si="265"/>
        <v>2021/8/25</v>
      </c>
      <c r="M153" s="44">
        <f t="shared" ca="1" si="266"/>
        <v>28620</v>
      </c>
      <c r="N153" s="61">
        <f t="shared" ca="1" si="267"/>
        <v>0.12397087264150944</v>
      </c>
      <c r="O153" s="35">
        <f t="shared" ref="O153:O157" si="309">D153*C153</f>
        <v>134.92480499999999</v>
      </c>
      <c r="P153" s="35">
        <f t="shared" ref="P153:P157" si="310">O153-B153</f>
        <v>-7.5195000000007894E-2</v>
      </c>
      <c r="Q153" s="36">
        <f t="shared" ref="Q153:Q157" si="311">B153/150</f>
        <v>0.9</v>
      </c>
      <c r="R153" s="37">
        <f t="shared" ref="R153:R156" si="312">R152+C153-T153</f>
        <v>15692.959999999961</v>
      </c>
      <c r="S153" s="38">
        <f t="shared" ref="S153:S156" si="313">R153*D153</f>
        <v>21485.231535999945</v>
      </c>
      <c r="T153" s="38"/>
      <c r="U153" s="62"/>
      <c r="V153" s="39">
        <f t="shared" ref="V153:V156" si="314">U153+V152</f>
        <v>64235.359999999993</v>
      </c>
      <c r="W153" s="39">
        <f t="shared" ref="W153:W156" si="315">S153+V153</f>
        <v>85720.591535999934</v>
      </c>
      <c r="X153" s="1">
        <f t="shared" ref="X153:X156" si="316">X152+B153</f>
        <v>72155</v>
      </c>
      <c r="Y153" s="37">
        <f t="shared" ref="Y153:Y156" si="317">W153-X153</f>
        <v>13565.591535999934</v>
      </c>
      <c r="Z153" s="183">
        <f t="shared" ref="Z153:Z156" si="318">W153/X153-1</f>
        <v>0.18800625786154712</v>
      </c>
      <c r="AA153" s="183">
        <f>SUM($C$2:C153)*D153/SUM($B$2:B153)-1</f>
        <v>4.0461860684410933E-2</v>
      </c>
      <c r="AB153" s="183">
        <f t="shared" si="268"/>
        <v>0.14754439717713619</v>
      </c>
      <c r="AC153" s="40">
        <f t="shared" si="269"/>
        <v>0.14799500000000004</v>
      </c>
    </row>
    <row r="154" spans="1:29">
      <c r="A154" s="181" t="s">
        <v>2032</v>
      </c>
      <c r="B154" s="2">
        <v>135</v>
      </c>
      <c r="C154" s="177">
        <v>98.24</v>
      </c>
      <c r="D154" s="178">
        <v>1.3734999999999999</v>
      </c>
      <c r="E154" s="32">
        <f t="shared" si="305"/>
        <v>0.22000000000000003</v>
      </c>
      <c r="F154" s="26">
        <f t="shared" si="306"/>
        <v>6.8632888888888771E-2</v>
      </c>
      <c r="H154" s="58">
        <f t="shared" si="307"/>
        <v>9.2654399999999839</v>
      </c>
      <c r="I154" s="2" t="s">
        <v>65</v>
      </c>
      <c r="J154" s="33" t="s">
        <v>2033</v>
      </c>
      <c r="K154" s="59">
        <f t="shared" si="308"/>
        <v>44223</v>
      </c>
      <c r="L154" s="60" t="str">
        <f t="shared" ca="1" si="265"/>
        <v>2021/8/25</v>
      </c>
      <c r="M154" s="44">
        <f t="shared" ca="1" si="266"/>
        <v>28485</v>
      </c>
      <c r="N154" s="61">
        <f t="shared" ca="1" si="267"/>
        <v>0.11872513954712986</v>
      </c>
      <c r="O154" s="35">
        <f t="shared" si="309"/>
        <v>134.93263999999999</v>
      </c>
      <c r="P154" s="35">
        <f t="shared" si="310"/>
        <v>-6.7360000000007858E-2</v>
      </c>
      <c r="Q154" s="36">
        <f t="shared" si="311"/>
        <v>0.9</v>
      </c>
      <c r="R154" s="37">
        <f t="shared" si="312"/>
        <v>15791.199999999961</v>
      </c>
      <c r="S154" s="38">
        <f t="shared" si="313"/>
        <v>21689.213199999944</v>
      </c>
      <c r="T154" s="38"/>
      <c r="U154" s="62"/>
      <c r="V154" s="39">
        <f t="shared" si="314"/>
        <v>64235.359999999993</v>
      </c>
      <c r="W154" s="39">
        <f t="shared" si="315"/>
        <v>85924.573199999941</v>
      </c>
      <c r="X154" s="1">
        <f t="shared" si="316"/>
        <v>72290</v>
      </c>
      <c r="Y154" s="37">
        <f t="shared" si="317"/>
        <v>13634.573199999941</v>
      </c>
      <c r="Z154" s="183">
        <f t="shared" si="318"/>
        <v>0.18860939549038513</v>
      </c>
      <c r="AA154" s="183">
        <f>SUM($C$2:C154)*D154/SUM($B$2:B154)-1</f>
        <v>4.3504522155085823E-2</v>
      </c>
      <c r="AB154" s="183">
        <f t="shared" si="268"/>
        <v>0.14510487333529931</v>
      </c>
      <c r="AC154" s="40">
        <f t="shared" si="269"/>
        <v>0.15136711111111126</v>
      </c>
    </row>
    <row r="155" spans="1:29">
      <c r="A155" s="181" t="s">
        <v>2034</v>
      </c>
      <c r="B155" s="2">
        <v>135</v>
      </c>
      <c r="C155" s="177">
        <v>100.25</v>
      </c>
      <c r="D155" s="178">
        <v>1.3459000000000001</v>
      </c>
      <c r="E155" s="32">
        <f t="shared" si="305"/>
        <v>0.22000000000000003</v>
      </c>
      <c r="F155" s="26">
        <f t="shared" si="306"/>
        <v>9.049722222222209E-2</v>
      </c>
      <c r="H155" s="58">
        <f t="shared" si="307"/>
        <v>12.217124999999982</v>
      </c>
      <c r="I155" s="2" t="s">
        <v>65</v>
      </c>
      <c r="J155" s="33" t="s">
        <v>2035</v>
      </c>
      <c r="K155" s="59">
        <f t="shared" si="308"/>
        <v>44224</v>
      </c>
      <c r="L155" s="60" t="str">
        <f t="shared" ca="1" si="265"/>
        <v>2021/8/25</v>
      </c>
      <c r="M155" s="44">
        <f t="shared" ca="1" si="266"/>
        <v>28350</v>
      </c>
      <c r="N155" s="61">
        <f t="shared" ca="1" si="267"/>
        <v>0.15729279100529078</v>
      </c>
      <c r="O155" s="35">
        <f t="shared" si="309"/>
        <v>134.92647500000001</v>
      </c>
      <c r="P155" s="35">
        <f t="shared" si="310"/>
        <v>-7.3524999999989404E-2</v>
      </c>
      <c r="Q155" s="36">
        <f t="shared" si="311"/>
        <v>0.9</v>
      </c>
      <c r="R155" s="37">
        <f t="shared" si="312"/>
        <v>15891.449999999961</v>
      </c>
      <c r="S155" s="38">
        <f t="shared" si="313"/>
        <v>21388.302554999947</v>
      </c>
      <c r="T155" s="38"/>
      <c r="U155" s="62"/>
      <c r="V155" s="39">
        <f t="shared" si="314"/>
        <v>64235.359999999993</v>
      </c>
      <c r="W155" s="39">
        <f t="shared" si="315"/>
        <v>85623.662554999944</v>
      </c>
      <c r="X155" s="1">
        <f t="shared" si="316"/>
        <v>72425</v>
      </c>
      <c r="Y155" s="37">
        <f t="shared" si="317"/>
        <v>13198.662554999944</v>
      </c>
      <c r="Z155" s="183">
        <f t="shared" si="318"/>
        <v>0.18223904114601241</v>
      </c>
      <c r="AA155" s="183">
        <f>SUM($C$2:C155)*D155/SUM($B$2:B155)-1</f>
        <v>2.2379834408602584E-2</v>
      </c>
      <c r="AB155" s="183">
        <f t="shared" si="268"/>
        <v>0.15985920673740983</v>
      </c>
      <c r="AC155" s="40">
        <f t="shared" si="269"/>
        <v>0.12950277777777794</v>
      </c>
    </row>
    <row r="156" spans="1:29">
      <c r="A156" s="181" t="s">
        <v>2036</v>
      </c>
      <c r="B156" s="2">
        <v>135</v>
      </c>
      <c r="C156" s="177">
        <v>101.29</v>
      </c>
      <c r="D156" s="178">
        <v>1.3321000000000001</v>
      </c>
      <c r="E156" s="32">
        <f t="shared" si="305"/>
        <v>0.22000000000000003</v>
      </c>
      <c r="F156" s="26">
        <f t="shared" si="306"/>
        <v>0.10181011111111102</v>
      </c>
      <c r="H156" s="58">
        <f t="shared" si="307"/>
        <v>13.744364999999988</v>
      </c>
      <c r="I156" s="2" t="s">
        <v>65</v>
      </c>
      <c r="J156" s="33" t="s">
        <v>2037</v>
      </c>
      <c r="K156" s="59">
        <f t="shared" si="308"/>
        <v>44225</v>
      </c>
      <c r="L156" s="60" t="str">
        <f t="shared" ca="1" si="265"/>
        <v>2021/8/25</v>
      </c>
      <c r="M156" s="44">
        <f t="shared" ca="1" si="266"/>
        <v>28215</v>
      </c>
      <c r="N156" s="61">
        <f t="shared" ca="1" si="267"/>
        <v>0.17780234715576806</v>
      </c>
      <c r="O156" s="35">
        <f t="shared" si="309"/>
        <v>134.92840900000002</v>
      </c>
      <c r="P156" s="35">
        <f t="shared" si="310"/>
        <v>-7.1590999999983751E-2</v>
      </c>
      <c r="Q156" s="36">
        <f t="shared" si="311"/>
        <v>0.9</v>
      </c>
      <c r="R156" s="37">
        <f t="shared" si="312"/>
        <v>15992.739999999962</v>
      </c>
      <c r="S156" s="38">
        <f t="shared" si="313"/>
        <v>21303.928953999948</v>
      </c>
      <c r="T156" s="38"/>
      <c r="U156" s="62"/>
      <c r="V156" s="39">
        <f t="shared" si="314"/>
        <v>64235.359999999993</v>
      </c>
      <c r="W156" s="39">
        <f t="shared" si="315"/>
        <v>85539.288953999945</v>
      </c>
      <c r="X156" s="1">
        <f t="shared" si="316"/>
        <v>72560</v>
      </c>
      <c r="Y156" s="37">
        <f t="shared" si="317"/>
        <v>12979.288953999945</v>
      </c>
      <c r="Z156" s="183">
        <f t="shared" si="318"/>
        <v>0.17887663938809184</v>
      </c>
      <c r="AA156" s="183">
        <f>SUM($C$2:C156)*D156/SUM($B$2:B156)-1</f>
        <v>1.1813661202186188E-2</v>
      </c>
      <c r="AB156" s="183">
        <f t="shared" si="268"/>
        <v>0.16706297818590565</v>
      </c>
      <c r="AC156" s="40">
        <f t="shared" si="269"/>
        <v>0.11818988888888901</v>
      </c>
    </row>
    <row r="157" spans="1:29">
      <c r="A157" s="181" t="s">
        <v>2038</v>
      </c>
      <c r="B157" s="2">
        <v>135</v>
      </c>
      <c r="C157" s="177">
        <v>100.53</v>
      </c>
      <c r="D157" s="178">
        <v>1.3422000000000001</v>
      </c>
      <c r="E157" s="32">
        <f t="shared" si="305"/>
        <v>0.22000000000000003</v>
      </c>
      <c r="F157" s="26">
        <f t="shared" si="306"/>
        <v>9.3542999999999876E-2</v>
      </c>
      <c r="H157" s="58">
        <f t="shared" si="307"/>
        <v>12.628304999999983</v>
      </c>
      <c r="I157" s="2" t="s">
        <v>65</v>
      </c>
      <c r="J157" s="33" t="s">
        <v>2039</v>
      </c>
      <c r="K157" s="59">
        <f t="shared" si="308"/>
        <v>44228</v>
      </c>
      <c r="L157" s="60" t="str">
        <f t="shared" ca="1" si="265"/>
        <v>2021/8/25</v>
      </c>
      <c r="M157" s="44">
        <f t="shared" ca="1" si="266"/>
        <v>27810</v>
      </c>
      <c r="N157" s="61">
        <f t="shared" ca="1" si="267"/>
        <v>0.16574366504854346</v>
      </c>
      <c r="O157" s="35">
        <f t="shared" si="309"/>
        <v>134.931366</v>
      </c>
      <c r="P157" s="35">
        <f t="shared" si="310"/>
        <v>-6.863400000000297E-2</v>
      </c>
      <c r="Q157" s="36">
        <f t="shared" si="311"/>
        <v>0.9</v>
      </c>
      <c r="R157" s="37">
        <f t="shared" ref="R157:R161" si="319">R156+C157-T157</f>
        <v>16093.269999999962</v>
      </c>
      <c r="S157" s="38">
        <f t="shared" ref="S157:S161" si="320">R157*D157</f>
        <v>21600.386993999949</v>
      </c>
      <c r="T157" s="38"/>
      <c r="U157" s="62"/>
      <c r="V157" s="39">
        <f t="shared" ref="V157:V161" si="321">U157+V156</f>
        <v>64235.359999999993</v>
      </c>
      <c r="W157" s="39">
        <f t="shared" ref="W157:W161" si="322">S157+V157</f>
        <v>85835.746993999943</v>
      </c>
      <c r="X157" s="1">
        <f t="shared" ref="X157:X161" si="323">X156+B157</f>
        <v>72695</v>
      </c>
      <c r="Y157" s="37">
        <f t="shared" ref="Y157:Y161" si="324">W157-X157</f>
        <v>13140.746993999943</v>
      </c>
      <c r="Z157" s="183">
        <f t="shared" ref="Z157:Z161" si="325">W157/X157-1</f>
        <v>0.18076548585184593</v>
      </c>
      <c r="AA157" s="183">
        <f>SUM($C$2:C157)*D157/SUM($B$2:B157)-1</f>
        <v>1.935205358993386E-2</v>
      </c>
      <c r="AB157" s="183">
        <f t="shared" si="268"/>
        <v>0.16141343226191207</v>
      </c>
      <c r="AC157" s="40">
        <f t="shared" si="269"/>
        <v>0.12645700000000015</v>
      </c>
    </row>
    <row r="158" spans="1:29">
      <c r="A158" s="181" t="s">
        <v>2040</v>
      </c>
      <c r="B158" s="2">
        <v>135</v>
      </c>
      <c r="C158" s="177">
        <v>99.64</v>
      </c>
      <c r="D158" s="178">
        <v>1.3542000000000001</v>
      </c>
      <c r="E158" s="32">
        <f t="shared" ref="E158:E161" si="326">10%*Q158+13%</f>
        <v>0.22000000000000003</v>
      </c>
      <c r="F158" s="26">
        <f t="shared" ref="F158:F161" si="327">IF(G158="",($F$1*C158-B158)/B158,H158/B158)</f>
        <v>8.3861777777777716E-2</v>
      </c>
      <c r="H158" s="58">
        <f t="shared" ref="H158:H161" si="328">IF(G158="",$F$1*C158-B158,G158-B158)</f>
        <v>11.321339999999992</v>
      </c>
      <c r="I158" s="2" t="s">
        <v>65</v>
      </c>
      <c r="J158" s="33" t="s">
        <v>2041</v>
      </c>
      <c r="K158" s="59">
        <f t="shared" ref="K158:K161" si="329">DATE(MID(J158,1,4),MID(J158,5,2),MID(J158,7,2))</f>
        <v>44229</v>
      </c>
      <c r="L158" s="60" t="str">
        <f t="shared" ca="1" si="265"/>
        <v>2021/8/25</v>
      </c>
      <c r="M158" s="44">
        <f t="shared" ca="1" si="266"/>
        <v>27675</v>
      </c>
      <c r="N158" s="61">
        <f t="shared" ca="1" si="267"/>
        <v>0.14931487262872617</v>
      </c>
      <c r="O158" s="35">
        <f t="shared" ref="O158:O161" si="330">D158*C158</f>
        <v>134.93248800000001</v>
      </c>
      <c r="P158" s="35">
        <f t="shared" ref="P158:P161" si="331">O158-B158</f>
        <v>-6.7511999999993577E-2</v>
      </c>
      <c r="Q158" s="36">
        <f t="shared" ref="Q158:Q161" si="332">B158/150</f>
        <v>0.9</v>
      </c>
      <c r="R158" s="37">
        <f t="shared" si="319"/>
        <v>16192.909999999962</v>
      </c>
      <c r="S158" s="38">
        <f t="shared" si="320"/>
        <v>21928.438721999948</v>
      </c>
      <c r="T158" s="38"/>
      <c r="U158" s="62"/>
      <c r="V158" s="39">
        <f t="shared" si="321"/>
        <v>64235.359999999993</v>
      </c>
      <c r="W158" s="39">
        <f t="shared" si="322"/>
        <v>86163.798721999949</v>
      </c>
      <c r="X158" s="1">
        <f t="shared" si="323"/>
        <v>72830</v>
      </c>
      <c r="Y158" s="37">
        <f t="shared" si="324"/>
        <v>13333.798721999949</v>
      </c>
      <c r="Z158" s="183">
        <f t="shared" si="325"/>
        <v>0.18308113033090678</v>
      </c>
      <c r="AA158" s="183">
        <f>SUM($C$2:C158)*D158/SUM($B$2:B158)-1</f>
        <v>2.8273932058823892E-2</v>
      </c>
      <c r="AB158" s="183">
        <f t="shared" si="268"/>
        <v>0.15480719827208289</v>
      </c>
      <c r="AC158" s="40">
        <f t="shared" si="269"/>
        <v>0.13613822222222233</v>
      </c>
    </row>
    <row r="159" spans="1:29">
      <c r="A159" s="181" t="s">
        <v>2042</v>
      </c>
      <c r="B159" s="2">
        <v>135</v>
      </c>
      <c r="C159" s="177">
        <v>100.42</v>
      </c>
      <c r="D159" s="178">
        <v>1.3436999999999999</v>
      </c>
      <c r="E159" s="32">
        <f t="shared" si="326"/>
        <v>0.22000000000000003</v>
      </c>
      <c r="F159" s="26">
        <f t="shared" si="327"/>
        <v>9.2346444444444425E-2</v>
      </c>
      <c r="H159" s="58">
        <f t="shared" si="328"/>
        <v>12.466769999999997</v>
      </c>
      <c r="I159" s="2" t="s">
        <v>65</v>
      </c>
      <c r="J159" s="33" t="s">
        <v>2043</v>
      </c>
      <c r="K159" s="59">
        <f t="shared" si="329"/>
        <v>44230</v>
      </c>
      <c r="L159" s="60" t="str">
        <f t="shared" ca="1" si="265"/>
        <v>2021/8/25</v>
      </c>
      <c r="M159" s="44">
        <f t="shared" ca="1" si="266"/>
        <v>27540</v>
      </c>
      <c r="N159" s="61">
        <f t="shared" ca="1" si="267"/>
        <v>0.16522770697167752</v>
      </c>
      <c r="O159" s="35">
        <f t="shared" si="330"/>
        <v>134.93435399999998</v>
      </c>
      <c r="P159" s="35">
        <f t="shared" si="331"/>
        <v>-6.5646000000015192E-2</v>
      </c>
      <c r="Q159" s="36">
        <f t="shared" si="332"/>
        <v>0.9</v>
      </c>
      <c r="R159" s="37">
        <f t="shared" si="319"/>
        <v>16293.329999999962</v>
      </c>
      <c r="S159" s="38">
        <f t="shared" si="320"/>
        <v>21893.347520999945</v>
      </c>
      <c r="T159" s="38"/>
      <c r="U159" s="62"/>
      <c r="V159" s="39">
        <f t="shared" si="321"/>
        <v>64235.359999999993</v>
      </c>
      <c r="W159" s="39">
        <f t="shared" si="322"/>
        <v>86128.707520999946</v>
      </c>
      <c r="X159" s="1">
        <f t="shared" si="323"/>
        <v>72965</v>
      </c>
      <c r="Y159" s="37">
        <f t="shared" si="324"/>
        <v>13163.707520999946</v>
      </c>
      <c r="Z159" s="183">
        <f t="shared" si="325"/>
        <v>0.1804112591105318</v>
      </c>
      <c r="AA159" s="183">
        <f>SUM($C$2:C159)*D159/SUM($B$2:B159)-1</f>
        <v>2.01643916727543E-2</v>
      </c>
      <c r="AB159" s="183">
        <f t="shared" si="268"/>
        <v>0.1602468674377775</v>
      </c>
      <c r="AC159" s="40">
        <f t="shared" si="269"/>
        <v>0.1276535555555556</v>
      </c>
    </row>
    <row r="160" spans="1:29">
      <c r="A160" s="181" t="s">
        <v>2044</v>
      </c>
      <c r="B160" s="2">
        <v>135</v>
      </c>
      <c r="C160" s="177">
        <v>101.47</v>
      </c>
      <c r="D160" s="178">
        <v>1.3298000000000001</v>
      </c>
      <c r="E160" s="32">
        <f t="shared" si="326"/>
        <v>0.22000000000000003</v>
      </c>
      <c r="F160" s="26">
        <f t="shared" si="327"/>
        <v>0.10376811111111103</v>
      </c>
      <c r="H160" s="58">
        <f t="shared" si="328"/>
        <v>14.008694999999989</v>
      </c>
      <c r="I160" s="2" t="s">
        <v>65</v>
      </c>
      <c r="J160" s="33" t="s">
        <v>2045</v>
      </c>
      <c r="K160" s="59">
        <f t="shared" si="329"/>
        <v>44231</v>
      </c>
      <c r="L160" s="60" t="str">
        <f t="shared" ca="1" si="265"/>
        <v>2021/8/25</v>
      </c>
      <c r="M160" s="44">
        <f t="shared" ca="1" si="266"/>
        <v>27405</v>
      </c>
      <c r="N160" s="61">
        <f t="shared" ca="1" si="267"/>
        <v>0.18657813081554447</v>
      </c>
      <c r="O160" s="35">
        <f t="shared" si="330"/>
        <v>134.93480600000001</v>
      </c>
      <c r="P160" s="35">
        <f t="shared" si="331"/>
        <v>-6.5193999999991092E-2</v>
      </c>
      <c r="Q160" s="36">
        <f t="shared" si="332"/>
        <v>0.9</v>
      </c>
      <c r="R160" s="37">
        <f t="shared" si="319"/>
        <v>16394.799999999963</v>
      </c>
      <c r="S160" s="38">
        <f t="shared" si="320"/>
        <v>21801.805039999952</v>
      </c>
      <c r="T160" s="38"/>
      <c r="U160" s="62"/>
      <c r="V160" s="39">
        <f t="shared" si="321"/>
        <v>64235.359999999993</v>
      </c>
      <c r="W160" s="39">
        <f t="shared" si="322"/>
        <v>86037.165039999949</v>
      </c>
      <c r="X160" s="1">
        <f t="shared" si="323"/>
        <v>73100</v>
      </c>
      <c r="Y160" s="37">
        <f t="shared" si="324"/>
        <v>12937.165039999949</v>
      </c>
      <c r="Z160" s="183">
        <f t="shared" si="325"/>
        <v>0.17697900191518401</v>
      </c>
      <c r="AA160" s="183">
        <f>SUM($C$2:C160)*D160/SUM($B$2:B160)-1</f>
        <v>9.5453017900342108E-3</v>
      </c>
      <c r="AB160" s="183">
        <f t="shared" si="268"/>
        <v>0.1674337001251498</v>
      </c>
      <c r="AC160" s="40">
        <f t="shared" si="269"/>
        <v>0.116231888888889</v>
      </c>
    </row>
    <row r="161" spans="1:29">
      <c r="A161" s="181" t="s">
        <v>2046</v>
      </c>
      <c r="B161" s="2">
        <v>135</v>
      </c>
      <c r="C161" s="177">
        <v>102.8</v>
      </c>
      <c r="D161" s="178">
        <v>1.3126</v>
      </c>
      <c r="E161" s="32">
        <f t="shared" si="326"/>
        <v>0.22000000000000003</v>
      </c>
      <c r="F161" s="26">
        <f t="shared" si="327"/>
        <v>0.11823555555555543</v>
      </c>
      <c r="H161" s="58">
        <f t="shared" si="328"/>
        <v>15.961799999999982</v>
      </c>
      <c r="I161" s="2" t="s">
        <v>65</v>
      </c>
      <c r="J161" s="33" t="s">
        <v>2047</v>
      </c>
      <c r="K161" s="59">
        <f t="shared" si="329"/>
        <v>44232</v>
      </c>
      <c r="L161" s="60" t="str">
        <f t="shared" ca="1" si="265"/>
        <v>2021/8/25</v>
      </c>
      <c r="M161" s="44">
        <f t="shared" ca="1" si="266"/>
        <v>27270</v>
      </c>
      <c r="N161" s="61">
        <f t="shared" ca="1" si="267"/>
        <v>0.21364345434543433</v>
      </c>
      <c r="O161" s="35">
        <f t="shared" si="330"/>
        <v>134.93528000000001</v>
      </c>
      <c r="P161" s="35">
        <f t="shared" si="331"/>
        <v>-6.4719999999994116E-2</v>
      </c>
      <c r="Q161" s="36">
        <f t="shared" si="332"/>
        <v>0.9</v>
      </c>
      <c r="R161" s="37">
        <f t="shared" si="319"/>
        <v>16497.599999999962</v>
      </c>
      <c r="S161" s="38">
        <f t="shared" si="320"/>
        <v>21654.749759999951</v>
      </c>
      <c r="T161" s="38"/>
      <c r="U161" s="62"/>
      <c r="V161" s="39">
        <f t="shared" si="321"/>
        <v>64235.359999999993</v>
      </c>
      <c r="W161" s="39">
        <f t="shared" si="322"/>
        <v>85890.109759999948</v>
      </c>
      <c r="X161" s="1">
        <f t="shared" si="323"/>
        <v>73235</v>
      </c>
      <c r="Y161" s="37">
        <f t="shared" si="324"/>
        <v>12655.109759999948</v>
      </c>
      <c r="Z161" s="183">
        <f t="shared" si="325"/>
        <v>0.17280138949955548</v>
      </c>
      <c r="AA161" s="183">
        <f>SUM($C$2:C161)*D161/SUM($B$2:B161)-1</f>
        <v>-3.4927548185529345E-3</v>
      </c>
      <c r="AB161" s="183">
        <f t="shared" si="268"/>
        <v>0.17629414431810841</v>
      </c>
      <c r="AC161" s="40">
        <f t="shared" si="269"/>
        <v>0.1017644444444446</v>
      </c>
    </row>
    <row r="162" spans="1:29">
      <c r="A162" s="181" t="s">
        <v>2078</v>
      </c>
      <c r="B162" s="2">
        <v>135</v>
      </c>
      <c r="C162" s="177">
        <v>101.49</v>
      </c>
      <c r="D162" s="178">
        <v>1.3294999999999999</v>
      </c>
      <c r="E162" s="32">
        <f t="shared" ref="E162:E164" si="333">10%*Q162+13%</f>
        <v>0.22000000000000003</v>
      </c>
      <c r="F162" s="26">
        <f t="shared" ref="F162:F164" si="334">IF(G162="",($F$1*C162-B162)/B162,H162/B162)</f>
        <v>0.10398566666666659</v>
      </c>
      <c r="H162" s="58">
        <f t="shared" ref="H162:H164" si="335">IF(G162="",$F$1*C162-B162,G162-B162)</f>
        <v>14.038064999999989</v>
      </c>
      <c r="I162" s="2" t="s">
        <v>65</v>
      </c>
      <c r="J162" s="33" t="s">
        <v>2079</v>
      </c>
      <c r="K162" s="59">
        <f t="shared" ref="K162:K164" si="336">DATE(MID(J162,1,4),MID(J162,5,2),MID(J162,7,2))</f>
        <v>44235</v>
      </c>
      <c r="L162" s="60" t="str">
        <f t="shared" ca="1" si="265"/>
        <v>2021/8/25</v>
      </c>
      <c r="M162" s="44">
        <f t="shared" ca="1" si="266"/>
        <v>26865</v>
      </c>
      <c r="N162" s="61">
        <f t="shared" ca="1" si="267"/>
        <v>0.1907274790619764</v>
      </c>
      <c r="O162" s="35">
        <f t="shared" ref="O162:O164" si="337">D162*C162</f>
        <v>134.93095499999998</v>
      </c>
      <c r="P162" s="35">
        <f t="shared" ref="P162:P164" si="338">O162-B162</f>
        <v>-6.9045000000016898E-2</v>
      </c>
      <c r="Q162" s="36">
        <f t="shared" ref="Q162:Q164" si="339">B162/150</f>
        <v>0.9</v>
      </c>
      <c r="R162" s="37">
        <f t="shared" ref="R162:R166" si="340">R161+C162-T162</f>
        <v>16599.089999999964</v>
      </c>
      <c r="S162" s="38">
        <f t="shared" ref="S162:S166" si="341">R162*D162</f>
        <v>22068.490154999949</v>
      </c>
      <c r="T162" s="38"/>
      <c r="U162" s="62"/>
      <c r="V162" s="39">
        <f t="shared" ref="V162:V166" si="342">U162+V161</f>
        <v>64235.359999999993</v>
      </c>
      <c r="W162" s="39">
        <f t="shared" ref="W162:W166" si="343">S162+V162</f>
        <v>86303.850154999935</v>
      </c>
      <c r="X162" s="1">
        <f t="shared" ref="X162:X166" si="344">X161+B162</f>
        <v>73370</v>
      </c>
      <c r="Y162" s="37">
        <f t="shared" ref="Y162:Y166" si="345">W162-X162</f>
        <v>12933.850154999935</v>
      </c>
      <c r="Z162" s="183">
        <f t="shared" ref="Z162:Z166" si="346">W162/X162-1</f>
        <v>0.17628254266048704</v>
      </c>
      <c r="AA162" s="183">
        <f>SUM($C$2:C162)*D162/SUM($B$2:B162)-1</f>
        <v>9.273988777459552E-3</v>
      </c>
      <c r="AB162" s="183">
        <f t="shared" si="268"/>
        <v>0.16700855388302749</v>
      </c>
      <c r="AC162" s="40">
        <f t="shared" si="269"/>
        <v>0.11601433333333344</v>
      </c>
    </row>
    <row r="163" spans="1:29">
      <c r="A163" s="181" t="s">
        <v>2080</v>
      </c>
      <c r="B163" s="2">
        <v>135</v>
      </c>
      <c r="C163" s="177">
        <v>99.47</v>
      </c>
      <c r="D163" s="178">
        <v>1.3565</v>
      </c>
      <c r="E163" s="32">
        <f t="shared" si="333"/>
        <v>0.22000000000000003</v>
      </c>
      <c r="F163" s="26">
        <f t="shared" si="334"/>
        <v>8.201255555555538E-2</v>
      </c>
      <c r="H163" s="58">
        <f t="shared" si="335"/>
        <v>11.071694999999977</v>
      </c>
      <c r="I163" s="2" t="s">
        <v>65</v>
      </c>
      <c r="J163" s="33" t="s">
        <v>2081</v>
      </c>
      <c r="K163" s="59">
        <f t="shared" si="336"/>
        <v>44236</v>
      </c>
      <c r="L163" s="60" t="str">
        <f t="shared" ca="1" si="265"/>
        <v>2021/8/25</v>
      </c>
      <c r="M163" s="44">
        <f t="shared" ref="M163:M167" ca="1" si="347">(L163-K163+1)*B163</f>
        <v>26730</v>
      </c>
      <c r="N163" s="61">
        <f t="shared" ref="N163:N167" ca="1" si="348">H163/M163*365</f>
        <v>0.15118476150392784</v>
      </c>
      <c r="O163" s="35">
        <f t="shared" si="337"/>
        <v>134.93105500000001</v>
      </c>
      <c r="P163" s="35">
        <f t="shared" si="338"/>
        <v>-6.8944999999985157E-2</v>
      </c>
      <c r="Q163" s="36">
        <f t="shared" si="339"/>
        <v>0.9</v>
      </c>
      <c r="R163" s="37">
        <f t="shared" si="340"/>
        <v>16698.559999999965</v>
      </c>
      <c r="S163" s="38">
        <f t="shared" si="341"/>
        <v>22651.596639999952</v>
      </c>
      <c r="T163" s="38"/>
      <c r="U163" s="62"/>
      <c r="V163" s="39">
        <f t="shared" si="342"/>
        <v>64235.359999999993</v>
      </c>
      <c r="W163" s="39">
        <f t="shared" si="343"/>
        <v>86886.956639999946</v>
      </c>
      <c r="X163" s="1">
        <f t="shared" si="344"/>
        <v>73505</v>
      </c>
      <c r="Y163" s="37">
        <f t="shared" si="345"/>
        <v>13381.956639999946</v>
      </c>
      <c r="Z163" s="183">
        <f t="shared" si="346"/>
        <v>0.18205505258145638</v>
      </c>
      <c r="AA163" s="183">
        <f>SUM($C$2:C163)*D163/SUM($B$2:B163)-1</f>
        <v>2.9576741637010961E-2</v>
      </c>
      <c r="AB163" s="183">
        <f t="shared" ref="AB163:AB178" si="349">Z163-AA163</f>
        <v>0.15247831094444542</v>
      </c>
      <c r="AC163" s="40">
        <f t="shared" si="269"/>
        <v>0.13798744444444466</v>
      </c>
    </row>
    <row r="164" spans="1:29">
      <c r="A164" s="181" t="s">
        <v>2082</v>
      </c>
      <c r="B164" s="2">
        <v>135</v>
      </c>
      <c r="C164" s="177">
        <v>98.46</v>
      </c>
      <c r="D164" s="178">
        <v>1.3704000000000001</v>
      </c>
      <c r="E164" s="32">
        <f t="shared" si="333"/>
        <v>0.22000000000000003</v>
      </c>
      <c r="F164" s="26">
        <f t="shared" si="334"/>
        <v>7.1025999999999895E-2</v>
      </c>
      <c r="H164" s="58">
        <f t="shared" si="335"/>
        <v>9.5885099999999852</v>
      </c>
      <c r="I164" s="2" t="s">
        <v>65</v>
      </c>
      <c r="J164" s="33" t="s">
        <v>2083</v>
      </c>
      <c r="K164" s="59">
        <f t="shared" si="336"/>
        <v>44237</v>
      </c>
      <c r="L164" s="60" t="str">
        <f t="shared" ca="1" si="265"/>
        <v>2021/8/25</v>
      </c>
      <c r="M164" s="44">
        <f t="shared" ca="1" si="347"/>
        <v>26595</v>
      </c>
      <c r="N164" s="61">
        <f t="shared" ca="1" si="348"/>
        <v>0.13159639593908609</v>
      </c>
      <c r="O164" s="35">
        <f t="shared" si="337"/>
        <v>134.92958400000001</v>
      </c>
      <c r="P164" s="35">
        <f t="shared" si="338"/>
        <v>-7.0415999999994483E-2</v>
      </c>
      <c r="Q164" s="36">
        <f t="shared" si="339"/>
        <v>0.9</v>
      </c>
      <c r="R164" s="37">
        <f t="shared" si="340"/>
        <v>16797.019999999964</v>
      </c>
      <c r="S164" s="38">
        <f t="shared" si="341"/>
        <v>23018.636207999953</v>
      </c>
      <c r="T164" s="38"/>
      <c r="U164" s="62"/>
      <c r="V164" s="39">
        <f t="shared" si="342"/>
        <v>64235.359999999993</v>
      </c>
      <c r="W164" s="39">
        <f t="shared" si="343"/>
        <v>87253.996207999939</v>
      </c>
      <c r="X164" s="1">
        <f t="shared" si="344"/>
        <v>73640</v>
      </c>
      <c r="Y164" s="37">
        <f t="shared" si="345"/>
        <v>13613.996207999939</v>
      </c>
      <c r="Z164" s="183">
        <f t="shared" si="346"/>
        <v>0.18487230048886394</v>
      </c>
      <c r="AA164" s="183">
        <f>SUM($C$2:C164)*D164/SUM($B$2:B164)-1</f>
        <v>3.9868048656294564E-2</v>
      </c>
      <c r="AB164" s="183">
        <f t="shared" si="349"/>
        <v>0.14500425183256938</v>
      </c>
      <c r="AC164" s="40">
        <f t="shared" si="269"/>
        <v>0.14897400000000013</v>
      </c>
    </row>
    <row r="165" spans="1:29">
      <c r="A165" s="181" t="s">
        <v>2084</v>
      </c>
      <c r="B165" s="2">
        <v>135</v>
      </c>
      <c r="C165" s="177">
        <v>97.22</v>
      </c>
      <c r="D165" s="178">
        <v>1.3878999999999999</v>
      </c>
      <c r="E165" s="32">
        <f t="shared" ref="E165:E166" si="350">10%*Q165+13%</f>
        <v>0.22000000000000003</v>
      </c>
      <c r="F165" s="26">
        <f t="shared" ref="F165:F166" si="351">IF(G165="",($F$1*C165-B165)/B165,H165/B165)</f>
        <v>5.7537555555555391E-2</v>
      </c>
      <c r="H165" s="58">
        <f t="shared" ref="H165:H166" si="352">IF(G165="",$F$1*C165-B165,G165-B165)</f>
        <v>7.7675699999999779</v>
      </c>
      <c r="I165" s="2" t="s">
        <v>65</v>
      </c>
      <c r="J165" s="33" t="s">
        <v>2086</v>
      </c>
      <c r="K165" s="59">
        <f t="shared" ref="K165:K166" si="353">DATE(MID(J165,1,4),MID(J165,5,2),MID(J165,7,2))</f>
        <v>44245</v>
      </c>
      <c r="L165" s="60" t="str">
        <f t="shared" ca="1" si="265"/>
        <v>2021/8/25</v>
      </c>
      <c r="M165" s="44">
        <f t="shared" ca="1" si="347"/>
        <v>25515</v>
      </c>
      <c r="N165" s="61">
        <f t="shared" ca="1" si="348"/>
        <v>0.11111750146972338</v>
      </c>
      <c r="O165" s="35">
        <f t="shared" ref="O165:O166" si="354">D165*C165</f>
        <v>134.93163799999999</v>
      </c>
      <c r="P165" s="35">
        <f t="shared" ref="P165:P166" si="355">O165-B165</f>
        <v>-6.8362000000007583E-2</v>
      </c>
      <c r="Q165" s="36">
        <f t="shared" ref="Q165:Q166" si="356">B165/150</f>
        <v>0.9</v>
      </c>
      <c r="R165" s="37">
        <f t="shared" si="340"/>
        <v>16894.239999999965</v>
      </c>
      <c r="S165" s="38">
        <f t="shared" si="341"/>
        <v>23447.515695999951</v>
      </c>
      <c r="T165" s="38"/>
      <c r="U165" s="62"/>
      <c r="V165" s="39">
        <f t="shared" si="342"/>
        <v>64235.359999999993</v>
      </c>
      <c r="W165" s="39">
        <f t="shared" si="343"/>
        <v>87682.875695999945</v>
      </c>
      <c r="X165" s="1">
        <f t="shared" si="344"/>
        <v>73775</v>
      </c>
      <c r="Y165" s="37">
        <f t="shared" si="345"/>
        <v>13907.875695999945</v>
      </c>
      <c r="Z165" s="183">
        <f t="shared" si="346"/>
        <v>0.18851746114537371</v>
      </c>
      <c r="AA165" s="183">
        <f>SUM($C$2:C165)*D165/SUM($B$2:B165)-1</f>
        <v>5.2807816818927211E-2</v>
      </c>
      <c r="AB165" s="183">
        <f t="shared" si="349"/>
        <v>0.1357096443264465</v>
      </c>
      <c r="AC165" s="40">
        <f t="shared" si="269"/>
        <v>0.16246244444444463</v>
      </c>
    </row>
    <row r="166" spans="1:29">
      <c r="A166" s="181" t="s">
        <v>2085</v>
      </c>
      <c r="B166" s="2">
        <v>135</v>
      </c>
      <c r="C166" s="177">
        <v>96.02</v>
      </c>
      <c r="D166" s="178">
        <v>1.4052</v>
      </c>
      <c r="E166" s="32">
        <f t="shared" si="350"/>
        <v>0.22000000000000003</v>
      </c>
      <c r="F166" s="26">
        <f t="shared" si="351"/>
        <v>4.4484222222222217E-2</v>
      </c>
      <c r="H166" s="58">
        <f t="shared" si="352"/>
        <v>6.0053699999999992</v>
      </c>
      <c r="I166" s="2" t="s">
        <v>65</v>
      </c>
      <c r="J166" s="33" t="s">
        <v>2087</v>
      </c>
      <c r="K166" s="59">
        <f t="shared" si="353"/>
        <v>44246</v>
      </c>
      <c r="L166" s="60" t="str">
        <f t="shared" ca="1" si="265"/>
        <v>2021/8/25</v>
      </c>
      <c r="M166" s="44">
        <f t="shared" ca="1" si="347"/>
        <v>25380</v>
      </c>
      <c r="N166" s="61">
        <f t="shared" ca="1" si="348"/>
        <v>8.6365644208037814E-2</v>
      </c>
      <c r="O166" s="35">
        <f t="shared" si="354"/>
        <v>134.92730399999999</v>
      </c>
      <c r="P166" s="35">
        <f t="shared" si="355"/>
        <v>-7.2696000000007643E-2</v>
      </c>
      <c r="Q166" s="36">
        <f t="shared" si="356"/>
        <v>0.9</v>
      </c>
      <c r="R166" s="37">
        <f t="shared" si="340"/>
        <v>16169.649999999965</v>
      </c>
      <c r="S166" s="38">
        <f t="shared" si="341"/>
        <v>22721.592179999952</v>
      </c>
      <c r="T166" s="38">
        <f>588.76+231.85</f>
        <v>820.61</v>
      </c>
      <c r="U166" s="62">
        <v>1153.1300000000001</v>
      </c>
      <c r="V166" s="39">
        <f t="shared" si="342"/>
        <v>65388.489999999991</v>
      </c>
      <c r="W166" s="39">
        <f t="shared" si="343"/>
        <v>88110.082179999939</v>
      </c>
      <c r="X166" s="1">
        <f t="shared" si="344"/>
        <v>73910</v>
      </c>
      <c r="Y166" s="37">
        <f t="shared" si="345"/>
        <v>14200.082179999939</v>
      </c>
      <c r="Z166" s="183">
        <f t="shared" si="346"/>
        <v>0.19212667000405825</v>
      </c>
      <c r="AA166" s="183">
        <f>SUM($C$2:C166)*D166/SUM($B$2:B166)-1</f>
        <v>6.5513179888268436E-2</v>
      </c>
      <c r="AB166" s="183">
        <f t="shared" si="349"/>
        <v>0.12661349011578982</v>
      </c>
      <c r="AC166" s="40">
        <f t="shared" si="269"/>
        <v>0.17551577777777783</v>
      </c>
    </row>
    <row r="167" spans="1:29">
      <c r="A167" s="181" t="s">
        <v>2162</v>
      </c>
      <c r="B167" s="2">
        <v>135</v>
      </c>
      <c r="C167" s="177">
        <v>96.64</v>
      </c>
      <c r="D167" s="178">
        <v>1.3962000000000001</v>
      </c>
      <c r="E167" s="32">
        <f t="shared" ref="E167" si="357">10%*Q167+13%</f>
        <v>0.22000000000000003</v>
      </c>
      <c r="F167" s="26">
        <f t="shared" ref="F167" si="358">IF(G167="",($F$1*C167-B167)/B167,H167/B167)</f>
        <v>5.1228444444444465E-2</v>
      </c>
      <c r="H167" s="58">
        <f t="shared" ref="H167" si="359">IF(G167="",$F$1*C167-B167,G167-B167)</f>
        <v>6.9158400000000029</v>
      </c>
      <c r="I167" s="2" t="s">
        <v>65</v>
      </c>
      <c r="J167" s="33" t="s">
        <v>2163</v>
      </c>
      <c r="K167" s="59">
        <f t="shared" ref="K167" si="360">DATE(MID(J167,1,4),MID(J167,5,2),MID(J167,7,2))</f>
        <v>44249</v>
      </c>
      <c r="L167" s="60" t="str">
        <f t="shared" ca="1" si="265"/>
        <v>2021/8/25</v>
      </c>
      <c r="M167" s="44">
        <f t="shared" ca="1" si="347"/>
        <v>24975</v>
      </c>
      <c r="N167" s="61">
        <f t="shared" ca="1" si="348"/>
        <v>0.10107233633633637</v>
      </c>
      <c r="O167" s="35">
        <f t="shared" ref="O167" si="361">D167*C167</f>
        <v>134.92876800000002</v>
      </c>
      <c r="P167" s="35">
        <f t="shared" ref="P167" si="362">O167-B167</f>
        <v>-7.1231999999980644E-2</v>
      </c>
      <c r="Q167" s="36">
        <f t="shared" ref="Q167" si="363">B167/150</f>
        <v>0.9</v>
      </c>
      <c r="R167" s="37">
        <f t="shared" ref="R167" si="364">R166+C167-T167</f>
        <v>16266.289999999964</v>
      </c>
      <c r="S167" s="38">
        <f t="shared" ref="S167" si="365">R167*D167</f>
        <v>22710.994097999952</v>
      </c>
      <c r="T167" s="38"/>
      <c r="U167" s="62"/>
      <c r="V167" s="39">
        <f t="shared" ref="V167" si="366">U167+V166</f>
        <v>65388.489999999991</v>
      </c>
      <c r="W167" s="39">
        <f t="shared" ref="W167" si="367">S167+V167</f>
        <v>88099.484097999943</v>
      </c>
      <c r="X167" s="1">
        <f t="shared" ref="X167" si="368">X166+B167</f>
        <v>74045</v>
      </c>
      <c r="Y167" s="37">
        <f t="shared" ref="Y167" si="369">W167-X167</f>
        <v>14054.484097999943</v>
      </c>
      <c r="Z167" s="183">
        <f t="shared" ref="Z167" si="370">W167/X167-1</f>
        <v>0.18981003576203581</v>
      </c>
      <c r="AA167" s="183">
        <f>SUM($C$2:C167)*D167/SUM($B$2:B167)-1</f>
        <v>5.8318954059681127E-2</v>
      </c>
      <c r="AB167" s="183">
        <f t="shared" si="349"/>
        <v>0.13149108170235468</v>
      </c>
      <c r="AC167" s="40">
        <f t="shared" ref="AC167" si="371">IF(E167-F167&lt;0,"达成",E167-F167)</f>
        <v>0.16877155555555556</v>
      </c>
    </row>
    <row r="168" spans="1:29">
      <c r="A168" s="181" t="s">
        <v>2164</v>
      </c>
      <c r="B168" s="2">
        <v>135</v>
      </c>
      <c r="C168" s="177">
        <v>96.99</v>
      </c>
      <c r="D168" s="178">
        <v>1.3912</v>
      </c>
      <c r="E168" s="32">
        <f t="shared" ref="E168:E172" si="372">10%*Q168+13%</f>
        <v>0.22000000000000003</v>
      </c>
      <c r="F168" s="26">
        <f t="shared" ref="F168:F172" si="373">IF(G168="",($F$1*C168-B168)/B168,H168/B168)</f>
        <v>5.5035666666666601E-2</v>
      </c>
      <c r="H168" s="58">
        <f t="shared" ref="H168:H172" si="374">IF(G168="",$F$1*C168-B168,G168-B168)</f>
        <v>7.4298149999999907</v>
      </c>
      <c r="I168" s="2" t="s">
        <v>65</v>
      </c>
      <c r="J168" s="33" t="s">
        <v>2165</v>
      </c>
      <c r="K168" s="59">
        <f t="shared" ref="K168:K172" si="375">DATE(MID(J168,1,4),MID(J168,5,2),MID(J168,7,2))</f>
        <v>44250</v>
      </c>
      <c r="L168" s="60" t="str">
        <f t="shared" ref="L168:L172" ca="1" si="376">IF(LEN(J168) &gt; 15,DATE(MID(J168,12,4),MID(J168,16,2),MID(J168,18,2)),TEXT(TODAY(),"yyyy/m/d"))</f>
        <v>2021/8/25</v>
      </c>
      <c r="M168" s="44">
        <f t="shared" ref="M168:M172" ca="1" si="377">(L168-K168+1)*B168</f>
        <v>24840</v>
      </c>
      <c r="N168" s="61">
        <f t="shared" ref="N168:N172" ca="1" si="378">H168/M168*365</f>
        <v>0.10917401268115928</v>
      </c>
      <c r="O168" s="35">
        <f t="shared" ref="O168:O172" si="379">D168*C168</f>
        <v>134.93248799999998</v>
      </c>
      <c r="P168" s="35">
        <f t="shared" ref="P168:P172" si="380">O168-B168</f>
        <v>-6.7512000000021999E-2</v>
      </c>
      <c r="Q168" s="36">
        <f t="shared" ref="Q168:Q172" si="381">B168/150</f>
        <v>0.9</v>
      </c>
      <c r="R168" s="37">
        <f t="shared" ref="R168:R172" si="382">R167+C168-T168</f>
        <v>16363.279999999964</v>
      </c>
      <c r="S168" s="38">
        <f t="shared" ref="S168:S172" si="383">R168*D168</f>
        <v>22764.595135999949</v>
      </c>
      <c r="T168" s="38"/>
      <c r="U168" s="62"/>
      <c r="V168" s="39">
        <f t="shared" ref="V168:V172" si="384">U168+V167</f>
        <v>65388.489999999991</v>
      </c>
      <c r="W168" s="39">
        <f t="shared" ref="W168:W172" si="385">S168+V168</f>
        <v>88153.085135999936</v>
      </c>
      <c r="X168" s="1">
        <f t="shared" ref="X168:X172" si="386">X167+B168</f>
        <v>74180</v>
      </c>
      <c r="Y168" s="37">
        <f t="shared" ref="Y168:Y172" si="387">W168-X168</f>
        <v>13973.085135999936</v>
      </c>
      <c r="Z168" s="183">
        <f t="shared" ref="Z168:Z172" si="388">W168/X168-1</f>
        <v>0.18836728411970793</v>
      </c>
      <c r="AA168" s="183">
        <f>SUM($C$2:C168)*D168/SUM($B$2:B168)-1</f>
        <v>5.4187396781609554E-2</v>
      </c>
      <c r="AB168" s="183">
        <f t="shared" si="349"/>
        <v>0.13417988733809838</v>
      </c>
      <c r="AC168" s="40">
        <f t="shared" ref="AC168:AC172" si="389">IF(E168-F168&lt;0,"达成",E168-F168)</f>
        <v>0.16496433333333343</v>
      </c>
    </row>
    <row r="169" spans="1:29">
      <c r="A169" s="181" t="s">
        <v>2166</v>
      </c>
      <c r="B169" s="2">
        <v>135</v>
      </c>
      <c r="C169" s="177">
        <v>98.32</v>
      </c>
      <c r="D169" s="178">
        <v>1.3723000000000001</v>
      </c>
      <c r="E169" s="32">
        <f t="shared" si="372"/>
        <v>0.22000000000000003</v>
      </c>
      <c r="F169" s="26">
        <f t="shared" si="373"/>
        <v>6.9503111111111002E-2</v>
      </c>
      <c r="H169" s="58">
        <f t="shared" si="374"/>
        <v>9.3829199999999844</v>
      </c>
      <c r="I169" s="2" t="s">
        <v>65</v>
      </c>
      <c r="J169" s="33" t="s">
        <v>2167</v>
      </c>
      <c r="K169" s="59">
        <f t="shared" si="375"/>
        <v>44251</v>
      </c>
      <c r="L169" s="60" t="str">
        <f t="shared" ca="1" si="376"/>
        <v>2021/8/25</v>
      </c>
      <c r="M169" s="44">
        <f t="shared" ca="1" si="377"/>
        <v>24705</v>
      </c>
      <c r="N169" s="61">
        <f t="shared" ca="1" si="378"/>
        <v>0.1386264238008498</v>
      </c>
      <c r="O169" s="35">
        <f t="shared" si="379"/>
        <v>134.92453599999999</v>
      </c>
      <c r="P169" s="35">
        <f t="shared" si="380"/>
        <v>-7.5464000000010856E-2</v>
      </c>
      <c r="Q169" s="36">
        <f t="shared" si="381"/>
        <v>0.9</v>
      </c>
      <c r="R169" s="37">
        <f t="shared" si="382"/>
        <v>16461.599999999966</v>
      </c>
      <c r="S169" s="38">
        <f t="shared" si="383"/>
        <v>22590.253679999954</v>
      </c>
      <c r="T169" s="38"/>
      <c r="U169" s="62"/>
      <c r="V169" s="39">
        <f t="shared" si="384"/>
        <v>65388.489999999991</v>
      </c>
      <c r="W169" s="39">
        <f t="shared" si="385"/>
        <v>87978.743679999941</v>
      </c>
      <c r="X169" s="1">
        <f t="shared" si="386"/>
        <v>74315</v>
      </c>
      <c r="Y169" s="37">
        <f t="shared" si="387"/>
        <v>13663.743679999941</v>
      </c>
      <c r="Z169" s="183">
        <f t="shared" si="388"/>
        <v>0.18386252681154458</v>
      </c>
      <c r="AA169" s="183">
        <f>SUM($C$2:C169)*D169/SUM($B$2:B169)-1</f>
        <v>3.9616480740233273E-2</v>
      </c>
      <c r="AB169" s="183">
        <f t="shared" si="349"/>
        <v>0.14424604607131131</v>
      </c>
      <c r="AC169" s="40">
        <f t="shared" si="389"/>
        <v>0.15049688888888901</v>
      </c>
    </row>
    <row r="170" spans="1:29">
      <c r="A170" s="181" t="s">
        <v>2168</v>
      </c>
      <c r="B170" s="2">
        <v>135</v>
      </c>
      <c r="C170" s="177">
        <v>98.83</v>
      </c>
      <c r="D170" s="178">
        <v>1.3653</v>
      </c>
      <c r="E170" s="32">
        <f t="shared" si="372"/>
        <v>0.22000000000000003</v>
      </c>
      <c r="F170" s="26">
        <f t="shared" si="373"/>
        <v>7.5050777777777786E-2</v>
      </c>
      <c r="H170" s="58">
        <f t="shared" si="374"/>
        <v>10.131855000000002</v>
      </c>
      <c r="I170" s="2" t="s">
        <v>65</v>
      </c>
      <c r="J170" s="33" t="s">
        <v>2169</v>
      </c>
      <c r="K170" s="59">
        <f t="shared" si="375"/>
        <v>44252</v>
      </c>
      <c r="L170" s="60" t="str">
        <f t="shared" ca="1" si="376"/>
        <v>2021/8/25</v>
      </c>
      <c r="M170" s="44">
        <f t="shared" ca="1" si="377"/>
        <v>24570</v>
      </c>
      <c r="N170" s="61">
        <f t="shared" ca="1" si="378"/>
        <v>0.15051392246642248</v>
      </c>
      <c r="O170" s="35">
        <f t="shared" si="379"/>
        <v>134.93259899999998</v>
      </c>
      <c r="P170" s="35">
        <f t="shared" si="380"/>
        <v>-6.740100000001803E-2</v>
      </c>
      <c r="Q170" s="36">
        <f t="shared" si="381"/>
        <v>0.9</v>
      </c>
      <c r="R170" s="37">
        <f t="shared" si="382"/>
        <v>16560.429999999968</v>
      </c>
      <c r="S170" s="38">
        <f t="shared" si="383"/>
        <v>22609.955078999956</v>
      </c>
      <c r="T170" s="38"/>
      <c r="U170" s="62"/>
      <c r="V170" s="39">
        <f t="shared" si="384"/>
        <v>65388.489999999991</v>
      </c>
      <c r="W170" s="39">
        <f t="shared" si="385"/>
        <v>87998.445078999939</v>
      </c>
      <c r="X170" s="1">
        <f t="shared" si="386"/>
        <v>74450</v>
      </c>
      <c r="Y170" s="37">
        <f t="shared" si="387"/>
        <v>13548.445078999939</v>
      </c>
      <c r="Z170" s="183">
        <f t="shared" si="388"/>
        <v>0.18198045774345117</v>
      </c>
      <c r="AA170" s="183">
        <f>SUM($C$2:C170)*D170/SUM($B$2:B170)-1</f>
        <v>3.4100044959128439E-2</v>
      </c>
      <c r="AB170" s="183">
        <f t="shared" si="349"/>
        <v>0.14788041278432273</v>
      </c>
      <c r="AC170" s="40">
        <f t="shared" si="389"/>
        <v>0.14494922222222223</v>
      </c>
    </row>
    <row r="171" spans="1:29">
      <c r="A171" s="181" t="s">
        <v>2170</v>
      </c>
      <c r="B171" s="2">
        <v>135</v>
      </c>
      <c r="C171" s="177">
        <v>100.77</v>
      </c>
      <c r="D171" s="178">
        <v>1.339</v>
      </c>
      <c r="E171" s="32">
        <f t="shared" si="372"/>
        <v>0.22000000000000003</v>
      </c>
      <c r="F171" s="26">
        <f t="shared" si="373"/>
        <v>9.6153666666666554E-2</v>
      </c>
      <c r="H171" s="58">
        <f t="shared" si="374"/>
        <v>12.980744999999985</v>
      </c>
      <c r="I171" s="2" t="s">
        <v>65</v>
      </c>
      <c r="J171" s="33" t="s">
        <v>2171</v>
      </c>
      <c r="K171" s="59">
        <f t="shared" si="375"/>
        <v>44253</v>
      </c>
      <c r="L171" s="60" t="str">
        <f t="shared" ca="1" si="376"/>
        <v>2021/8/25</v>
      </c>
      <c r="M171" s="44">
        <f t="shared" ca="1" si="377"/>
        <v>24435</v>
      </c>
      <c r="N171" s="61">
        <f t="shared" ca="1" si="378"/>
        <v>0.19390104051565352</v>
      </c>
      <c r="O171" s="35">
        <f t="shared" si="379"/>
        <v>134.93102999999999</v>
      </c>
      <c r="P171" s="35">
        <f t="shared" si="380"/>
        <v>-6.8970000000007303E-2</v>
      </c>
      <c r="Q171" s="36">
        <f t="shared" si="381"/>
        <v>0.9</v>
      </c>
      <c r="R171" s="37">
        <f t="shared" si="382"/>
        <v>16661.199999999968</v>
      </c>
      <c r="S171" s="38">
        <f t="shared" si="383"/>
        <v>22309.346799999956</v>
      </c>
      <c r="T171" s="38"/>
      <c r="U171" s="62"/>
      <c r="V171" s="39">
        <f t="shared" si="384"/>
        <v>65388.489999999991</v>
      </c>
      <c r="W171" s="39">
        <f t="shared" si="385"/>
        <v>87697.836799999946</v>
      </c>
      <c r="X171" s="1">
        <f t="shared" si="386"/>
        <v>74585</v>
      </c>
      <c r="Y171" s="37">
        <f t="shared" si="387"/>
        <v>13112.836799999946</v>
      </c>
      <c r="Z171" s="183">
        <f t="shared" si="388"/>
        <v>0.17581064289066095</v>
      </c>
      <c r="AA171" s="183">
        <f>SUM($C$2:C171)*D171/SUM($B$2:B171)-1</f>
        <v>1.4090486571880279E-2</v>
      </c>
      <c r="AB171" s="183">
        <f t="shared" si="349"/>
        <v>0.16172015631878067</v>
      </c>
      <c r="AC171" s="40">
        <f t="shared" si="389"/>
        <v>0.12384633333333347</v>
      </c>
    </row>
    <row r="172" spans="1:29">
      <c r="A172" s="181" t="s">
        <v>2172</v>
      </c>
      <c r="B172" s="2">
        <v>135</v>
      </c>
      <c r="C172" s="177">
        <v>98.99</v>
      </c>
      <c r="D172" s="178">
        <v>1.363</v>
      </c>
      <c r="E172" s="32">
        <f t="shared" si="372"/>
        <v>0.22000000000000003</v>
      </c>
      <c r="F172" s="26">
        <f t="shared" si="373"/>
        <v>7.6791222222222025E-2</v>
      </c>
      <c r="H172" s="58">
        <f t="shared" si="374"/>
        <v>10.366814999999974</v>
      </c>
      <c r="I172" s="2" t="s">
        <v>65</v>
      </c>
      <c r="J172" s="33" t="s">
        <v>2173</v>
      </c>
      <c r="K172" s="59">
        <f t="shared" si="375"/>
        <v>44256</v>
      </c>
      <c r="L172" s="60" t="str">
        <f t="shared" ca="1" si="376"/>
        <v>2021/8/25</v>
      </c>
      <c r="M172" s="44">
        <f t="shared" ca="1" si="377"/>
        <v>24030</v>
      </c>
      <c r="N172" s="61">
        <f t="shared" ca="1" si="378"/>
        <v>0.15746514669163508</v>
      </c>
      <c r="O172" s="35">
        <f t="shared" si="379"/>
        <v>134.92337000000001</v>
      </c>
      <c r="P172" s="35">
        <f t="shared" si="380"/>
        <v>-7.6629999999994425E-2</v>
      </c>
      <c r="Q172" s="36">
        <f t="shared" si="381"/>
        <v>0.9</v>
      </c>
      <c r="R172" s="37">
        <f t="shared" si="382"/>
        <v>16760.18999999997</v>
      </c>
      <c r="S172" s="38">
        <f t="shared" si="383"/>
        <v>22844.13896999996</v>
      </c>
      <c r="T172" s="38"/>
      <c r="U172" s="62"/>
      <c r="V172" s="39">
        <f t="shared" si="384"/>
        <v>65388.489999999991</v>
      </c>
      <c r="W172" s="39">
        <f t="shared" si="385"/>
        <v>88232.628969999947</v>
      </c>
      <c r="X172" s="1">
        <f t="shared" si="386"/>
        <v>74720</v>
      </c>
      <c r="Y172" s="37">
        <f t="shared" si="387"/>
        <v>13512.628969999947</v>
      </c>
      <c r="Z172" s="183">
        <f t="shared" si="388"/>
        <v>0.18084353546573806</v>
      </c>
      <c r="AA172" s="183">
        <f>SUM($C$2:C172)*D172/SUM($B$2:B172)-1</f>
        <v>3.2068002691790554E-2</v>
      </c>
      <c r="AB172" s="183">
        <f t="shared" si="349"/>
        <v>0.14877553277394751</v>
      </c>
      <c r="AC172" s="40">
        <f t="shared" si="389"/>
        <v>0.14320877777777802</v>
      </c>
    </row>
    <row r="173" spans="1:29">
      <c r="A173" s="181" t="s">
        <v>2174</v>
      </c>
      <c r="B173" s="2">
        <v>135</v>
      </c>
      <c r="C173" s="177">
        <v>99.79</v>
      </c>
      <c r="D173" s="178">
        <v>1.3522000000000001</v>
      </c>
      <c r="E173" s="32">
        <f t="shared" ref="E173:E178" si="390">10%*Q173+13%</f>
        <v>0.22000000000000003</v>
      </c>
      <c r="F173" s="26">
        <f t="shared" ref="F173:F178" si="391">IF(G173="",($F$1*C173-B173)/B173,H173/B173)</f>
        <v>8.5493444444444497E-2</v>
      </c>
      <c r="H173" s="58">
        <f t="shared" ref="H173:H178" si="392">IF(G173="",$F$1*C173-B173,G173-B173)</f>
        <v>11.541615000000007</v>
      </c>
      <c r="I173" s="2" t="s">
        <v>65</v>
      </c>
      <c r="J173" s="33" t="s">
        <v>2175</v>
      </c>
      <c r="K173" s="59">
        <f t="shared" ref="K173:K178" si="393">DATE(MID(J173,1,4),MID(J173,5,2),MID(J173,7,2))</f>
        <v>44257</v>
      </c>
      <c r="L173" s="60" t="str">
        <f t="shared" ref="L173:L178" ca="1" si="394">IF(LEN(J173) &gt; 15,DATE(MID(J173,12,4),MID(J173,16,2),MID(J173,18,2)),TEXT(TODAY(),"yyyy/m/d"))</f>
        <v>2021/8/25</v>
      </c>
      <c r="M173" s="44">
        <f t="shared" ref="M173:M178" ca="1" si="395">(L173-K173+1)*B173</f>
        <v>23895</v>
      </c>
      <c r="N173" s="61">
        <f t="shared" ref="N173:N178" ca="1" si="396">H173/M173*365</f>
        <v>0.1763000408035155</v>
      </c>
      <c r="O173" s="35">
        <f t="shared" ref="O173:O178" si="397">D173*C173</f>
        <v>134.93603800000002</v>
      </c>
      <c r="P173" s="35">
        <f t="shared" ref="P173:P178" si="398">O173-B173</f>
        <v>-6.3961999999975205E-2</v>
      </c>
      <c r="Q173" s="36">
        <f t="shared" ref="Q173:Q178" si="399">B173/150</f>
        <v>0.9</v>
      </c>
      <c r="R173" s="37">
        <f t="shared" ref="R173:R176" si="400">R172+C173-T173</f>
        <v>16859.97999999997</v>
      </c>
      <c r="S173" s="38">
        <f t="shared" ref="S173:S176" si="401">R173*D173</f>
        <v>22798.064955999962</v>
      </c>
      <c r="T173" s="38"/>
      <c r="U173" s="62"/>
      <c r="V173" s="39">
        <f t="shared" ref="V173:V176" si="402">U173+V172</f>
        <v>65388.489999999991</v>
      </c>
      <c r="W173" s="39">
        <f t="shared" ref="W173:W176" si="403">S173+V173</f>
        <v>88186.554955999949</v>
      </c>
      <c r="X173" s="1">
        <f t="shared" ref="X173:X176" si="404">X172+B173</f>
        <v>74855</v>
      </c>
      <c r="Y173" s="37">
        <f t="shared" ref="Y173:Y176" si="405">W173-X173</f>
        <v>13331.554955999949</v>
      </c>
      <c r="Z173" s="183">
        <f t="shared" ref="Z173:Z176" si="406">W173/X173-1</f>
        <v>0.17809838963329039</v>
      </c>
      <c r="AA173" s="183">
        <f>SUM($C$2:C173)*D173/SUM($B$2:B173)-1</f>
        <v>2.3743534894091978E-2</v>
      </c>
      <c r="AB173" s="183">
        <f t="shared" si="349"/>
        <v>0.15435485473919841</v>
      </c>
      <c r="AC173" s="40">
        <f t="shared" ref="AC173:AC178" si="407">IF(E173-F173&lt;0,"达成",E173-F173)</f>
        <v>0.13450655555555552</v>
      </c>
    </row>
    <row r="174" spans="1:29">
      <c r="A174" s="181" t="s">
        <v>2176</v>
      </c>
      <c r="B174" s="2">
        <v>135</v>
      </c>
      <c r="C174" s="177">
        <v>98.47</v>
      </c>
      <c r="D174" s="178">
        <v>1.3703000000000001</v>
      </c>
      <c r="E174" s="32">
        <f t="shared" si="390"/>
        <v>0.22000000000000003</v>
      </c>
      <c r="F174" s="26">
        <f t="shared" si="391"/>
        <v>7.1134777777777769E-2</v>
      </c>
      <c r="H174" s="58">
        <f t="shared" si="392"/>
        <v>9.6031949999999995</v>
      </c>
      <c r="I174" s="2" t="s">
        <v>65</v>
      </c>
      <c r="J174" s="33" t="s">
        <v>2177</v>
      </c>
      <c r="K174" s="59">
        <f t="shared" si="393"/>
        <v>44258</v>
      </c>
      <c r="L174" s="60" t="str">
        <f t="shared" ca="1" si="394"/>
        <v>2021/8/25</v>
      </c>
      <c r="M174" s="44">
        <f t="shared" ca="1" si="395"/>
        <v>23760</v>
      </c>
      <c r="N174" s="61">
        <f t="shared" ca="1" si="396"/>
        <v>0.1475238289141414</v>
      </c>
      <c r="O174" s="35">
        <f t="shared" si="397"/>
        <v>134.93344100000002</v>
      </c>
      <c r="P174" s="35">
        <f t="shared" si="398"/>
        <v>-6.6558999999983826E-2</v>
      </c>
      <c r="Q174" s="36">
        <f t="shared" si="399"/>
        <v>0.9</v>
      </c>
      <c r="R174" s="37">
        <f t="shared" si="400"/>
        <v>16958.449999999972</v>
      </c>
      <c r="S174" s="38">
        <f t="shared" si="401"/>
        <v>23238.164034999962</v>
      </c>
      <c r="T174" s="38"/>
      <c r="U174" s="62"/>
      <c r="V174" s="39">
        <f t="shared" si="402"/>
        <v>65388.489999999991</v>
      </c>
      <c r="W174" s="39">
        <f t="shared" si="403"/>
        <v>88626.654034999956</v>
      </c>
      <c r="X174" s="1">
        <f t="shared" si="404"/>
        <v>74990</v>
      </c>
      <c r="Y174" s="37">
        <f t="shared" si="405"/>
        <v>13636.654034999956</v>
      </c>
      <c r="Z174" s="183">
        <f t="shared" si="406"/>
        <v>0.18184629997332924</v>
      </c>
      <c r="AA174" s="183">
        <f>SUM($C$2:C174)*D174/SUM($B$2:B174)-1</f>
        <v>3.7219915602837661E-2</v>
      </c>
      <c r="AB174" s="183">
        <f t="shared" si="349"/>
        <v>0.14462638437049158</v>
      </c>
      <c r="AC174" s="40">
        <f t="shared" si="407"/>
        <v>0.14886522222222226</v>
      </c>
    </row>
    <row r="175" spans="1:29">
      <c r="A175" s="181" t="s">
        <v>2178</v>
      </c>
      <c r="B175" s="2">
        <v>135</v>
      </c>
      <c r="C175" s="177">
        <v>100.22</v>
      </c>
      <c r="D175" s="178">
        <v>1.3463000000000001</v>
      </c>
      <c r="E175" s="32">
        <f t="shared" si="390"/>
        <v>0.22000000000000003</v>
      </c>
      <c r="F175" s="26">
        <f t="shared" si="391"/>
        <v>9.0170888888888856E-2</v>
      </c>
      <c r="H175" s="58">
        <f t="shared" si="392"/>
        <v>12.173069999999996</v>
      </c>
      <c r="I175" s="2" t="s">
        <v>65</v>
      </c>
      <c r="J175" s="33" t="s">
        <v>2179</v>
      </c>
      <c r="K175" s="59">
        <f t="shared" si="393"/>
        <v>44259</v>
      </c>
      <c r="L175" s="60" t="str">
        <f t="shared" ca="1" si="394"/>
        <v>2021/8/25</v>
      </c>
      <c r="M175" s="44">
        <f t="shared" ca="1" si="395"/>
        <v>23625</v>
      </c>
      <c r="N175" s="61">
        <f t="shared" ca="1" si="396"/>
        <v>0.18807071111111104</v>
      </c>
      <c r="O175" s="35">
        <f t="shared" si="397"/>
        <v>134.926186</v>
      </c>
      <c r="P175" s="35">
        <f t="shared" si="398"/>
        <v>-7.3813999999998714E-2</v>
      </c>
      <c r="Q175" s="36">
        <f t="shared" si="399"/>
        <v>0.9</v>
      </c>
      <c r="R175" s="37">
        <f t="shared" si="400"/>
        <v>17058.669999999973</v>
      </c>
      <c r="S175" s="38">
        <f t="shared" si="401"/>
        <v>22966.087420999964</v>
      </c>
      <c r="T175" s="38"/>
      <c r="U175" s="62"/>
      <c r="V175" s="39">
        <f t="shared" si="402"/>
        <v>65388.489999999991</v>
      </c>
      <c r="W175" s="39">
        <f t="shared" si="403"/>
        <v>88354.577420999951</v>
      </c>
      <c r="X175" s="1">
        <f t="shared" si="404"/>
        <v>75125</v>
      </c>
      <c r="Y175" s="37">
        <f t="shared" si="405"/>
        <v>13229.577420999951</v>
      </c>
      <c r="Z175" s="183">
        <f t="shared" si="406"/>
        <v>0.17610086417304438</v>
      </c>
      <c r="AA175" s="183">
        <f>SUM($C$2:C175)*D175/SUM($B$2:B175)-1</f>
        <v>1.8937025864728785E-2</v>
      </c>
      <c r="AB175" s="183">
        <f t="shared" si="349"/>
        <v>0.1571638383083156</v>
      </c>
      <c r="AC175" s="40">
        <f t="shared" si="407"/>
        <v>0.12982911111111117</v>
      </c>
    </row>
    <row r="176" spans="1:29">
      <c r="A176" s="181" t="s">
        <v>2180</v>
      </c>
      <c r="B176" s="2">
        <v>135</v>
      </c>
      <c r="C176" s="177">
        <v>100.17</v>
      </c>
      <c r="D176" s="178">
        <v>1.347</v>
      </c>
      <c r="E176" s="32">
        <f t="shared" si="390"/>
        <v>0.22000000000000003</v>
      </c>
      <c r="F176" s="26">
        <f t="shared" si="391"/>
        <v>8.962699999999986E-2</v>
      </c>
      <c r="H176" s="58">
        <f t="shared" si="392"/>
        <v>12.099644999999981</v>
      </c>
      <c r="I176" s="2" t="s">
        <v>65</v>
      </c>
      <c r="J176" s="33" t="s">
        <v>2181</v>
      </c>
      <c r="K176" s="59">
        <f t="shared" si="393"/>
        <v>44260</v>
      </c>
      <c r="L176" s="60" t="str">
        <f t="shared" ca="1" si="394"/>
        <v>2021/8/25</v>
      </c>
      <c r="M176" s="44">
        <f t="shared" ca="1" si="395"/>
        <v>23490</v>
      </c>
      <c r="N176" s="61">
        <f t="shared" ca="1" si="396"/>
        <v>0.18801066091953994</v>
      </c>
      <c r="O176" s="35">
        <f t="shared" si="397"/>
        <v>134.92899</v>
      </c>
      <c r="P176" s="35">
        <f t="shared" si="398"/>
        <v>-7.1010000000001128E-2</v>
      </c>
      <c r="Q176" s="36">
        <f t="shared" si="399"/>
        <v>0.9</v>
      </c>
      <c r="R176" s="37">
        <f t="shared" si="400"/>
        <v>17158.839999999971</v>
      </c>
      <c r="S176" s="38">
        <f t="shared" si="401"/>
        <v>23112.957479999961</v>
      </c>
      <c r="T176" s="38"/>
      <c r="U176" s="62"/>
      <c r="V176" s="39">
        <f t="shared" si="402"/>
        <v>65388.489999999991</v>
      </c>
      <c r="W176" s="39">
        <f t="shared" si="403"/>
        <v>88501.447479999944</v>
      </c>
      <c r="X176" s="1">
        <f t="shared" si="404"/>
        <v>75260</v>
      </c>
      <c r="Y176" s="37">
        <f t="shared" si="405"/>
        <v>13241.447479999944</v>
      </c>
      <c r="Z176" s="183">
        <f t="shared" si="406"/>
        <v>0.17594269837895227</v>
      </c>
      <c r="AA176" s="183">
        <f>SUM($C$2:C176)*D176/SUM($B$2:B176)-1</f>
        <v>1.9348592641261986E-2</v>
      </c>
      <c r="AB176" s="183">
        <f t="shared" si="349"/>
        <v>0.15659410573769028</v>
      </c>
      <c r="AC176" s="40">
        <f t="shared" si="407"/>
        <v>0.13037300000000018</v>
      </c>
    </row>
    <row r="177" spans="1:29">
      <c r="A177" s="181" t="s">
        <v>2182</v>
      </c>
      <c r="B177" s="2">
        <v>135</v>
      </c>
      <c r="C177" s="177">
        <v>102.37</v>
      </c>
      <c r="D177" s="178">
        <v>1.3181</v>
      </c>
      <c r="E177" s="32">
        <f t="shared" si="390"/>
        <v>0.22000000000000003</v>
      </c>
      <c r="F177" s="26">
        <f t="shared" si="391"/>
        <v>0.11355811111111107</v>
      </c>
      <c r="H177" s="58">
        <f t="shared" si="392"/>
        <v>15.330344999999994</v>
      </c>
      <c r="I177" s="2" t="s">
        <v>65</v>
      </c>
      <c r="J177" s="33" t="s">
        <v>2183</v>
      </c>
      <c r="K177" s="59">
        <f t="shared" si="393"/>
        <v>44263</v>
      </c>
      <c r="L177" s="60" t="str">
        <f t="shared" ca="1" si="394"/>
        <v>2021/8/25</v>
      </c>
      <c r="M177" s="44">
        <f t="shared" ca="1" si="395"/>
        <v>23085</v>
      </c>
      <c r="N177" s="61">
        <f t="shared" ca="1" si="396"/>
        <v>0.24239012020792713</v>
      </c>
      <c r="O177" s="35">
        <f t="shared" si="397"/>
        <v>134.933897</v>
      </c>
      <c r="P177" s="35">
        <f t="shared" si="398"/>
        <v>-6.6102999999998246E-2</v>
      </c>
      <c r="Q177" s="36">
        <f t="shared" si="399"/>
        <v>0.9</v>
      </c>
      <c r="R177" s="37">
        <f t="shared" ref="R177:R178" si="408">R176+C177-T177</f>
        <v>17261.20999999997</v>
      </c>
      <c r="S177" s="38">
        <f t="shared" ref="S177:S178" si="409">R177*D177</f>
        <v>22752.000900999963</v>
      </c>
      <c r="T177" s="38"/>
      <c r="U177" s="62"/>
      <c r="V177" s="39">
        <f t="shared" ref="V177:V178" si="410">U177+V176</f>
        <v>65388.489999999991</v>
      </c>
      <c r="W177" s="39">
        <f t="shared" ref="W177:W178" si="411">S177+V177</f>
        <v>88140.490900999954</v>
      </c>
      <c r="X177" s="1">
        <f t="shared" ref="X177:X178" si="412">X176+B177</f>
        <v>75395</v>
      </c>
      <c r="Y177" s="37">
        <f t="shared" ref="Y177:Y178" si="413">W177-X177</f>
        <v>12745.490900999954</v>
      </c>
      <c r="Z177" s="183">
        <f t="shared" ref="Z177:Z178" si="414">W177/X177-1</f>
        <v>0.16904955104449826</v>
      </c>
      <c r="AA177" s="183">
        <f>SUM($C$2:C177)*D177/SUM($B$2:B177)-1</f>
        <v>-2.50967350315634E-3</v>
      </c>
      <c r="AB177" s="183">
        <f t="shared" si="349"/>
        <v>0.1715592245476546</v>
      </c>
      <c r="AC177" s="40">
        <f t="shared" si="407"/>
        <v>0.10644188888888896</v>
      </c>
    </row>
    <row r="178" spans="1:29">
      <c r="A178" s="181" t="s">
        <v>2184</v>
      </c>
      <c r="B178" s="2">
        <v>135</v>
      </c>
      <c r="C178" s="177">
        <v>104.65</v>
      </c>
      <c r="D178" s="178">
        <v>1.2892999999999999</v>
      </c>
      <c r="E178" s="32">
        <f t="shared" si="390"/>
        <v>0.22000000000000003</v>
      </c>
      <c r="F178" s="26">
        <f t="shared" si="391"/>
        <v>0.13835944444444451</v>
      </c>
      <c r="H178" s="58">
        <f t="shared" si="392"/>
        <v>18.678525000000008</v>
      </c>
      <c r="I178" s="2" t="s">
        <v>65</v>
      </c>
      <c r="J178" s="33" t="s">
        <v>2185</v>
      </c>
      <c r="K178" s="59">
        <f t="shared" si="393"/>
        <v>44264</v>
      </c>
      <c r="L178" s="60" t="str">
        <f t="shared" ca="1" si="394"/>
        <v>2021/8/25</v>
      </c>
      <c r="M178" s="44">
        <f t="shared" ca="1" si="395"/>
        <v>22950</v>
      </c>
      <c r="N178" s="61">
        <f t="shared" ca="1" si="396"/>
        <v>0.297065866013072</v>
      </c>
      <c r="O178" s="35">
        <f t="shared" si="397"/>
        <v>134.92524499999999</v>
      </c>
      <c r="P178" s="35">
        <f t="shared" si="398"/>
        <v>-7.4755000000010341E-2</v>
      </c>
      <c r="Q178" s="36">
        <f t="shared" si="399"/>
        <v>0.9</v>
      </c>
      <c r="R178" s="37">
        <f t="shared" si="408"/>
        <v>17365.859999999971</v>
      </c>
      <c r="S178" s="38">
        <f t="shared" si="409"/>
        <v>22389.803297999963</v>
      </c>
      <c r="T178" s="38"/>
      <c r="U178" s="62"/>
      <c r="V178" s="39">
        <f t="shared" si="410"/>
        <v>65388.489999999991</v>
      </c>
      <c r="W178" s="39">
        <f t="shared" si="411"/>
        <v>87778.293297999946</v>
      </c>
      <c r="X178" s="1">
        <f t="shared" si="412"/>
        <v>75530</v>
      </c>
      <c r="Y178" s="37">
        <f t="shared" si="413"/>
        <v>12248.293297999946</v>
      </c>
      <c r="Z178" s="183">
        <f t="shared" si="414"/>
        <v>0.16216461403415794</v>
      </c>
      <c r="AA178" s="183">
        <f>SUM($C$2:C178)*D178/SUM($B$2:B178)-1</f>
        <v>-2.4165667142856617E-2</v>
      </c>
      <c r="AB178" s="183">
        <f t="shared" si="349"/>
        <v>0.18633028117701456</v>
      </c>
      <c r="AC178" s="40">
        <f t="shared" si="407"/>
        <v>8.1640555555555522E-2</v>
      </c>
    </row>
    <row r="179" spans="1:29">
      <c r="A179" s="181" t="s">
        <v>2205</v>
      </c>
      <c r="B179" s="2">
        <v>135</v>
      </c>
      <c r="C179" s="177">
        <v>105.44</v>
      </c>
      <c r="D179" s="178">
        <v>1.2797000000000001</v>
      </c>
      <c r="E179" s="32">
        <f t="shared" ref="E179:E187" si="415">10%*Q179+13%</f>
        <v>0.22000000000000003</v>
      </c>
      <c r="F179" s="26">
        <f t="shared" ref="F179:F187" si="416">IF(G179="",($F$1*C179-B179)/B179,H179/B179)</f>
        <v>0.14695288888888888</v>
      </c>
      <c r="H179" s="58">
        <f t="shared" ref="H179:H187" si="417">IF(G179="",$F$1*C179-B179,G179-B179)</f>
        <v>19.838639999999998</v>
      </c>
      <c r="I179" s="2" t="s">
        <v>65</v>
      </c>
      <c r="J179" s="33" t="s">
        <v>2206</v>
      </c>
      <c r="K179" s="59">
        <f t="shared" ref="K179:K187" si="418">DATE(MID(J179,1,4),MID(J179,5,2),MID(J179,7,2))</f>
        <v>44265</v>
      </c>
      <c r="L179" s="60" t="str">
        <f t="shared" ref="L179:L187" ca="1" si="419">IF(LEN(J179) &gt; 15,DATE(MID(J179,12,4),MID(J179,16,2),MID(J179,18,2)),TEXT(TODAY(),"yyyy/m/d"))</f>
        <v>2021/8/25</v>
      </c>
      <c r="M179" s="44">
        <f t="shared" ref="M179:M187" ca="1" si="420">(L179-K179+1)*B179</f>
        <v>22815</v>
      </c>
      <c r="N179" s="61">
        <f t="shared" ref="N179:N187" ca="1" si="421">H179/M179*365</f>
        <v>0.31738345825115055</v>
      </c>
      <c r="O179" s="35">
        <f t="shared" ref="O179:O187" si="422">D179*C179</f>
        <v>134.931568</v>
      </c>
      <c r="P179" s="35">
        <f t="shared" ref="P179:P187" si="423">O179-B179</f>
        <v>-6.8432000000001381E-2</v>
      </c>
      <c r="Q179" s="36">
        <f t="shared" ref="Q179:Q187" si="424">B179/150</f>
        <v>0.9</v>
      </c>
      <c r="R179" s="37">
        <f t="shared" ref="R179:R181" si="425">R178+C179-T179</f>
        <v>17471.29999999997</v>
      </c>
      <c r="S179" s="38">
        <f t="shared" ref="S179:S181" si="426">R179*D179</f>
        <v>22358.022609999964</v>
      </c>
      <c r="T179" s="38"/>
      <c r="U179" s="62"/>
      <c r="V179" s="39">
        <f t="shared" ref="V179:V181" si="427">U179+V178</f>
        <v>65388.489999999991</v>
      </c>
      <c r="W179" s="39">
        <f t="shared" ref="W179:W181" si="428">S179+V179</f>
        <v>87746.512609999947</v>
      </c>
      <c r="X179" s="1">
        <f t="shared" ref="X179:X181" si="429">X178+B179</f>
        <v>75665</v>
      </c>
      <c r="Y179" s="37">
        <f t="shared" ref="Y179:Y181" si="430">W179-X179</f>
        <v>12081.512609999947</v>
      </c>
      <c r="Z179" s="183">
        <f t="shared" ref="Z179:Z181" si="431">W179/X179-1</f>
        <v>0.15967108451727952</v>
      </c>
      <c r="AA179" s="183">
        <f>SUM($C$2:C179)*D179/SUM($B$2:B179)-1</f>
        <v>-3.1251953991822234E-2</v>
      </c>
      <c r="AB179" s="183">
        <f t="shared" ref="AB179:AB181" si="432">Z179-AA179</f>
        <v>0.19092303850910175</v>
      </c>
      <c r="AC179" s="40">
        <f t="shared" ref="AC179:AC181" si="433">IF(E179-F179&lt;0,"达成",E179-F179)</f>
        <v>7.3047111111111146E-2</v>
      </c>
    </row>
    <row r="180" spans="1:29">
      <c r="A180" s="181" t="s">
        <v>2207</v>
      </c>
      <c r="B180" s="2">
        <v>90</v>
      </c>
      <c r="C180" s="177">
        <v>68.680000000000007</v>
      </c>
      <c r="D180" s="178">
        <v>1.3099000000000001</v>
      </c>
      <c r="E180" s="32">
        <f t="shared" si="415"/>
        <v>0.19</v>
      </c>
      <c r="F180" s="26">
        <f t="shared" si="416"/>
        <v>0.12062866666666676</v>
      </c>
      <c r="H180" s="58">
        <f t="shared" si="417"/>
        <v>10.856580000000008</v>
      </c>
      <c r="I180" s="2" t="s">
        <v>65</v>
      </c>
      <c r="J180" s="33" t="s">
        <v>2208</v>
      </c>
      <c r="K180" s="59">
        <f t="shared" si="418"/>
        <v>44266</v>
      </c>
      <c r="L180" s="60" t="str">
        <f t="shared" ca="1" si="419"/>
        <v>2021/8/25</v>
      </c>
      <c r="M180" s="44">
        <f t="shared" ca="1" si="420"/>
        <v>15120</v>
      </c>
      <c r="N180" s="61">
        <f t="shared" ca="1" si="421"/>
        <v>0.26208013888888909</v>
      </c>
      <c r="O180" s="35">
        <f t="shared" si="422"/>
        <v>89.963932000000014</v>
      </c>
      <c r="P180" s="35">
        <f t="shared" si="423"/>
        <v>-3.6067999999986E-2</v>
      </c>
      <c r="Q180" s="36">
        <f t="shared" si="424"/>
        <v>0.6</v>
      </c>
      <c r="R180" s="37">
        <f t="shared" si="425"/>
        <v>17539.97999999997</v>
      </c>
      <c r="S180" s="38">
        <f t="shared" si="426"/>
        <v>22975.619801999961</v>
      </c>
      <c r="T180" s="38"/>
      <c r="U180" s="62"/>
      <c r="V180" s="39">
        <f t="shared" si="427"/>
        <v>65388.489999999991</v>
      </c>
      <c r="W180" s="39">
        <f t="shared" si="428"/>
        <v>88364.109801999948</v>
      </c>
      <c r="X180" s="1">
        <f t="shared" si="429"/>
        <v>75755</v>
      </c>
      <c r="Y180" s="37">
        <f t="shared" si="430"/>
        <v>12609.109801999948</v>
      </c>
      <c r="Z180" s="183">
        <f t="shared" si="431"/>
        <v>0.16644590854729002</v>
      </c>
      <c r="AA180" s="183">
        <f>SUM($C$2:C180)*D180/SUM($B$2:B180)-1</f>
        <v>-8.3593691318322172E-3</v>
      </c>
      <c r="AB180" s="183">
        <f t="shared" si="432"/>
        <v>0.17480527767912224</v>
      </c>
      <c r="AC180" s="40">
        <f t="shared" si="433"/>
        <v>6.9371333333333243E-2</v>
      </c>
    </row>
    <row r="181" spans="1:29">
      <c r="A181" s="181" t="s">
        <v>2209</v>
      </c>
      <c r="B181" s="2">
        <v>135</v>
      </c>
      <c r="C181" s="177">
        <v>102.85</v>
      </c>
      <c r="D181" s="178">
        <v>1.3119000000000001</v>
      </c>
      <c r="E181" s="32">
        <f t="shared" si="415"/>
        <v>0.22000000000000003</v>
      </c>
      <c r="F181" s="26">
        <f t="shared" si="416"/>
        <v>0.11877944444444442</v>
      </c>
      <c r="H181" s="58">
        <f t="shared" si="417"/>
        <v>16.035224999999997</v>
      </c>
      <c r="I181" s="2" t="s">
        <v>65</v>
      </c>
      <c r="J181" s="33" t="s">
        <v>2210</v>
      </c>
      <c r="K181" s="59">
        <f t="shared" si="418"/>
        <v>44267</v>
      </c>
      <c r="L181" s="60" t="str">
        <f t="shared" ca="1" si="419"/>
        <v>2021/8/25</v>
      </c>
      <c r="M181" s="44">
        <f t="shared" ca="1" si="420"/>
        <v>22545</v>
      </c>
      <c r="N181" s="61">
        <f t="shared" ca="1" si="421"/>
        <v>0.25960776779773781</v>
      </c>
      <c r="O181" s="35">
        <f t="shared" si="422"/>
        <v>134.92891499999999</v>
      </c>
      <c r="P181" s="35">
        <f t="shared" si="423"/>
        <v>-7.1085000000010723E-2</v>
      </c>
      <c r="Q181" s="36">
        <f t="shared" si="424"/>
        <v>0.9</v>
      </c>
      <c r="R181" s="37">
        <f t="shared" si="425"/>
        <v>17642.829999999969</v>
      </c>
      <c r="S181" s="38">
        <f t="shared" si="426"/>
        <v>23145.628676999961</v>
      </c>
      <c r="T181" s="38"/>
      <c r="U181" s="62"/>
      <c r="V181" s="39">
        <f t="shared" si="427"/>
        <v>65388.489999999991</v>
      </c>
      <c r="W181" s="39">
        <f t="shared" si="428"/>
        <v>88534.118676999948</v>
      </c>
      <c r="X181" s="1">
        <f t="shared" si="429"/>
        <v>75890</v>
      </c>
      <c r="Y181" s="37">
        <f t="shared" si="430"/>
        <v>12644.118676999948</v>
      </c>
      <c r="Z181" s="183">
        <f t="shared" si="431"/>
        <v>0.16661113028066876</v>
      </c>
      <c r="AA181" s="183">
        <f>SUM($C$2:C181)*D181/SUM($B$2:B181)-1</f>
        <v>-6.8089373401529762E-3</v>
      </c>
      <c r="AB181" s="183">
        <f t="shared" si="432"/>
        <v>0.17342006762082174</v>
      </c>
      <c r="AC181" s="40">
        <f t="shared" si="433"/>
        <v>0.10122055555555561</v>
      </c>
    </row>
    <row r="182" spans="1:29">
      <c r="A182" s="181" t="s">
        <v>2211</v>
      </c>
      <c r="B182" s="2">
        <v>135</v>
      </c>
      <c r="C182" s="177">
        <v>103.62</v>
      </c>
      <c r="D182" s="178">
        <v>1.3021</v>
      </c>
      <c r="E182" s="32">
        <f t="shared" si="415"/>
        <v>0.22000000000000003</v>
      </c>
      <c r="F182" s="26">
        <f t="shared" si="416"/>
        <v>0.12715533333333323</v>
      </c>
      <c r="H182" s="58">
        <f t="shared" si="417"/>
        <v>17.165969999999987</v>
      </c>
      <c r="I182" s="2" t="s">
        <v>65</v>
      </c>
      <c r="J182" s="33" t="s">
        <v>2212</v>
      </c>
      <c r="K182" s="59">
        <f t="shared" si="418"/>
        <v>44270</v>
      </c>
      <c r="L182" s="60" t="str">
        <f t="shared" ca="1" si="419"/>
        <v>2021/8/25</v>
      </c>
      <c r="M182" s="44">
        <f t="shared" ca="1" si="420"/>
        <v>22140</v>
      </c>
      <c r="N182" s="61">
        <f t="shared" ca="1" si="421"/>
        <v>0.28299815040650383</v>
      </c>
      <c r="O182" s="35">
        <f t="shared" si="422"/>
        <v>134.92360200000002</v>
      </c>
      <c r="P182" s="35">
        <f t="shared" si="423"/>
        <v>-7.6397999999983313E-2</v>
      </c>
      <c r="Q182" s="36">
        <f t="shared" si="424"/>
        <v>0.9</v>
      </c>
      <c r="R182" s="37">
        <f t="shared" ref="R182:R187" si="434">R181+C182-T182</f>
        <v>17746.449999999968</v>
      </c>
      <c r="S182" s="38">
        <f t="shared" ref="S182:S187" si="435">R182*D182</f>
        <v>23107.652544999957</v>
      </c>
      <c r="T182" s="38"/>
      <c r="U182" s="62"/>
      <c r="V182" s="39">
        <f t="shared" ref="V182:V187" si="436">U182+V181</f>
        <v>65388.489999999991</v>
      </c>
      <c r="W182" s="39">
        <f t="shared" ref="W182:W187" si="437">S182+V182</f>
        <v>88496.142544999951</v>
      </c>
      <c r="X182" s="1">
        <f t="shared" ref="X182:X187" si="438">X181+B182</f>
        <v>76025</v>
      </c>
      <c r="Y182" s="37">
        <f t="shared" ref="Y182:Y187" si="439">W182-X182</f>
        <v>12471.142544999951</v>
      </c>
      <c r="Z182" s="183">
        <f t="shared" ref="Z182:Z187" si="440">W182/X182-1</f>
        <v>0.16404002032226184</v>
      </c>
      <c r="AA182" s="183">
        <f>SUM($C$2:C182)*D182/SUM($B$2:B182)-1</f>
        <v>-1.4149986353040434E-2</v>
      </c>
      <c r="AB182" s="183">
        <f t="shared" ref="AB182:AB187" si="441">Z182-AA182</f>
        <v>0.17819000667530227</v>
      </c>
      <c r="AC182" s="40">
        <f t="shared" ref="AC182:AC187" si="442">IF(E182-F182&lt;0,"达成",E182-F182)</f>
        <v>9.2844666666666797E-2</v>
      </c>
    </row>
    <row r="183" spans="1:29">
      <c r="A183" s="181" t="s">
        <v>2213</v>
      </c>
      <c r="B183" s="2">
        <v>135</v>
      </c>
      <c r="C183" s="177">
        <v>103.28</v>
      </c>
      <c r="D183" s="178">
        <v>1.3064</v>
      </c>
      <c r="E183" s="32">
        <f t="shared" si="415"/>
        <v>0.22000000000000003</v>
      </c>
      <c r="F183" s="26">
        <f t="shared" si="416"/>
        <v>0.12345688888888878</v>
      </c>
      <c r="H183" s="58">
        <f t="shared" si="417"/>
        <v>16.666679999999985</v>
      </c>
      <c r="I183" s="2" t="s">
        <v>65</v>
      </c>
      <c r="J183" s="33" t="s">
        <v>2214</v>
      </c>
      <c r="K183" s="59">
        <f t="shared" si="418"/>
        <v>44271</v>
      </c>
      <c r="L183" s="60" t="str">
        <f t="shared" ca="1" si="419"/>
        <v>2021/8/25</v>
      </c>
      <c r="M183" s="44">
        <f t="shared" ca="1" si="420"/>
        <v>22005</v>
      </c>
      <c r="N183" s="61">
        <f t="shared" ca="1" si="421"/>
        <v>0.27645254260395341</v>
      </c>
      <c r="O183" s="35">
        <f t="shared" si="422"/>
        <v>134.924992</v>
      </c>
      <c r="P183" s="35">
        <f t="shared" si="423"/>
        <v>-7.5007999999996855E-2</v>
      </c>
      <c r="Q183" s="36">
        <f t="shared" si="424"/>
        <v>0.9</v>
      </c>
      <c r="R183" s="37">
        <f t="shared" si="434"/>
        <v>17849.729999999967</v>
      </c>
      <c r="S183" s="38">
        <f t="shared" si="435"/>
        <v>23318.887271999956</v>
      </c>
      <c r="T183" s="38"/>
      <c r="U183" s="62"/>
      <c r="V183" s="39">
        <f t="shared" si="436"/>
        <v>65388.489999999991</v>
      </c>
      <c r="W183" s="39">
        <f t="shared" si="437"/>
        <v>88707.377271999954</v>
      </c>
      <c r="X183" s="1">
        <f t="shared" si="438"/>
        <v>76160</v>
      </c>
      <c r="Y183" s="37">
        <f t="shared" si="439"/>
        <v>12547.377271999954</v>
      </c>
      <c r="Z183" s="183">
        <f t="shared" si="440"/>
        <v>0.16475022678571372</v>
      </c>
      <c r="AA183" s="183">
        <f>SUM($C$2:C183)*D183/SUM($B$2:B183)-1</f>
        <v>-1.0835539823008444E-2</v>
      </c>
      <c r="AB183" s="183">
        <f t="shared" si="441"/>
        <v>0.17558576660872216</v>
      </c>
      <c r="AC183" s="40">
        <f t="shared" si="442"/>
        <v>9.6543111111111246E-2</v>
      </c>
    </row>
    <row r="184" spans="1:29">
      <c r="A184" s="181" t="s">
        <v>2215</v>
      </c>
      <c r="B184" s="2">
        <v>135</v>
      </c>
      <c r="C184" s="177">
        <v>102.8</v>
      </c>
      <c r="D184" s="178">
        <v>1.3125</v>
      </c>
      <c r="E184" s="32">
        <f t="shared" si="415"/>
        <v>0.22000000000000003</v>
      </c>
      <c r="F184" s="26">
        <f t="shared" si="416"/>
        <v>0.11823555555555543</v>
      </c>
      <c r="H184" s="58">
        <f t="shared" si="417"/>
        <v>15.961799999999982</v>
      </c>
      <c r="I184" s="2" t="s">
        <v>65</v>
      </c>
      <c r="J184" s="33" t="s">
        <v>2216</v>
      </c>
      <c r="K184" s="59">
        <f t="shared" si="418"/>
        <v>44272</v>
      </c>
      <c r="L184" s="60" t="str">
        <f t="shared" ca="1" si="419"/>
        <v>2021/8/25</v>
      </c>
      <c r="M184" s="44">
        <f t="shared" ca="1" si="420"/>
        <v>21870</v>
      </c>
      <c r="N184" s="61">
        <f t="shared" ca="1" si="421"/>
        <v>0.26639492455418351</v>
      </c>
      <c r="O184" s="35">
        <f t="shared" si="422"/>
        <v>134.92499999999998</v>
      </c>
      <c r="P184" s="35">
        <f t="shared" si="423"/>
        <v>-7.5000000000017053E-2</v>
      </c>
      <c r="Q184" s="36">
        <f t="shared" si="424"/>
        <v>0.9</v>
      </c>
      <c r="R184" s="37">
        <f t="shared" si="434"/>
        <v>17952.529999999966</v>
      </c>
      <c r="S184" s="38">
        <f t="shared" si="435"/>
        <v>23562.695624999957</v>
      </c>
      <c r="T184" s="38"/>
      <c r="U184" s="62"/>
      <c r="V184" s="39">
        <f t="shared" si="436"/>
        <v>65388.489999999991</v>
      </c>
      <c r="W184" s="39">
        <f t="shared" si="437"/>
        <v>88951.185624999955</v>
      </c>
      <c r="X184" s="1">
        <f t="shared" si="438"/>
        <v>76295</v>
      </c>
      <c r="Y184" s="37">
        <f t="shared" si="439"/>
        <v>12656.185624999955</v>
      </c>
      <c r="Z184" s="183">
        <f t="shared" si="440"/>
        <v>0.16588486303165295</v>
      </c>
      <c r="AA184" s="183">
        <f>SUM($C$2:C184)*D184/SUM($B$2:B184)-1</f>
        <v>-6.1847894406031889E-3</v>
      </c>
      <c r="AB184" s="183">
        <f t="shared" si="441"/>
        <v>0.17206965247225614</v>
      </c>
      <c r="AC184" s="40">
        <f t="shared" si="442"/>
        <v>0.1017644444444446</v>
      </c>
    </row>
    <row r="185" spans="1:29">
      <c r="A185" s="181" t="s">
        <v>2217</v>
      </c>
      <c r="B185" s="2">
        <v>135</v>
      </c>
      <c r="C185" s="177">
        <v>102.03</v>
      </c>
      <c r="D185" s="178">
        <v>1.3224</v>
      </c>
      <c r="E185" s="32">
        <f t="shared" si="415"/>
        <v>0.22000000000000003</v>
      </c>
      <c r="F185" s="26">
        <f t="shared" si="416"/>
        <v>0.10985966666666661</v>
      </c>
      <c r="H185" s="58">
        <f t="shared" si="417"/>
        <v>14.831054999999992</v>
      </c>
      <c r="I185" s="2" t="s">
        <v>65</v>
      </c>
      <c r="J185" s="33" t="s">
        <v>2218</v>
      </c>
      <c r="K185" s="59">
        <f t="shared" si="418"/>
        <v>44273</v>
      </c>
      <c r="L185" s="60" t="str">
        <f t="shared" ca="1" si="419"/>
        <v>2021/8/25</v>
      </c>
      <c r="M185" s="44">
        <f t="shared" ca="1" si="420"/>
        <v>21735</v>
      </c>
      <c r="N185" s="61">
        <f t="shared" ca="1" si="421"/>
        <v>0.24906073498964793</v>
      </c>
      <c r="O185" s="35">
        <f t="shared" si="422"/>
        <v>134.92447200000001</v>
      </c>
      <c r="P185" s="35">
        <f t="shared" si="423"/>
        <v>-7.552799999999138E-2</v>
      </c>
      <c r="Q185" s="36">
        <f t="shared" si="424"/>
        <v>0.9</v>
      </c>
      <c r="R185" s="37">
        <f t="shared" si="434"/>
        <v>18054.559999999965</v>
      </c>
      <c r="S185" s="38">
        <f t="shared" si="435"/>
        <v>23875.350143999953</v>
      </c>
      <c r="T185" s="38"/>
      <c r="U185" s="62"/>
      <c r="V185" s="39">
        <f t="shared" si="436"/>
        <v>65388.489999999991</v>
      </c>
      <c r="W185" s="39">
        <f t="shared" si="437"/>
        <v>89263.840143999943</v>
      </c>
      <c r="X185" s="1">
        <f t="shared" si="438"/>
        <v>76430</v>
      </c>
      <c r="Y185" s="37">
        <f t="shared" si="439"/>
        <v>12833.840143999943</v>
      </c>
      <c r="Z185" s="183">
        <f t="shared" si="440"/>
        <v>0.16791626513149205</v>
      </c>
      <c r="AA185" s="183">
        <f>SUM($C$2:C185)*D185/SUM($B$2:B185)-1</f>
        <v>1.3008930000002472E-3</v>
      </c>
      <c r="AB185" s="183">
        <f t="shared" si="441"/>
        <v>0.1666153721314918</v>
      </c>
      <c r="AC185" s="40">
        <f t="shared" si="442"/>
        <v>0.11014033333333342</v>
      </c>
    </row>
    <row r="186" spans="1:29">
      <c r="A186" s="181" t="s">
        <v>2219</v>
      </c>
      <c r="B186" s="2">
        <v>135</v>
      </c>
      <c r="C186" s="177">
        <v>103.04</v>
      </c>
      <c r="D186" s="178">
        <v>1.3095000000000001</v>
      </c>
      <c r="E186" s="32">
        <f t="shared" si="415"/>
        <v>0.22000000000000003</v>
      </c>
      <c r="F186" s="26">
        <f t="shared" si="416"/>
        <v>0.12084622222222231</v>
      </c>
      <c r="H186" s="58">
        <f t="shared" si="417"/>
        <v>16.314240000000012</v>
      </c>
      <c r="I186" s="2" t="s">
        <v>65</v>
      </c>
      <c r="J186" s="33" t="s">
        <v>2220</v>
      </c>
      <c r="K186" s="59">
        <f t="shared" si="418"/>
        <v>44274</v>
      </c>
      <c r="L186" s="60" t="str">
        <f t="shared" ca="1" si="419"/>
        <v>2021/8/25</v>
      </c>
      <c r="M186" s="44">
        <f t="shared" ca="1" si="420"/>
        <v>21600</v>
      </c>
      <c r="N186" s="61">
        <f t="shared" ca="1" si="421"/>
        <v>0.27568044444444467</v>
      </c>
      <c r="O186" s="35">
        <f t="shared" si="422"/>
        <v>134.93088000000003</v>
      </c>
      <c r="P186" s="35">
        <f t="shared" si="423"/>
        <v>-6.911999999996965E-2</v>
      </c>
      <c r="Q186" s="36">
        <f t="shared" si="424"/>
        <v>0.9</v>
      </c>
      <c r="R186" s="37">
        <f t="shared" si="434"/>
        <v>18157.599999999966</v>
      </c>
      <c r="S186" s="38">
        <f t="shared" si="435"/>
        <v>23777.377199999959</v>
      </c>
      <c r="T186" s="38"/>
      <c r="U186" s="62"/>
      <c r="V186" s="39">
        <f t="shared" si="436"/>
        <v>65388.489999999991</v>
      </c>
      <c r="W186" s="39">
        <f t="shared" si="437"/>
        <v>89165.86719999995</v>
      </c>
      <c r="X186" s="1">
        <f t="shared" si="438"/>
        <v>76565</v>
      </c>
      <c r="Y186" s="37">
        <f t="shared" si="439"/>
        <v>12600.86719999995</v>
      </c>
      <c r="Z186" s="183">
        <f t="shared" si="440"/>
        <v>0.16457738130999733</v>
      </c>
      <c r="AA186" s="183">
        <f>SUM($C$2:C186)*D186/SUM($B$2:B186)-1</f>
        <v>-8.4222927284023363E-3</v>
      </c>
      <c r="AB186" s="183">
        <f t="shared" si="441"/>
        <v>0.17299967403839966</v>
      </c>
      <c r="AC186" s="40">
        <f t="shared" si="442"/>
        <v>9.9153777777777716E-2</v>
      </c>
    </row>
    <row r="187" spans="1:29">
      <c r="A187" s="181" t="s">
        <v>2221</v>
      </c>
      <c r="B187" s="2">
        <v>135</v>
      </c>
      <c r="C187" s="177">
        <v>101.51</v>
      </c>
      <c r="D187" s="178">
        <v>1.3291999999999999</v>
      </c>
      <c r="E187" s="32">
        <f t="shared" si="415"/>
        <v>0.22000000000000003</v>
      </c>
      <c r="F187" s="26">
        <f t="shared" si="416"/>
        <v>0.10420322222222214</v>
      </c>
      <c r="H187" s="58">
        <f t="shared" si="417"/>
        <v>14.067434999999989</v>
      </c>
      <c r="I187" s="2" t="s">
        <v>65</v>
      </c>
      <c r="J187" s="33" t="s">
        <v>2222</v>
      </c>
      <c r="K187" s="59">
        <f t="shared" si="418"/>
        <v>44277</v>
      </c>
      <c r="L187" s="60" t="str">
        <f t="shared" ca="1" si="419"/>
        <v>2021/8/25</v>
      </c>
      <c r="M187" s="44">
        <f t="shared" ca="1" si="420"/>
        <v>21195</v>
      </c>
      <c r="N187" s="61">
        <f t="shared" ca="1" si="421"/>
        <v>0.24225589879688589</v>
      </c>
      <c r="O187" s="35">
        <f t="shared" si="422"/>
        <v>134.92709199999999</v>
      </c>
      <c r="P187" s="35">
        <f t="shared" si="423"/>
        <v>-7.2908000000012407E-2</v>
      </c>
      <c r="Q187" s="36">
        <f t="shared" si="424"/>
        <v>0.9</v>
      </c>
      <c r="R187" s="37">
        <f t="shared" si="434"/>
        <v>18259.109999999964</v>
      </c>
      <c r="S187" s="38">
        <f t="shared" si="435"/>
        <v>24270.009011999951</v>
      </c>
      <c r="T187" s="38"/>
      <c r="U187" s="62"/>
      <c r="V187" s="39">
        <f t="shared" si="436"/>
        <v>65388.489999999991</v>
      </c>
      <c r="W187" s="39">
        <f t="shared" si="437"/>
        <v>89658.499011999942</v>
      </c>
      <c r="X187" s="1">
        <f t="shared" si="438"/>
        <v>76700</v>
      </c>
      <c r="Y187" s="37">
        <f t="shared" si="439"/>
        <v>12958.499011999942</v>
      </c>
      <c r="Z187" s="183">
        <f t="shared" si="440"/>
        <v>0.16895044344198107</v>
      </c>
      <c r="AA187" s="183">
        <f>SUM($C$2:C187)*D187/SUM($B$2:B187)-1</f>
        <v>6.4557814585910478E-3</v>
      </c>
      <c r="AB187" s="183">
        <f t="shared" si="441"/>
        <v>0.16249466198339002</v>
      </c>
      <c r="AC187" s="40">
        <f t="shared" si="442"/>
        <v>0.11579677777777789</v>
      </c>
    </row>
    <row r="188" spans="1:29">
      <c r="A188" s="181" t="s">
        <v>2275</v>
      </c>
      <c r="B188" s="2">
        <v>135</v>
      </c>
      <c r="C188" s="177">
        <v>102.81</v>
      </c>
      <c r="D188" s="178">
        <v>1.3124</v>
      </c>
      <c r="E188" s="32">
        <f t="shared" ref="E188:E195" si="443">10%*Q188+13%</f>
        <v>0.22000000000000003</v>
      </c>
      <c r="F188" s="26">
        <f t="shared" ref="F188:F195" si="444">IF(G188="",($F$1*C188-B188)/B188,H188/B188)</f>
        <v>0.11834433333333332</v>
      </c>
      <c r="H188" s="58">
        <f t="shared" ref="H188:H195" si="445">IF(G188="",$F$1*C188-B188,G188-B188)</f>
        <v>15.976484999999997</v>
      </c>
      <c r="I188" s="2" t="s">
        <v>65</v>
      </c>
      <c r="J188" s="33" t="s">
        <v>2276</v>
      </c>
      <c r="K188" s="59">
        <f t="shared" ref="K188:K195" si="446">DATE(MID(J188,1,4),MID(J188,5,2),MID(J188,7,2))</f>
        <v>44278</v>
      </c>
      <c r="L188" s="60" t="str">
        <f t="shared" ref="L188:L195" ca="1" si="447">IF(LEN(J188) &gt; 15,DATE(MID(J188,12,4),MID(J188,16,2),MID(J188,18,2)),TEXT(TODAY(),"yyyy/m/d"))</f>
        <v>2021/8/25</v>
      </c>
      <c r="M188" s="44">
        <f t="shared" ref="M188:M195" ca="1" si="448">(L188-K188+1)*B188</f>
        <v>21060</v>
      </c>
      <c r="N188" s="61">
        <f t="shared" ref="N188:N195" ca="1" si="449">H188/M188*365</f>
        <v>0.27689539529914525</v>
      </c>
      <c r="O188" s="35">
        <f t="shared" ref="O188:O195" si="450">D188*C188</f>
        <v>134.92784399999999</v>
      </c>
      <c r="P188" s="35">
        <f t="shared" ref="P188:P195" si="451">O188-B188</f>
        <v>-7.215600000000677E-2</v>
      </c>
      <c r="Q188" s="36">
        <f t="shared" ref="Q188:Q195" si="452">B188/150</f>
        <v>0.9</v>
      </c>
      <c r="R188" s="37">
        <f t="shared" ref="R188:R191" si="453">R187+C188-T188</f>
        <v>18361.919999999966</v>
      </c>
      <c r="S188" s="38">
        <f t="shared" ref="S188:S191" si="454">R188*D188</f>
        <v>24098.183807999954</v>
      </c>
      <c r="T188" s="38"/>
      <c r="U188" s="62"/>
      <c r="V188" s="39">
        <f t="shared" ref="V188:V191" si="455">U188+V187</f>
        <v>65388.489999999991</v>
      </c>
      <c r="W188" s="39">
        <f t="shared" ref="W188:W191" si="456">S188+V188</f>
        <v>89486.673807999949</v>
      </c>
      <c r="X188" s="1">
        <f t="shared" ref="X188:X191" si="457">X187+B188</f>
        <v>76835</v>
      </c>
      <c r="Y188" s="37">
        <f t="shared" ref="Y188:Y191" si="458">W188-X188</f>
        <v>12651.673807999949</v>
      </c>
      <c r="Z188" s="183">
        <f t="shared" ref="Z188:Z191" si="459">W188/X188-1</f>
        <v>0.16466029554239547</v>
      </c>
      <c r="AA188" s="183">
        <f>SUM($C$2:C188)*D188/SUM($B$2:B188)-1</f>
        <v>-6.2332966195448591E-3</v>
      </c>
      <c r="AB188" s="183">
        <f t="shared" ref="AB188:AB191" si="460">Z188-AA188</f>
        <v>0.17089359216194033</v>
      </c>
      <c r="AC188" s="40">
        <f t="shared" ref="AC188:AC191" si="461">IF(E188-F188&lt;0,"达成",E188-F188)</f>
        <v>0.10165566666666671</v>
      </c>
    </row>
    <row r="189" spans="1:29">
      <c r="A189" s="181" t="s">
        <v>2277</v>
      </c>
      <c r="B189" s="2">
        <v>135</v>
      </c>
      <c r="C189" s="177">
        <v>103.96</v>
      </c>
      <c r="D189" s="178">
        <v>1.2979000000000001</v>
      </c>
      <c r="E189" s="32">
        <f t="shared" si="443"/>
        <v>0.22000000000000003</v>
      </c>
      <c r="F189" s="26">
        <f t="shared" si="444"/>
        <v>0.13085377777777771</v>
      </c>
      <c r="H189" s="58">
        <f t="shared" si="445"/>
        <v>17.665259999999989</v>
      </c>
      <c r="I189" s="2" t="s">
        <v>65</v>
      </c>
      <c r="J189" s="33" t="s">
        <v>2278</v>
      </c>
      <c r="K189" s="59">
        <f t="shared" si="446"/>
        <v>44279</v>
      </c>
      <c r="L189" s="60" t="str">
        <f t="shared" ca="1" si="447"/>
        <v>2021/8/25</v>
      </c>
      <c r="M189" s="44">
        <f t="shared" ca="1" si="448"/>
        <v>20925</v>
      </c>
      <c r="N189" s="61">
        <f t="shared" ca="1" si="449"/>
        <v>0.30813954121863779</v>
      </c>
      <c r="O189" s="35">
        <f t="shared" si="450"/>
        <v>134.92968400000001</v>
      </c>
      <c r="P189" s="35">
        <f t="shared" si="451"/>
        <v>-7.0315999999991163E-2</v>
      </c>
      <c r="Q189" s="36">
        <f t="shared" si="452"/>
        <v>0.9</v>
      </c>
      <c r="R189" s="37">
        <f t="shared" si="453"/>
        <v>18465.879999999965</v>
      </c>
      <c r="S189" s="38">
        <f t="shared" si="454"/>
        <v>23966.865651999957</v>
      </c>
      <c r="T189" s="38"/>
      <c r="U189" s="62"/>
      <c r="V189" s="39">
        <f t="shared" si="455"/>
        <v>65388.489999999991</v>
      </c>
      <c r="W189" s="39">
        <f t="shared" si="456"/>
        <v>89355.35565199994</v>
      </c>
      <c r="X189" s="1">
        <f t="shared" si="457"/>
        <v>76970</v>
      </c>
      <c r="Y189" s="37">
        <f t="shared" si="458"/>
        <v>12385.35565199994</v>
      </c>
      <c r="Z189" s="183">
        <f t="shared" si="459"/>
        <v>0.16091146748083585</v>
      </c>
      <c r="AA189" s="183">
        <f>SUM($C$2:C189)*D189/SUM($B$2:B189)-1</f>
        <v>-1.7121062550937038E-2</v>
      </c>
      <c r="AB189" s="183">
        <f t="shared" si="460"/>
        <v>0.17803253003177288</v>
      </c>
      <c r="AC189" s="40">
        <f t="shared" si="461"/>
        <v>8.9146222222222321E-2</v>
      </c>
    </row>
    <row r="190" spans="1:29">
      <c r="A190" s="181" t="s">
        <v>2279</v>
      </c>
      <c r="B190" s="2">
        <v>135</v>
      </c>
      <c r="C190" s="177">
        <v>103.65</v>
      </c>
      <c r="D190" s="178">
        <v>1.3018000000000001</v>
      </c>
      <c r="E190" s="32">
        <f t="shared" si="443"/>
        <v>0.22000000000000003</v>
      </c>
      <c r="F190" s="26">
        <f t="shared" si="444"/>
        <v>0.12748166666666669</v>
      </c>
      <c r="H190" s="58">
        <f t="shared" si="445"/>
        <v>17.210025000000002</v>
      </c>
      <c r="I190" s="2" t="s">
        <v>65</v>
      </c>
      <c r="J190" s="33" t="s">
        <v>2280</v>
      </c>
      <c r="K190" s="59">
        <f t="shared" si="446"/>
        <v>44280</v>
      </c>
      <c r="L190" s="60" t="str">
        <f t="shared" ca="1" si="447"/>
        <v>2021/8/25</v>
      </c>
      <c r="M190" s="44">
        <f t="shared" ca="1" si="448"/>
        <v>20790</v>
      </c>
      <c r="N190" s="61">
        <f t="shared" ca="1" si="449"/>
        <v>0.3021481060606061</v>
      </c>
      <c r="O190" s="35">
        <f t="shared" si="450"/>
        <v>134.93157000000002</v>
      </c>
      <c r="P190" s="35">
        <f t="shared" si="451"/>
        <v>-6.8429999999978008E-2</v>
      </c>
      <c r="Q190" s="36">
        <f t="shared" si="452"/>
        <v>0.9</v>
      </c>
      <c r="R190" s="37">
        <f t="shared" si="453"/>
        <v>18569.529999999966</v>
      </c>
      <c r="S190" s="38">
        <f t="shared" si="454"/>
        <v>24173.814153999956</v>
      </c>
      <c r="T190" s="38"/>
      <c r="U190" s="62"/>
      <c r="V190" s="39">
        <f t="shared" si="455"/>
        <v>65388.489999999991</v>
      </c>
      <c r="W190" s="39">
        <f t="shared" si="456"/>
        <v>89562.304153999954</v>
      </c>
      <c r="X190" s="1">
        <f t="shared" si="457"/>
        <v>77105</v>
      </c>
      <c r="Y190" s="37">
        <f t="shared" si="458"/>
        <v>12457.304153999954</v>
      </c>
      <c r="Z190" s="183">
        <f t="shared" si="459"/>
        <v>0.16156285784320024</v>
      </c>
      <c r="AA190" s="183">
        <f>SUM($C$2:C190)*D190/SUM($B$2:B190)-1</f>
        <v>-1.4092915096250991E-2</v>
      </c>
      <c r="AB190" s="183">
        <f t="shared" si="460"/>
        <v>0.17565577293945123</v>
      </c>
      <c r="AC190" s="40">
        <f t="shared" si="461"/>
        <v>9.2518333333333341E-2</v>
      </c>
    </row>
    <row r="191" spans="1:29">
      <c r="A191" s="181" t="s">
        <v>2281</v>
      </c>
      <c r="B191" s="2">
        <v>135</v>
      </c>
      <c r="C191" s="177">
        <v>102.17</v>
      </c>
      <c r="D191" s="178">
        <v>1.3207</v>
      </c>
      <c r="E191" s="32">
        <f t="shared" si="443"/>
        <v>0.22000000000000003</v>
      </c>
      <c r="F191" s="26">
        <f t="shared" si="444"/>
        <v>0.1113825555555555</v>
      </c>
      <c r="H191" s="58">
        <f t="shared" si="445"/>
        <v>15.036644999999993</v>
      </c>
      <c r="I191" s="2" t="s">
        <v>65</v>
      </c>
      <c r="J191" s="33" t="s">
        <v>2282</v>
      </c>
      <c r="K191" s="59">
        <f t="shared" si="446"/>
        <v>44281</v>
      </c>
      <c r="L191" s="60" t="str">
        <f t="shared" ca="1" si="447"/>
        <v>2021/8/25</v>
      </c>
      <c r="M191" s="44">
        <f t="shared" ca="1" si="448"/>
        <v>20655</v>
      </c>
      <c r="N191" s="61">
        <f t="shared" ca="1" si="449"/>
        <v>0.26571655410312262</v>
      </c>
      <c r="O191" s="35">
        <f t="shared" si="450"/>
        <v>134.93591900000001</v>
      </c>
      <c r="P191" s="35">
        <f t="shared" si="451"/>
        <v>-6.4080999999987398E-2</v>
      </c>
      <c r="Q191" s="36">
        <f t="shared" si="452"/>
        <v>0.9</v>
      </c>
      <c r="R191" s="37">
        <f t="shared" si="453"/>
        <v>18671.699999999964</v>
      </c>
      <c r="S191" s="38">
        <f t="shared" si="454"/>
        <v>24659.714189999951</v>
      </c>
      <c r="T191" s="38"/>
      <c r="U191" s="62"/>
      <c r="V191" s="39">
        <f t="shared" si="455"/>
        <v>65388.489999999991</v>
      </c>
      <c r="W191" s="39">
        <f t="shared" si="456"/>
        <v>90048.204189999946</v>
      </c>
      <c r="X191" s="1">
        <f t="shared" si="457"/>
        <v>77240</v>
      </c>
      <c r="Y191" s="37">
        <f t="shared" si="458"/>
        <v>12808.204189999946</v>
      </c>
      <c r="Z191" s="183">
        <f t="shared" si="459"/>
        <v>0.16582346180735308</v>
      </c>
      <c r="AA191" s="183">
        <f>SUM($C$2:C191)*D191/SUM($B$2:B191)-1</f>
        <v>2.1705356711021473E-4</v>
      </c>
      <c r="AB191" s="183">
        <f t="shared" si="460"/>
        <v>0.16560640824024286</v>
      </c>
      <c r="AC191" s="40">
        <f t="shared" si="461"/>
        <v>0.10861744444444453</v>
      </c>
    </row>
    <row r="192" spans="1:29">
      <c r="A192" s="181" t="s">
        <v>2283</v>
      </c>
      <c r="B192" s="2">
        <v>135</v>
      </c>
      <c r="C192" s="177">
        <v>102.12</v>
      </c>
      <c r="D192" s="178">
        <v>1.3212999999999999</v>
      </c>
      <c r="E192" s="32">
        <f t="shared" si="443"/>
        <v>0.22000000000000003</v>
      </c>
      <c r="F192" s="26">
        <f t="shared" si="444"/>
        <v>0.11083866666666672</v>
      </c>
      <c r="H192" s="58">
        <f t="shared" si="445"/>
        <v>14.963220000000007</v>
      </c>
      <c r="I192" s="2" t="s">
        <v>65</v>
      </c>
      <c r="J192" s="33" t="s">
        <v>2284</v>
      </c>
      <c r="K192" s="59">
        <f t="shared" si="446"/>
        <v>44284</v>
      </c>
      <c r="L192" s="60" t="str">
        <f t="shared" ca="1" si="447"/>
        <v>2021/8/25</v>
      </c>
      <c r="M192" s="44">
        <f t="shared" ca="1" si="448"/>
        <v>20250</v>
      </c>
      <c r="N192" s="61">
        <f t="shared" ca="1" si="449"/>
        <v>0.26970742222222233</v>
      </c>
      <c r="O192" s="35">
        <f t="shared" si="450"/>
        <v>134.93115599999999</v>
      </c>
      <c r="P192" s="35">
        <f t="shared" si="451"/>
        <v>-6.8844000000012784E-2</v>
      </c>
      <c r="Q192" s="36">
        <f t="shared" si="452"/>
        <v>0.9</v>
      </c>
      <c r="R192" s="37">
        <f t="shared" ref="R192:R211" si="462">R191+C192-T192</f>
        <v>18773.819999999963</v>
      </c>
      <c r="S192" s="38">
        <f t="shared" ref="S192:S211" si="463">R192*D192</f>
        <v>24805.848365999951</v>
      </c>
      <c r="T192" s="38"/>
      <c r="U192" s="62"/>
      <c r="V192" s="39">
        <f t="shared" ref="V192:V211" si="464">U192+V191</f>
        <v>65388.489999999991</v>
      </c>
      <c r="W192" s="39">
        <f t="shared" ref="W192:W211" si="465">S192+V192</f>
        <v>90194.338365999938</v>
      </c>
      <c r="X192" s="1">
        <f t="shared" ref="X192:X211" si="466">X191+B192</f>
        <v>77375</v>
      </c>
      <c r="Y192" s="37">
        <f t="shared" ref="Y192:Y211" si="467">W192-X192</f>
        <v>12819.338365999938</v>
      </c>
      <c r="Z192" s="183">
        <f t="shared" ref="Z192:Z211" si="468">W192/X192-1</f>
        <v>0.16567804027140465</v>
      </c>
      <c r="AA192" s="183">
        <f>SUM($C$2:C192)*D192/SUM($B$2:B192)-1</f>
        <v>6.6506301864110995E-4</v>
      </c>
      <c r="AB192" s="183">
        <f t="shared" ref="AB192:AB211" si="469">Z192-AA192</f>
        <v>0.16501297725276354</v>
      </c>
      <c r="AC192" s="40">
        <f t="shared" ref="AC192:AC211" si="470">IF(E192-F192&lt;0,"达成",E192-F192)</f>
        <v>0.1091613333333333</v>
      </c>
    </row>
    <row r="193" spans="1:29">
      <c r="A193" s="181" t="s">
        <v>2285</v>
      </c>
      <c r="B193" s="2">
        <v>135</v>
      </c>
      <c r="C193" s="177">
        <v>101.72</v>
      </c>
      <c r="D193" s="178">
        <v>1.3265</v>
      </c>
      <c r="E193" s="32">
        <f t="shared" si="443"/>
        <v>0.22000000000000003</v>
      </c>
      <c r="F193" s="26">
        <f t="shared" si="444"/>
        <v>0.10648755555555538</v>
      </c>
      <c r="H193" s="58">
        <f t="shared" si="445"/>
        <v>14.375819999999976</v>
      </c>
      <c r="I193" s="2" t="s">
        <v>65</v>
      </c>
      <c r="J193" s="33" t="s">
        <v>2286</v>
      </c>
      <c r="K193" s="59">
        <f t="shared" si="446"/>
        <v>44285</v>
      </c>
      <c r="L193" s="60" t="str">
        <f t="shared" ca="1" si="447"/>
        <v>2021/8/25</v>
      </c>
      <c r="M193" s="44">
        <f t="shared" ca="1" si="448"/>
        <v>20115</v>
      </c>
      <c r="N193" s="61">
        <f t="shared" ca="1" si="449"/>
        <v>0.26085877703206517</v>
      </c>
      <c r="O193" s="35">
        <f t="shared" si="450"/>
        <v>134.93158</v>
      </c>
      <c r="P193" s="35">
        <f t="shared" si="451"/>
        <v>-6.8420000000003256E-2</v>
      </c>
      <c r="Q193" s="36">
        <f t="shared" si="452"/>
        <v>0.9</v>
      </c>
      <c r="R193" s="37">
        <f t="shared" si="462"/>
        <v>18875.539999999964</v>
      </c>
      <c r="S193" s="38">
        <f t="shared" si="463"/>
        <v>25038.403809999953</v>
      </c>
      <c r="T193" s="38"/>
      <c r="U193" s="62"/>
      <c r="V193" s="39">
        <f t="shared" si="464"/>
        <v>65388.489999999991</v>
      </c>
      <c r="W193" s="39">
        <f t="shared" si="465"/>
        <v>90426.89380999995</v>
      </c>
      <c r="X193" s="1">
        <f t="shared" si="466"/>
        <v>77510</v>
      </c>
      <c r="Y193" s="37">
        <f t="shared" si="467"/>
        <v>12916.89380999995</v>
      </c>
      <c r="Z193" s="183">
        <f t="shared" si="468"/>
        <v>0.1666480945684421</v>
      </c>
      <c r="AA193" s="183">
        <f>SUM($C$2:C193)*D193/SUM($B$2:B193)-1</f>
        <v>4.5756923843702779E-3</v>
      </c>
      <c r="AB193" s="183">
        <f t="shared" si="469"/>
        <v>0.16207240218407182</v>
      </c>
      <c r="AC193" s="40">
        <f t="shared" si="470"/>
        <v>0.11351244444444465</v>
      </c>
    </row>
    <row r="194" spans="1:29">
      <c r="A194" s="181" t="s">
        <v>2287</v>
      </c>
      <c r="B194" s="2">
        <v>135</v>
      </c>
      <c r="C194" s="177">
        <v>102.1</v>
      </c>
      <c r="D194" s="178">
        <v>1.3214999999999999</v>
      </c>
      <c r="E194" s="32">
        <f t="shared" si="443"/>
        <v>0.22000000000000003</v>
      </c>
      <c r="F194" s="26">
        <f t="shared" si="444"/>
        <v>0.11062111111111095</v>
      </c>
      <c r="H194" s="58">
        <f t="shared" si="445"/>
        <v>14.933849999999978</v>
      </c>
      <c r="I194" s="2" t="s">
        <v>65</v>
      </c>
      <c r="J194" s="33" t="s">
        <v>2288</v>
      </c>
      <c r="K194" s="59">
        <f t="shared" si="446"/>
        <v>44286</v>
      </c>
      <c r="L194" s="60" t="str">
        <f t="shared" ca="1" si="447"/>
        <v>2021/8/25</v>
      </c>
      <c r="M194" s="44">
        <f t="shared" ca="1" si="448"/>
        <v>19980</v>
      </c>
      <c r="N194" s="61">
        <f t="shared" ca="1" si="449"/>
        <v>0.27281557807807766</v>
      </c>
      <c r="O194" s="35">
        <f t="shared" si="450"/>
        <v>134.92514999999997</v>
      </c>
      <c r="P194" s="35">
        <f t="shared" si="451"/>
        <v>-7.4850000000026284E-2</v>
      </c>
      <c r="Q194" s="36">
        <f t="shared" si="452"/>
        <v>0.9</v>
      </c>
      <c r="R194" s="37">
        <f t="shared" si="462"/>
        <v>18977.639999999963</v>
      </c>
      <c r="S194" s="38">
        <f t="shared" si="463"/>
        <v>25078.951259999951</v>
      </c>
      <c r="T194" s="38"/>
      <c r="U194" s="62"/>
      <c r="V194" s="39">
        <f t="shared" si="464"/>
        <v>65388.489999999991</v>
      </c>
      <c r="W194" s="39">
        <f t="shared" si="465"/>
        <v>90467.441259999934</v>
      </c>
      <c r="X194" s="1">
        <f t="shared" si="466"/>
        <v>77645</v>
      </c>
      <c r="Y194" s="37">
        <f t="shared" si="467"/>
        <v>12822.441259999934</v>
      </c>
      <c r="Z194" s="183">
        <f t="shared" si="468"/>
        <v>0.16514187983772222</v>
      </c>
      <c r="AA194" s="183">
        <f>SUM($C$2:C194)*D194/SUM($B$2:B194)-1</f>
        <v>7.8193396787629155E-4</v>
      </c>
      <c r="AB194" s="183">
        <f t="shared" si="469"/>
        <v>0.16435994586984592</v>
      </c>
      <c r="AC194" s="40">
        <f t="shared" si="470"/>
        <v>0.10937888888888908</v>
      </c>
    </row>
    <row r="195" spans="1:29">
      <c r="A195" s="181" t="s">
        <v>2289</v>
      </c>
      <c r="B195" s="2">
        <v>135</v>
      </c>
      <c r="C195" s="177">
        <v>101.22</v>
      </c>
      <c r="D195" s="178">
        <v>1.3331</v>
      </c>
      <c r="E195" s="32">
        <f t="shared" si="443"/>
        <v>0.22000000000000003</v>
      </c>
      <c r="F195" s="26">
        <f t="shared" si="444"/>
        <v>0.10104866666666668</v>
      </c>
      <c r="H195" s="58">
        <f t="shared" si="445"/>
        <v>13.641570000000002</v>
      </c>
      <c r="I195" s="2" t="s">
        <v>65</v>
      </c>
      <c r="J195" s="33" t="s">
        <v>2290</v>
      </c>
      <c r="K195" s="59">
        <f t="shared" si="446"/>
        <v>44287</v>
      </c>
      <c r="L195" s="60" t="str">
        <f t="shared" ca="1" si="447"/>
        <v>2021/8/25</v>
      </c>
      <c r="M195" s="44">
        <f t="shared" ca="1" si="448"/>
        <v>19845</v>
      </c>
      <c r="N195" s="61">
        <f t="shared" ca="1" si="449"/>
        <v>0.25090315192743767</v>
      </c>
      <c r="O195" s="35">
        <f t="shared" si="450"/>
        <v>134.93638199999998</v>
      </c>
      <c r="P195" s="35">
        <f t="shared" si="451"/>
        <v>-6.3618000000019492E-2</v>
      </c>
      <c r="Q195" s="36">
        <f t="shared" si="452"/>
        <v>0.9</v>
      </c>
      <c r="R195" s="37">
        <f t="shared" si="462"/>
        <v>19078.859999999964</v>
      </c>
      <c r="S195" s="38">
        <f t="shared" si="463"/>
        <v>25434.02826599995</v>
      </c>
      <c r="T195" s="38"/>
      <c r="U195" s="62"/>
      <c r="V195" s="39">
        <f t="shared" si="464"/>
        <v>65388.489999999991</v>
      </c>
      <c r="W195" s="39">
        <f t="shared" si="465"/>
        <v>90822.518265999941</v>
      </c>
      <c r="X195" s="1">
        <f t="shared" si="466"/>
        <v>77780</v>
      </c>
      <c r="Y195" s="37">
        <f t="shared" si="467"/>
        <v>13042.518265999941</v>
      </c>
      <c r="Z195" s="183">
        <f t="shared" si="468"/>
        <v>0.167684729570583</v>
      </c>
      <c r="AA195" s="183">
        <f>SUM($C$2:C195)*D195/SUM($B$2:B195)-1</f>
        <v>9.5132450887576159E-3</v>
      </c>
      <c r="AB195" s="183">
        <f t="shared" si="469"/>
        <v>0.15817148448182539</v>
      </c>
      <c r="AC195" s="40">
        <f t="shared" si="470"/>
        <v>0.11895133333333335</v>
      </c>
    </row>
    <row r="196" spans="1:29">
      <c r="A196" s="181" t="s">
        <v>2291</v>
      </c>
      <c r="B196" s="2">
        <v>135</v>
      </c>
      <c r="C196" s="177">
        <v>100.97</v>
      </c>
      <c r="D196" s="178">
        <v>1.3363</v>
      </c>
      <c r="E196" s="32">
        <f t="shared" ref="E196:E211" si="471">10%*Q196+13%</f>
        <v>0.22000000000000003</v>
      </c>
      <c r="F196" s="26">
        <f t="shared" ref="F196:F211" si="472">IF(G196="",($F$1*C196-B196)/B196,H196/B196)</f>
        <v>9.8329222222222123E-2</v>
      </c>
      <c r="H196" s="58">
        <f t="shared" ref="H196:H211" si="473">IF(G196="",$F$1*C196-B196,G196-B196)</f>
        <v>13.274444999999986</v>
      </c>
      <c r="I196" s="2" t="s">
        <v>65</v>
      </c>
      <c r="J196" s="33" t="s">
        <v>2292</v>
      </c>
      <c r="K196" s="59">
        <f t="shared" ref="K196:K211" si="474">DATE(MID(J196,1,4),MID(J196,5,2),MID(J196,7,2))</f>
        <v>44288</v>
      </c>
      <c r="L196" s="60" t="str">
        <f t="shared" ref="L196:L211" ca="1" si="475">IF(LEN(J196) &gt; 15,DATE(MID(J196,12,4),MID(J196,16,2),MID(J196,18,2)),TEXT(TODAY(),"yyyy/m/d"))</f>
        <v>2021/8/25</v>
      </c>
      <c r="M196" s="44">
        <f t="shared" ref="M196:M211" ca="1" si="476">(L196-K196+1)*B196</f>
        <v>19710</v>
      </c>
      <c r="N196" s="61">
        <f t="shared" ref="N196:N211" ca="1" si="477">H196/M196*365</f>
        <v>0.24582305555555531</v>
      </c>
      <c r="O196" s="35">
        <f t="shared" ref="O196:O211" si="478">D196*C196</f>
        <v>134.926211</v>
      </c>
      <c r="P196" s="35">
        <f t="shared" ref="P196:P211" si="479">O196-B196</f>
        <v>-7.3789000000004989E-2</v>
      </c>
      <c r="Q196" s="36">
        <f t="shared" ref="Q196:Q211" si="480">B196/150</f>
        <v>0.9</v>
      </c>
      <c r="R196" s="37">
        <f t="shared" si="462"/>
        <v>19179.829999999965</v>
      </c>
      <c r="S196" s="38">
        <f t="shared" si="463"/>
        <v>25630.006828999954</v>
      </c>
      <c r="T196" s="38"/>
      <c r="U196" s="62"/>
      <c r="V196" s="39">
        <f t="shared" si="464"/>
        <v>65388.489999999991</v>
      </c>
      <c r="W196" s="39">
        <f t="shared" si="465"/>
        <v>91018.496828999952</v>
      </c>
      <c r="X196" s="1">
        <f t="shared" si="466"/>
        <v>77915</v>
      </c>
      <c r="Y196" s="37">
        <f t="shared" si="467"/>
        <v>13103.496828999952</v>
      </c>
      <c r="Z196" s="183">
        <f t="shared" si="468"/>
        <v>0.16817681869986467</v>
      </c>
      <c r="AA196" s="183">
        <f>SUM($C$2:C196)*D196/SUM($B$2:B196)-1</f>
        <v>1.1870375122621235E-2</v>
      </c>
      <c r="AB196" s="183">
        <f t="shared" si="469"/>
        <v>0.15630644357724344</v>
      </c>
      <c r="AC196" s="40">
        <f t="shared" si="470"/>
        <v>0.12167077777777791</v>
      </c>
    </row>
    <row r="197" spans="1:29">
      <c r="A197" s="181" t="s">
        <v>2293</v>
      </c>
      <c r="B197" s="2">
        <v>135</v>
      </c>
      <c r="C197" s="177">
        <v>100.72</v>
      </c>
      <c r="D197" s="178">
        <v>1.3396999999999999</v>
      </c>
      <c r="E197" s="32">
        <f t="shared" si="471"/>
        <v>0.22000000000000003</v>
      </c>
      <c r="F197" s="26">
        <f t="shared" si="472"/>
        <v>9.5609777777777766E-2</v>
      </c>
      <c r="H197" s="58">
        <f t="shared" si="473"/>
        <v>12.907319999999999</v>
      </c>
      <c r="I197" s="2" t="s">
        <v>65</v>
      </c>
      <c r="J197" s="33" t="s">
        <v>2294</v>
      </c>
      <c r="K197" s="59">
        <f t="shared" si="474"/>
        <v>44292</v>
      </c>
      <c r="L197" s="60" t="str">
        <f t="shared" ca="1" si="475"/>
        <v>2021/8/25</v>
      </c>
      <c r="M197" s="44">
        <f t="shared" ca="1" si="476"/>
        <v>19170</v>
      </c>
      <c r="N197" s="61">
        <f t="shared" ca="1" si="477"/>
        <v>0.24575752738654144</v>
      </c>
      <c r="O197" s="35">
        <f t="shared" si="478"/>
        <v>134.934584</v>
      </c>
      <c r="P197" s="35">
        <f t="shared" si="479"/>
        <v>-6.541599999999903E-2</v>
      </c>
      <c r="Q197" s="36">
        <f t="shared" si="480"/>
        <v>0.9</v>
      </c>
      <c r="R197" s="37">
        <f t="shared" si="462"/>
        <v>19280.549999999967</v>
      </c>
      <c r="S197" s="38">
        <f t="shared" si="463"/>
        <v>25830.152834999953</v>
      </c>
      <c r="T197" s="38"/>
      <c r="U197" s="62"/>
      <c r="V197" s="39">
        <f t="shared" si="464"/>
        <v>65388.489999999991</v>
      </c>
      <c r="W197" s="39">
        <f t="shared" si="465"/>
        <v>91218.642834999948</v>
      </c>
      <c r="X197" s="1">
        <f t="shared" si="466"/>
        <v>78050</v>
      </c>
      <c r="Y197" s="37">
        <f t="shared" si="467"/>
        <v>13168.642834999948</v>
      </c>
      <c r="Z197" s="183">
        <f t="shared" si="468"/>
        <v>0.16872060006406087</v>
      </c>
      <c r="AA197" s="183">
        <f>SUM($C$2:C197)*D197/SUM($B$2:B197)-1</f>
        <v>1.436624800936781E-2</v>
      </c>
      <c r="AB197" s="183">
        <f t="shared" si="469"/>
        <v>0.15435435205469306</v>
      </c>
      <c r="AC197" s="40">
        <f t="shared" si="470"/>
        <v>0.12439022222222226</v>
      </c>
    </row>
    <row r="198" spans="1:29">
      <c r="A198" s="181" t="s">
        <v>2295</v>
      </c>
      <c r="B198" s="2">
        <v>135</v>
      </c>
      <c r="C198" s="177">
        <v>100.66</v>
      </c>
      <c r="D198" s="178">
        <v>1.3405</v>
      </c>
      <c r="E198" s="32">
        <f t="shared" si="471"/>
        <v>0.22000000000000003</v>
      </c>
      <c r="F198" s="26">
        <f t="shared" si="472"/>
        <v>9.4957111111111103E-2</v>
      </c>
      <c r="H198" s="58">
        <f t="shared" si="473"/>
        <v>12.819209999999998</v>
      </c>
      <c r="I198" s="2" t="s">
        <v>65</v>
      </c>
      <c r="J198" s="33" t="s">
        <v>2296</v>
      </c>
      <c r="K198" s="59">
        <f t="shared" si="474"/>
        <v>44293</v>
      </c>
      <c r="L198" s="60" t="str">
        <f t="shared" ca="1" si="475"/>
        <v>2021/8/25</v>
      </c>
      <c r="M198" s="44">
        <f t="shared" ca="1" si="476"/>
        <v>19035</v>
      </c>
      <c r="N198" s="61">
        <f t="shared" ca="1" si="477"/>
        <v>0.24581096138691877</v>
      </c>
      <c r="O198" s="35">
        <f t="shared" si="478"/>
        <v>134.93473</v>
      </c>
      <c r="P198" s="35">
        <f t="shared" si="479"/>
        <v>-6.5269999999998163E-2</v>
      </c>
      <c r="Q198" s="36">
        <f t="shared" si="480"/>
        <v>0.9</v>
      </c>
      <c r="R198" s="37">
        <f t="shared" si="462"/>
        <v>19381.209999999966</v>
      </c>
      <c r="S198" s="38">
        <f t="shared" si="463"/>
        <v>25980.512004999957</v>
      </c>
      <c r="T198" s="38"/>
      <c r="U198" s="62"/>
      <c r="V198" s="39">
        <f t="shared" si="464"/>
        <v>65388.489999999991</v>
      </c>
      <c r="W198" s="39">
        <f t="shared" si="465"/>
        <v>91369.002004999944</v>
      </c>
      <c r="X198" s="1">
        <f t="shared" si="466"/>
        <v>78185</v>
      </c>
      <c r="Y198" s="37">
        <f t="shared" si="467"/>
        <v>13184.002004999944</v>
      </c>
      <c r="Z198" s="183">
        <f t="shared" si="468"/>
        <v>0.1686257211101867</v>
      </c>
      <c r="AA198" s="183">
        <f>SUM($C$2:C198)*D198/SUM($B$2:B198)-1</f>
        <v>1.4890962531547425E-2</v>
      </c>
      <c r="AB198" s="183">
        <f t="shared" si="469"/>
        <v>0.15373475857863927</v>
      </c>
      <c r="AC198" s="40">
        <f t="shared" si="470"/>
        <v>0.12504288888888893</v>
      </c>
    </row>
    <row r="199" spans="1:29">
      <c r="A199" s="181" t="s">
        <v>2297</v>
      </c>
      <c r="B199" s="2">
        <v>135</v>
      </c>
      <c r="C199" s="177">
        <v>100.49</v>
      </c>
      <c r="D199" s="178">
        <v>1.3427</v>
      </c>
      <c r="E199" s="32">
        <f t="shared" si="471"/>
        <v>0.22000000000000003</v>
      </c>
      <c r="F199" s="26">
        <f t="shared" si="472"/>
        <v>9.3107888888888768E-2</v>
      </c>
      <c r="H199" s="58">
        <f t="shared" si="473"/>
        <v>12.569564999999983</v>
      </c>
      <c r="I199" s="2" t="s">
        <v>65</v>
      </c>
      <c r="J199" s="33" t="s">
        <v>2298</v>
      </c>
      <c r="K199" s="59">
        <f t="shared" si="474"/>
        <v>44294</v>
      </c>
      <c r="L199" s="60" t="str">
        <f t="shared" ca="1" si="475"/>
        <v>2021/8/25</v>
      </c>
      <c r="M199" s="44">
        <f t="shared" ca="1" si="476"/>
        <v>18900</v>
      </c>
      <c r="N199" s="61">
        <f t="shared" ca="1" si="477"/>
        <v>0.24274556746031714</v>
      </c>
      <c r="O199" s="35">
        <f t="shared" si="478"/>
        <v>134.92792299999999</v>
      </c>
      <c r="P199" s="35">
        <f t="shared" si="479"/>
        <v>-7.2077000000007274E-2</v>
      </c>
      <c r="Q199" s="36">
        <f t="shared" si="480"/>
        <v>0.9</v>
      </c>
      <c r="R199" s="37">
        <f t="shared" si="462"/>
        <v>19481.699999999968</v>
      </c>
      <c r="S199" s="38">
        <f t="shared" si="463"/>
        <v>26158.078589999957</v>
      </c>
      <c r="T199" s="38"/>
      <c r="U199" s="62"/>
      <c r="V199" s="39">
        <f t="shared" si="464"/>
        <v>65388.489999999991</v>
      </c>
      <c r="W199" s="39">
        <f t="shared" si="465"/>
        <v>91546.568589999952</v>
      </c>
      <c r="X199" s="1">
        <f t="shared" si="466"/>
        <v>78320</v>
      </c>
      <c r="Y199" s="37">
        <f t="shared" si="467"/>
        <v>13226.568589999952</v>
      </c>
      <c r="Z199" s="183">
        <f t="shared" si="468"/>
        <v>0.16887855707354382</v>
      </c>
      <c r="AA199" s="183">
        <f>SUM($C$2:C199)*D199/SUM($B$2:B199)-1</f>
        <v>1.6467463847045449E-2</v>
      </c>
      <c r="AB199" s="183">
        <f t="shared" si="469"/>
        <v>0.15241109322649837</v>
      </c>
      <c r="AC199" s="40">
        <f t="shared" si="470"/>
        <v>0.12689211111111126</v>
      </c>
    </row>
    <row r="200" spans="1:29">
      <c r="A200" s="181" t="s">
        <v>2299</v>
      </c>
      <c r="B200" s="2">
        <v>135</v>
      </c>
      <c r="C200" s="177">
        <v>100.78</v>
      </c>
      <c r="D200" s="178">
        <v>1.3389</v>
      </c>
      <c r="E200" s="32">
        <f t="shared" si="471"/>
        <v>0.22000000000000003</v>
      </c>
      <c r="F200" s="26">
        <f t="shared" si="472"/>
        <v>9.6262444444444442E-2</v>
      </c>
      <c r="H200" s="58">
        <f t="shared" si="473"/>
        <v>12.995429999999999</v>
      </c>
      <c r="I200" s="2" t="s">
        <v>65</v>
      </c>
      <c r="J200" s="33" t="s">
        <v>2300</v>
      </c>
      <c r="K200" s="59">
        <f t="shared" si="474"/>
        <v>44295</v>
      </c>
      <c r="L200" s="60" t="str">
        <f t="shared" ca="1" si="475"/>
        <v>2021/8/25</v>
      </c>
      <c r="M200" s="44">
        <f t="shared" ca="1" si="476"/>
        <v>18765</v>
      </c>
      <c r="N200" s="61">
        <f t="shared" ca="1" si="477"/>
        <v>0.25277548361310948</v>
      </c>
      <c r="O200" s="35">
        <f t="shared" si="478"/>
        <v>134.93434199999999</v>
      </c>
      <c r="P200" s="35">
        <f t="shared" si="479"/>
        <v>-6.5658000000013317E-2</v>
      </c>
      <c r="Q200" s="36">
        <f t="shared" si="480"/>
        <v>0.9</v>
      </c>
      <c r="R200" s="37">
        <f t="shared" si="462"/>
        <v>19582.479999999967</v>
      </c>
      <c r="S200" s="38">
        <f t="shared" si="463"/>
        <v>26218.982471999956</v>
      </c>
      <c r="T200" s="38"/>
      <c r="U200" s="62"/>
      <c r="V200" s="39">
        <f t="shared" si="464"/>
        <v>65388.489999999991</v>
      </c>
      <c r="W200" s="39">
        <f t="shared" si="465"/>
        <v>91607.47247199995</v>
      </c>
      <c r="X200" s="1">
        <f t="shared" si="466"/>
        <v>78455</v>
      </c>
      <c r="Y200" s="37">
        <f t="shared" si="467"/>
        <v>13152.47247199995</v>
      </c>
      <c r="Z200" s="183">
        <f t="shared" si="468"/>
        <v>0.16764352140717542</v>
      </c>
      <c r="AA200" s="183">
        <f>SUM($C$2:C200)*D200/SUM($B$2:B200)-1</f>
        <v>1.3517718155619862E-2</v>
      </c>
      <c r="AB200" s="183">
        <f t="shared" si="469"/>
        <v>0.15412580325155556</v>
      </c>
      <c r="AC200" s="40">
        <f t="shared" si="470"/>
        <v>0.12373755555555559</v>
      </c>
    </row>
    <row r="201" spans="1:29">
      <c r="A201" s="181" t="s">
        <v>2301</v>
      </c>
      <c r="B201" s="2">
        <v>135</v>
      </c>
      <c r="C201" s="177">
        <v>102.41</v>
      </c>
      <c r="D201" s="178">
        <v>1.3176000000000001</v>
      </c>
      <c r="E201" s="32">
        <f t="shared" si="471"/>
        <v>0.22000000000000003</v>
      </c>
      <c r="F201" s="26">
        <f t="shared" si="472"/>
        <v>0.11399322222222218</v>
      </c>
      <c r="H201" s="58">
        <f t="shared" si="473"/>
        <v>15.389084999999994</v>
      </c>
      <c r="I201" s="2" t="s">
        <v>65</v>
      </c>
      <c r="J201" s="33" t="s">
        <v>2302</v>
      </c>
      <c r="K201" s="59">
        <f t="shared" si="474"/>
        <v>44298</v>
      </c>
      <c r="L201" s="60" t="str">
        <f t="shared" ca="1" si="475"/>
        <v>2021/8/25</v>
      </c>
      <c r="M201" s="44">
        <f t="shared" ca="1" si="476"/>
        <v>18360</v>
      </c>
      <c r="N201" s="61">
        <f t="shared" ca="1" si="477"/>
        <v>0.30593769199346393</v>
      </c>
      <c r="O201" s="35">
        <f t="shared" si="478"/>
        <v>134.935416</v>
      </c>
      <c r="P201" s="35">
        <f t="shared" si="479"/>
        <v>-6.4583999999996422E-2</v>
      </c>
      <c r="Q201" s="36">
        <f t="shared" si="480"/>
        <v>0.9</v>
      </c>
      <c r="R201" s="37">
        <f t="shared" si="462"/>
        <v>19684.889999999967</v>
      </c>
      <c r="S201" s="38">
        <f t="shared" si="463"/>
        <v>25936.811063999958</v>
      </c>
      <c r="T201" s="38"/>
      <c r="U201" s="62"/>
      <c r="V201" s="39">
        <f t="shared" si="464"/>
        <v>65388.489999999991</v>
      </c>
      <c r="W201" s="39">
        <f t="shared" si="465"/>
        <v>91325.301063999941</v>
      </c>
      <c r="X201" s="1">
        <f t="shared" si="466"/>
        <v>78590</v>
      </c>
      <c r="Y201" s="37">
        <f t="shared" si="467"/>
        <v>12735.301063999941</v>
      </c>
      <c r="Z201" s="183">
        <f t="shared" si="468"/>
        <v>0.16204734780506347</v>
      </c>
      <c r="AA201" s="183">
        <f>SUM($C$2:C201)*D201/SUM($B$2:B201)-1</f>
        <v>-2.5949321100913192E-3</v>
      </c>
      <c r="AB201" s="183">
        <f t="shared" si="469"/>
        <v>0.16464227991515479</v>
      </c>
      <c r="AC201" s="40">
        <f t="shared" si="470"/>
        <v>0.10600677777777785</v>
      </c>
    </row>
    <row r="202" spans="1:29">
      <c r="A202" s="181" t="s">
        <v>2303</v>
      </c>
      <c r="B202" s="2">
        <v>135</v>
      </c>
      <c r="C202" s="177">
        <v>102.63</v>
      </c>
      <c r="D202" s="178">
        <v>1.3147</v>
      </c>
      <c r="E202" s="32">
        <f t="shared" si="471"/>
        <v>0.22000000000000003</v>
      </c>
      <c r="F202" s="26">
        <f t="shared" si="472"/>
        <v>0.1163863333333333</v>
      </c>
      <c r="H202" s="58">
        <f t="shared" si="473"/>
        <v>15.712154999999996</v>
      </c>
      <c r="I202" s="2" t="s">
        <v>65</v>
      </c>
      <c r="J202" s="33" t="s">
        <v>2304</v>
      </c>
      <c r="K202" s="59">
        <f t="shared" si="474"/>
        <v>44299</v>
      </c>
      <c r="L202" s="60" t="str">
        <f t="shared" ca="1" si="475"/>
        <v>2021/8/25</v>
      </c>
      <c r="M202" s="44">
        <f t="shared" ca="1" si="476"/>
        <v>18225</v>
      </c>
      <c r="N202" s="61">
        <f t="shared" ca="1" si="477"/>
        <v>0.31467416049382707</v>
      </c>
      <c r="O202" s="35">
        <f t="shared" si="478"/>
        <v>134.927661</v>
      </c>
      <c r="P202" s="35">
        <f t="shared" si="479"/>
        <v>-7.2338999999999487E-2</v>
      </c>
      <c r="Q202" s="36">
        <f t="shared" si="480"/>
        <v>0.9</v>
      </c>
      <c r="R202" s="37">
        <f t="shared" si="462"/>
        <v>19787.519999999968</v>
      </c>
      <c r="S202" s="38">
        <f t="shared" si="463"/>
        <v>26014.652543999957</v>
      </c>
      <c r="T202" s="38"/>
      <c r="U202" s="62"/>
      <c r="V202" s="39">
        <f t="shared" si="464"/>
        <v>65388.489999999991</v>
      </c>
      <c r="W202" s="39">
        <f t="shared" si="465"/>
        <v>91403.142543999944</v>
      </c>
      <c r="X202" s="1">
        <f t="shared" si="466"/>
        <v>78725</v>
      </c>
      <c r="Y202" s="37">
        <f t="shared" si="467"/>
        <v>12678.142543999944</v>
      </c>
      <c r="Z202" s="183">
        <f t="shared" si="468"/>
        <v>0.16104341116544862</v>
      </c>
      <c r="AA202" s="183">
        <f>SUM($C$2:C202)*D202/SUM($B$2:B202)-1</f>
        <v>-4.7683501426123431E-3</v>
      </c>
      <c r="AB202" s="183">
        <f t="shared" si="469"/>
        <v>0.16581176130806097</v>
      </c>
      <c r="AC202" s="40">
        <f t="shared" si="470"/>
        <v>0.10361366666666673</v>
      </c>
    </row>
    <row r="203" spans="1:29">
      <c r="A203" s="181" t="s">
        <v>2305</v>
      </c>
      <c r="B203" s="2">
        <v>135</v>
      </c>
      <c r="C203" s="177">
        <v>101.6</v>
      </c>
      <c r="D203" s="178">
        <v>1.3280000000000001</v>
      </c>
      <c r="E203" s="32">
        <f t="shared" si="471"/>
        <v>0.22000000000000003</v>
      </c>
      <c r="F203" s="26">
        <f t="shared" si="472"/>
        <v>0.10518222222222204</v>
      </c>
      <c r="H203" s="58">
        <f t="shared" si="473"/>
        <v>14.199599999999975</v>
      </c>
      <c r="I203" s="2" t="s">
        <v>65</v>
      </c>
      <c r="J203" s="33" t="s">
        <v>2306</v>
      </c>
      <c r="K203" s="59">
        <f t="shared" si="474"/>
        <v>44300</v>
      </c>
      <c r="L203" s="60" t="str">
        <f t="shared" ca="1" si="475"/>
        <v>2021/8/25</v>
      </c>
      <c r="M203" s="44">
        <f t="shared" ca="1" si="476"/>
        <v>18090</v>
      </c>
      <c r="N203" s="61">
        <f t="shared" ca="1" si="477"/>
        <v>0.2865038142620227</v>
      </c>
      <c r="O203" s="35">
        <f t="shared" si="478"/>
        <v>134.9248</v>
      </c>
      <c r="P203" s="35">
        <f t="shared" si="479"/>
        <v>-7.5199999999995271E-2</v>
      </c>
      <c r="Q203" s="36">
        <f t="shared" si="480"/>
        <v>0.9</v>
      </c>
      <c r="R203" s="37">
        <f t="shared" si="462"/>
        <v>19889.119999999966</v>
      </c>
      <c r="S203" s="38">
        <f t="shared" si="463"/>
        <v>26412.751359999955</v>
      </c>
      <c r="T203" s="38"/>
      <c r="U203" s="62"/>
      <c r="V203" s="39">
        <f t="shared" si="464"/>
        <v>65388.489999999991</v>
      </c>
      <c r="W203" s="39">
        <f t="shared" si="465"/>
        <v>91801.241359999942</v>
      </c>
      <c r="X203" s="1">
        <f t="shared" si="466"/>
        <v>78860</v>
      </c>
      <c r="Y203" s="37">
        <f t="shared" si="467"/>
        <v>12941.241359999942</v>
      </c>
      <c r="Z203" s="183">
        <f t="shared" si="468"/>
        <v>0.16410399898554329</v>
      </c>
      <c r="AA203" s="183">
        <f>SUM($C$2:C203)*D203/SUM($B$2:B203)-1</f>
        <v>5.2698721150212791E-3</v>
      </c>
      <c r="AB203" s="183">
        <f t="shared" si="469"/>
        <v>0.15883412687052201</v>
      </c>
      <c r="AC203" s="40">
        <f t="shared" si="470"/>
        <v>0.11481777777777799</v>
      </c>
    </row>
    <row r="204" spans="1:29">
      <c r="A204" s="181" t="s">
        <v>2307</v>
      </c>
      <c r="B204" s="2">
        <v>135</v>
      </c>
      <c r="C204" s="177">
        <v>101.57</v>
      </c>
      <c r="D204" s="178">
        <v>1.3285</v>
      </c>
      <c r="E204" s="32">
        <f t="shared" si="471"/>
        <v>0.22000000000000003</v>
      </c>
      <c r="F204" s="26">
        <f t="shared" si="472"/>
        <v>0.1048558888888888</v>
      </c>
      <c r="H204" s="58">
        <f t="shared" si="473"/>
        <v>14.155544999999989</v>
      </c>
      <c r="I204" s="2" t="s">
        <v>65</v>
      </c>
      <c r="J204" s="33" t="s">
        <v>2308</v>
      </c>
      <c r="K204" s="59">
        <f t="shared" si="474"/>
        <v>44301</v>
      </c>
      <c r="L204" s="60" t="str">
        <f t="shared" ca="1" si="475"/>
        <v>2021/8/25</v>
      </c>
      <c r="M204" s="44">
        <f t="shared" ca="1" si="476"/>
        <v>17955</v>
      </c>
      <c r="N204" s="61">
        <f t="shared" ca="1" si="477"/>
        <v>0.28776240183792795</v>
      </c>
      <c r="O204" s="35">
        <f t="shared" si="478"/>
        <v>134.935745</v>
      </c>
      <c r="P204" s="35">
        <f t="shared" si="479"/>
        <v>-6.4255000000002838E-2</v>
      </c>
      <c r="Q204" s="36">
        <f t="shared" si="480"/>
        <v>0.9</v>
      </c>
      <c r="R204" s="37">
        <f t="shared" si="462"/>
        <v>19990.689999999966</v>
      </c>
      <c r="S204" s="38">
        <f t="shared" si="463"/>
        <v>26557.631664999954</v>
      </c>
      <c r="T204" s="38"/>
      <c r="U204" s="62"/>
      <c r="V204" s="39">
        <f t="shared" si="464"/>
        <v>65388.489999999991</v>
      </c>
      <c r="W204" s="39">
        <f t="shared" si="465"/>
        <v>91946.121664999941</v>
      </c>
      <c r="X204" s="1">
        <f t="shared" si="466"/>
        <v>78995</v>
      </c>
      <c r="Y204" s="37">
        <f t="shared" si="467"/>
        <v>12951.121664999941</v>
      </c>
      <c r="Z204" s="183">
        <f t="shared" si="468"/>
        <v>0.16394862541932964</v>
      </c>
      <c r="AA204" s="183">
        <f>SUM($C$2:C204)*D204/SUM($B$2:B204)-1</f>
        <v>5.617239224543713E-3</v>
      </c>
      <c r="AB204" s="183">
        <f t="shared" si="469"/>
        <v>0.15833138619478593</v>
      </c>
      <c r="AC204" s="40">
        <f t="shared" si="470"/>
        <v>0.11514411111111122</v>
      </c>
    </row>
    <row r="205" spans="1:29">
      <c r="A205" s="181" t="s">
        <v>2309</v>
      </c>
      <c r="B205" s="2">
        <v>135</v>
      </c>
      <c r="C205" s="177">
        <v>100.6</v>
      </c>
      <c r="D205" s="178">
        <v>1.3411999999999999</v>
      </c>
      <c r="E205" s="32">
        <f t="shared" si="471"/>
        <v>0.22000000000000003</v>
      </c>
      <c r="F205" s="26">
        <f t="shared" si="472"/>
        <v>9.4304444444444219E-2</v>
      </c>
      <c r="H205" s="58">
        <f t="shared" si="473"/>
        <v>12.731099999999969</v>
      </c>
      <c r="I205" s="2" t="s">
        <v>65</v>
      </c>
      <c r="J205" s="33" t="s">
        <v>2310</v>
      </c>
      <c r="K205" s="59">
        <f t="shared" si="474"/>
        <v>44302</v>
      </c>
      <c r="L205" s="60" t="str">
        <f t="shared" ca="1" si="475"/>
        <v>2021/8/25</v>
      </c>
      <c r="M205" s="44">
        <f t="shared" ca="1" si="476"/>
        <v>17820</v>
      </c>
      <c r="N205" s="61">
        <f t="shared" ca="1" si="477"/>
        <v>0.26076607744107683</v>
      </c>
      <c r="O205" s="35">
        <f t="shared" si="478"/>
        <v>134.92471999999998</v>
      </c>
      <c r="P205" s="35">
        <f t="shared" si="479"/>
        <v>-7.5280000000020664E-2</v>
      </c>
      <c r="Q205" s="36">
        <f t="shared" si="480"/>
        <v>0.9</v>
      </c>
      <c r="R205" s="37">
        <f t="shared" si="462"/>
        <v>20091.289999999964</v>
      </c>
      <c r="S205" s="38">
        <f t="shared" si="463"/>
        <v>26946.43814799995</v>
      </c>
      <c r="T205" s="38"/>
      <c r="U205" s="62"/>
      <c r="V205" s="39">
        <f t="shared" si="464"/>
        <v>65388.489999999991</v>
      </c>
      <c r="W205" s="39">
        <f t="shared" si="465"/>
        <v>92334.928147999948</v>
      </c>
      <c r="X205" s="1">
        <f t="shared" si="466"/>
        <v>79130</v>
      </c>
      <c r="Y205" s="37">
        <f t="shared" si="467"/>
        <v>13204.928147999948</v>
      </c>
      <c r="Z205" s="183">
        <f t="shared" si="468"/>
        <v>0.16687638250979342</v>
      </c>
      <c r="AA205" s="183">
        <f>SUM($C$2:C205)*D205/SUM($B$2:B205)-1</f>
        <v>1.5150763745318541E-2</v>
      </c>
      <c r="AB205" s="183">
        <f t="shared" si="469"/>
        <v>0.15172561876447488</v>
      </c>
      <c r="AC205" s="40">
        <f t="shared" si="470"/>
        <v>0.12569555555555581</v>
      </c>
    </row>
    <row r="206" spans="1:29">
      <c r="A206" s="181" t="s">
        <v>2311</v>
      </c>
      <c r="B206" s="2">
        <v>135</v>
      </c>
      <c r="C206" s="177">
        <v>99.32</v>
      </c>
      <c r="D206" s="178">
        <v>1.3585</v>
      </c>
      <c r="E206" s="32">
        <f t="shared" si="471"/>
        <v>0.22000000000000003</v>
      </c>
      <c r="F206" s="26">
        <f t="shared" si="472"/>
        <v>8.0380888888888821E-2</v>
      </c>
      <c r="H206" s="58">
        <f t="shared" si="473"/>
        <v>10.85141999999999</v>
      </c>
      <c r="I206" s="2" t="s">
        <v>65</v>
      </c>
      <c r="J206" s="33" t="s">
        <v>2312</v>
      </c>
      <c r="K206" s="59">
        <f t="shared" si="474"/>
        <v>44305</v>
      </c>
      <c r="L206" s="60" t="str">
        <f t="shared" ca="1" si="475"/>
        <v>2021/8/25</v>
      </c>
      <c r="M206" s="44">
        <f t="shared" ca="1" si="476"/>
        <v>17415</v>
      </c>
      <c r="N206" s="61">
        <f t="shared" ca="1" si="477"/>
        <v>0.22743429801894899</v>
      </c>
      <c r="O206" s="35">
        <f t="shared" si="478"/>
        <v>134.92622</v>
      </c>
      <c r="P206" s="35">
        <f t="shared" si="479"/>
        <v>-7.3779999999999291E-2</v>
      </c>
      <c r="Q206" s="36">
        <f t="shared" si="480"/>
        <v>0.9</v>
      </c>
      <c r="R206" s="37">
        <f t="shared" si="462"/>
        <v>20190.609999999964</v>
      </c>
      <c r="S206" s="38">
        <f t="shared" si="463"/>
        <v>27428.943684999951</v>
      </c>
      <c r="T206" s="38"/>
      <c r="U206" s="62"/>
      <c r="V206" s="39">
        <f t="shared" si="464"/>
        <v>65388.489999999991</v>
      </c>
      <c r="W206" s="39">
        <f t="shared" si="465"/>
        <v>92817.433684999938</v>
      </c>
      <c r="X206" s="1">
        <f t="shared" si="466"/>
        <v>79265</v>
      </c>
      <c r="Y206" s="37">
        <f t="shared" si="467"/>
        <v>13552.433684999938</v>
      </c>
      <c r="Z206" s="183">
        <f t="shared" si="468"/>
        <v>0.17097626550179701</v>
      </c>
      <c r="AA206" s="183">
        <f>SUM($C$2:C206)*D206/SUM($B$2:B206)-1</f>
        <v>2.8100245202161478E-2</v>
      </c>
      <c r="AB206" s="183">
        <f t="shared" si="469"/>
        <v>0.14287602029963553</v>
      </c>
      <c r="AC206" s="40">
        <f t="shared" si="470"/>
        <v>0.13961911111111119</v>
      </c>
    </row>
    <row r="207" spans="1:29">
      <c r="A207" s="181" t="s">
        <v>2313</v>
      </c>
      <c r="B207" s="2">
        <v>135</v>
      </c>
      <c r="C207" s="177">
        <v>99.26</v>
      </c>
      <c r="D207" s="178">
        <v>1.3593999999999999</v>
      </c>
      <c r="E207" s="32">
        <f t="shared" si="471"/>
        <v>0.22000000000000003</v>
      </c>
      <c r="F207" s="26">
        <f t="shared" si="472"/>
        <v>7.9728222222222145E-2</v>
      </c>
      <c r="H207" s="58">
        <f t="shared" si="473"/>
        <v>10.76330999999999</v>
      </c>
      <c r="I207" s="2" t="s">
        <v>65</v>
      </c>
      <c r="J207" s="33" t="s">
        <v>2314</v>
      </c>
      <c r="K207" s="59">
        <f t="shared" si="474"/>
        <v>44306</v>
      </c>
      <c r="L207" s="60" t="str">
        <f t="shared" ca="1" si="475"/>
        <v>2021/8/25</v>
      </c>
      <c r="M207" s="44">
        <f t="shared" ca="1" si="476"/>
        <v>17280</v>
      </c>
      <c r="N207" s="61">
        <f t="shared" ca="1" si="477"/>
        <v>0.22735000868055533</v>
      </c>
      <c r="O207" s="35">
        <f t="shared" si="478"/>
        <v>134.934044</v>
      </c>
      <c r="P207" s="35">
        <f t="shared" si="479"/>
        <v>-6.5955999999999904E-2</v>
      </c>
      <c r="Q207" s="36">
        <f t="shared" si="480"/>
        <v>0.9</v>
      </c>
      <c r="R207" s="37">
        <f t="shared" si="462"/>
        <v>20289.869999999963</v>
      </c>
      <c r="S207" s="38">
        <f t="shared" si="463"/>
        <v>27582.049277999948</v>
      </c>
      <c r="T207" s="38"/>
      <c r="U207" s="62"/>
      <c r="V207" s="39">
        <f t="shared" si="464"/>
        <v>65388.489999999991</v>
      </c>
      <c r="W207" s="39">
        <f t="shared" si="465"/>
        <v>92970.539277999938</v>
      </c>
      <c r="X207" s="1">
        <f t="shared" si="466"/>
        <v>79400</v>
      </c>
      <c r="Y207" s="37">
        <f t="shared" si="467"/>
        <v>13570.539277999938</v>
      </c>
      <c r="Z207" s="183">
        <f t="shared" si="468"/>
        <v>0.17091359292191366</v>
      </c>
      <c r="AA207" s="183">
        <f>SUM($C$2:C207)*D207/SUM($B$2:B207)-1</f>
        <v>2.8634844493882206E-2</v>
      </c>
      <c r="AB207" s="183">
        <f t="shared" si="469"/>
        <v>0.14227874842803145</v>
      </c>
      <c r="AC207" s="40">
        <f t="shared" si="470"/>
        <v>0.14027177777777788</v>
      </c>
    </row>
    <row r="208" spans="1:29">
      <c r="A208" s="181" t="s">
        <v>2315</v>
      </c>
      <c r="B208" s="2">
        <v>135</v>
      </c>
      <c r="C208" s="177">
        <v>99.34</v>
      </c>
      <c r="D208" s="178">
        <v>1.3583000000000001</v>
      </c>
      <c r="E208" s="32">
        <f t="shared" si="471"/>
        <v>0.22000000000000003</v>
      </c>
      <c r="F208" s="26">
        <f t="shared" si="472"/>
        <v>8.0598444444444375E-2</v>
      </c>
      <c r="H208" s="58">
        <f t="shared" si="473"/>
        <v>10.88078999999999</v>
      </c>
      <c r="I208" s="2" t="s">
        <v>65</v>
      </c>
      <c r="J208" s="33" t="s">
        <v>2316</v>
      </c>
      <c r="K208" s="59">
        <f t="shared" si="474"/>
        <v>44307</v>
      </c>
      <c r="L208" s="60" t="str">
        <f t="shared" ca="1" si="475"/>
        <v>2021/8/25</v>
      </c>
      <c r="M208" s="44">
        <f t="shared" ca="1" si="476"/>
        <v>17145</v>
      </c>
      <c r="N208" s="61">
        <f t="shared" ca="1" si="477"/>
        <v>0.23164119860017479</v>
      </c>
      <c r="O208" s="35">
        <f t="shared" si="478"/>
        <v>134.93352200000001</v>
      </c>
      <c r="P208" s="35">
        <f t="shared" si="479"/>
        <v>-6.6477999999989379E-2</v>
      </c>
      <c r="Q208" s="36">
        <f t="shared" si="480"/>
        <v>0.9</v>
      </c>
      <c r="R208" s="37">
        <f t="shared" si="462"/>
        <v>20389.209999999963</v>
      </c>
      <c r="S208" s="38">
        <f t="shared" si="463"/>
        <v>27694.663942999952</v>
      </c>
      <c r="T208" s="38"/>
      <c r="U208" s="62"/>
      <c r="V208" s="39">
        <f t="shared" si="464"/>
        <v>65388.489999999991</v>
      </c>
      <c r="W208" s="39">
        <f t="shared" si="465"/>
        <v>93083.153942999939</v>
      </c>
      <c r="X208" s="1">
        <f t="shared" si="466"/>
        <v>79535</v>
      </c>
      <c r="Y208" s="37">
        <f t="shared" si="467"/>
        <v>13548.153942999939</v>
      </c>
      <c r="Z208" s="183">
        <f t="shared" si="468"/>
        <v>0.17034203737976905</v>
      </c>
      <c r="AA208" s="183">
        <f>SUM($C$2:C208)*D208/SUM($B$2:B208)-1</f>
        <v>2.766156664822006E-2</v>
      </c>
      <c r="AB208" s="183">
        <f t="shared" si="469"/>
        <v>0.14268047073154899</v>
      </c>
      <c r="AC208" s="40">
        <f t="shared" si="470"/>
        <v>0.13940155555555567</v>
      </c>
    </row>
    <row r="209" spans="1:29">
      <c r="A209" s="181" t="s">
        <v>2317</v>
      </c>
      <c r="B209" s="2">
        <v>135</v>
      </c>
      <c r="C209" s="177">
        <v>98.98</v>
      </c>
      <c r="D209" s="178">
        <v>1.3632</v>
      </c>
      <c r="E209" s="32">
        <f t="shared" si="471"/>
        <v>0.22000000000000003</v>
      </c>
      <c r="F209" s="26">
        <f t="shared" si="472"/>
        <v>7.6682444444444359E-2</v>
      </c>
      <c r="H209" s="58">
        <f t="shared" si="473"/>
        <v>10.352129999999988</v>
      </c>
      <c r="I209" s="2" t="s">
        <v>65</v>
      </c>
      <c r="J209" s="33" t="s">
        <v>2318</v>
      </c>
      <c r="K209" s="59">
        <f t="shared" si="474"/>
        <v>44308</v>
      </c>
      <c r="L209" s="60" t="str">
        <f t="shared" ca="1" si="475"/>
        <v>2021/8/25</v>
      </c>
      <c r="M209" s="44">
        <f t="shared" ca="1" si="476"/>
        <v>17010</v>
      </c>
      <c r="N209" s="61">
        <f t="shared" ca="1" si="477"/>
        <v>0.22213565255731896</v>
      </c>
      <c r="O209" s="35">
        <f t="shared" si="478"/>
        <v>134.92953600000001</v>
      </c>
      <c r="P209" s="35">
        <f t="shared" si="479"/>
        <v>-7.0463999999986981E-2</v>
      </c>
      <c r="Q209" s="36">
        <f t="shared" si="480"/>
        <v>0.9</v>
      </c>
      <c r="R209" s="37">
        <f t="shared" si="462"/>
        <v>20488.189999999962</v>
      </c>
      <c r="S209" s="38">
        <f t="shared" si="463"/>
        <v>27929.500607999948</v>
      </c>
      <c r="T209" s="38"/>
      <c r="U209" s="62"/>
      <c r="V209" s="39">
        <f t="shared" si="464"/>
        <v>65388.489999999991</v>
      </c>
      <c r="W209" s="39">
        <f t="shared" si="465"/>
        <v>93317.990607999935</v>
      </c>
      <c r="X209" s="1">
        <f t="shared" si="466"/>
        <v>79670</v>
      </c>
      <c r="Y209" s="37">
        <f t="shared" si="467"/>
        <v>13647.990607999935</v>
      </c>
      <c r="Z209" s="183">
        <f t="shared" si="468"/>
        <v>0.17130652200326257</v>
      </c>
      <c r="AA209" s="183">
        <f>SUM($C$2:C209)*D209/SUM($B$2:B209)-1</f>
        <v>3.1210755947136626E-2</v>
      </c>
      <c r="AB209" s="183">
        <f t="shared" si="469"/>
        <v>0.14009576605612595</v>
      </c>
      <c r="AC209" s="40">
        <f t="shared" si="470"/>
        <v>0.14331755555555567</v>
      </c>
    </row>
    <row r="210" spans="1:29">
      <c r="A210" s="181" t="s">
        <v>2319</v>
      </c>
      <c r="B210" s="2">
        <v>135</v>
      </c>
      <c r="C210" s="177">
        <v>98.68</v>
      </c>
      <c r="D210" s="178">
        <v>1.3673</v>
      </c>
      <c r="E210" s="32">
        <f t="shared" si="471"/>
        <v>0.22000000000000003</v>
      </c>
      <c r="F210" s="26">
        <f t="shared" si="472"/>
        <v>7.3419111111111227E-2</v>
      </c>
      <c r="H210" s="58">
        <f t="shared" si="473"/>
        <v>9.9115800000000149</v>
      </c>
      <c r="I210" s="2" t="s">
        <v>65</v>
      </c>
      <c r="J210" s="33" t="s">
        <v>2320</v>
      </c>
      <c r="K210" s="59">
        <f t="shared" si="474"/>
        <v>44309</v>
      </c>
      <c r="L210" s="60" t="str">
        <f t="shared" ca="1" si="475"/>
        <v>2021/8/25</v>
      </c>
      <c r="M210" s="44">
        <f t="shared" ca="1" si="476"/>
        <v>16875</v>
      </c>
      <c r="N210" s="61">
        <f t="shared" ca="1" si="477"/>
        <v>0.21438380444444477</v>
      </c>
      <c r="O210" s="35">
        <f t="shared" si="478"/>
        <v>134.925164</v>
      </c>
      <c r="P210" s="35">
        <f t="shared" si="479"/>
        <v>-7.4836000000004788E-2</v>
      </c>
      <c r="Q210" s="36">
        <f t="shared" si="480"/>
        <v>0.9</v>
      </c>
      <c r="R210" s="37">
        <f t="shared" si="462"/>
        <v>20586.869999999963</v>
      </c>
      <c r="S210" s="38">
        <f t="shared" si="463"/>
        <v>28148.427350999948</v>
      </c>
      <c r="T210" s="38"/>
      <c r="U210" s="62"/>
      <c r="V210" s="39">
        <f t="shared" si="464"/>
        <v>65388.489999999991</v>
      </c>
      <c r="W210" s="39">
        <f t="shared" si="465"/>
        <v>93536.917350999938</v>
      </c>
      <c r="X210" s="1">
        <f t="shared" si="466"/>
        <v>79805</v>
      </c>
      <c r="Y210" s="37">
        <f t="shared" si="467"/>
        <v>13731.917350999938</v>
      </c>
      <c r="Z210" s="183">
        <f t="shared" si="468"/>
        <v>0.17206838357245702</v>
      </c>
      <c r="AA210" s="183">
        <f>SUM($C$2:C210)*D210/SUM($B$2:B210)-1</f>
        <v>3.4140310575342614E-2</v>
      </c>
      <c r="AB210" s="183">
        <f t="shared" si="469"/>
        <v>0.1379280729971144</v>
      </c>
      <c r="AC210" s="40">
        <f t="shared" si="470"/>
        <v>0.14658088888888882</v>
      </c>
    </row>
    <row r="211" spans="1:29">
      <c r="A211" s="181" t="s">
        <v>2321</v>
      </c>
      <c r="B211" s="2">
        <v>135</v>
      </c>
      <c r="C211" s="177">
        <v>98.91</v>
      </c>
      <c r="D211" s="178">
        <v>1.3642000000000001</v>
      </c>
      <c r="E211" s="32">
        <f t="shared" si="471"/>
        <v>0.22000000000000003</v>
      </c>
      <c r="F211" s="26">
        <f t="shared" si="472"/>
        <v>7.5920999999999808E-2</v>
      </c>
      <c r="H211" s="58">
        <f t="shared" si="473"/>
        <v>10.249334999999974</v>
      </c>
      <c r="I211" s="2" t="s">
        <v>65</v>
      </c>
      <c r="J211" s="33" t="s">
        <v>2322</v>
      </c>
      <c r="K211" s="59">
        <f t="shared" si="474"/>
        <v>44312</v>
      </c>
      <c r="L211" s="60" t="str">
        <f t="shared" ca="1" si="475"/>
        <v>2021/8/25</v>
      </c>
      <c r="M211" s="44">
        <f t="shared" ca="1" si="476"/>
        <v>16470</v>
      </c>
      <c r="N211" s="61">
        <f t="shared" ca="1" si="477"/>
        <v>0.22714069672131088</v>
      </c>
      <c r="O211" s="35">
        <f t="shared" si="478"/>
        <v>134.93302199999999</v>
      </c>
      <c r="P211" s="35">
        <f t="shared" si="479"/>
        <v>-6.6978000000005977E-2</v>
      </c>
      <c r="Q211" s="36">
        <f t="shared" si="480"/>
        <v>0.9</v>
      </c>
      <c r="R211" s="37">
        <f t="shared" si="462"/>
        <v>20685.779999999962</v>
      </c>
      <c r="S211" s="38">
        <f t="shared" si="463"/>
        <v>28219.54107599995</v>
      </c>
      <c r="T211" s="38"/>
      <c r="U211" s="62"/>
      <c r="V211" s="39">
        <f t="shared" si="464"/>
        <v>65388.489999999991</v>
      </c>
      <c r="W211" s="39">
        <f t="shared" si="465"/>
        <v>93608.031075999941</v>
      </c>
      <c r="X211" s="1">
        <f t="shared" si="466"/>
        <v>79940</v>
      </c>
      <c r="Y211" s="37">
        <f t="shared" si="467"/>
        <v>13668.031075999941</v>
      </c>
      <c r="Z211" s="183">
        <f t="shared" si="468"/>
        <v>0.17097862241681194</v>
      </c>
      <c r="AA211" s="183">
        <f>SUM($C$2:C211)*D211/SUM($B$2:B211)-1</f>
        <v>3.1637198473282613E-2</v>
      </c>
      <c r="AB211" s="183">
        <f t="shared" si="469"/>
        <v>0.13934142394352933</v>
      </c>
      <c r="AC211" s="40">
        <f t="shared" si="470"/>
        <v>0.14407900000000023</v>
      </c>
    </row>
    <row r="212" spans="1:29">
      <c r="A212" s="181" t="s">
        <v>2362</v>
      </c>
      <c r="B212" s="2">
        <v>135</v>
      </c>
      <c r="C212" s="177">
        <v>98.86</v>
      </c>
      <c r="D212" s="178">
        <v>1.3649</v>
      </c>
      <c r="E212" s="32">
        <f t="shared" ref="E212:E216" si="481">10%*Q212+13%</f>
        <v>0.22000000000000003</v>
      </c>
      <c r="F212" s="26">
        <f t="shared" ref="F212:F216" si="482">IF(G212="",($F$1*C212-B212)/B212,H212/B212)</f>
        <v>7.537711111111102E-2</v>
      </c>
      <c r="H212" s="58">
        <f t="shared" ref="H212:H216" si="483">IF(G212="",$F$1*C212-B212,G212-B212)</f>
        <v>10.175909999999988</v>
      </c>
      <c r="I212" s="2" t="s">
        <v>65</v>
      </c>
      <c r="J212" s="33" t="s">
        <v>2363</v>
      </c>
      <c r="K212" s="59">
        <f t="shared" ref="K212:K216" si="484">DATE(MID(J212,1,4),MID(J212,5,2),MID(J212,7,2))</f>
        <v>44313</v>
      </c>
      <c r="L212" s="60" t="str">
        <f t="shared" ref="L212:L216" ca="1" si="485">IF(LEN(J212) &gt; 15,DATE(MID(J212,12,4),MID(J212,16,2),MID(J212,18,2)),TEXT(TODAY(),"yyyy/m/d"))</f>
        <v>2021/8/25</v>
      </c>
      <c r="M212" s="44">
        <f t="shared" ref="M212:M216" ca="1" si="486">(L212-K212+1)*B212</f>
        <v>16335</v>
      </c>
      <c r="N212" s="61">
        <f t="shared" ref="N212:N216" ca="1" si="487">H212/M212*365</f>
        <v>0.22737723599632662</v>
      </c>
      <c r="O212" s="35">
        <f t="shared" ref="O212:O216" si="488">D212*C212</f>
        <v>134.93401399999999</v>
      </c>
      <c r="P212" s="35">
        <f t="shared" ref="P212:P216" si="489">O212-B212</f>
        <v>-6.5986000000009426E-2</v>
      </c>
      <c r="Q212" s="36">
        <f t="shared" ref="Q212:Q216" si="490">B212/150</f>
        <v>0.9</v>
      </c>
      <c r="R212" s="37">
        <f t="shared" ref="R212:R216" si="491">R211+C212-T212</f>
        <v>20784.639999999963</v>
      </c>
      <c r="S212" s="38">
        <f t="shared" ref="S212:S216" si="492">R212*D212</f>
        <v>28368.95513599995</v>
      </c>
      <c r="T212" s="38"/>
      <c r="U212" s="62"/>
      <c r="V212" s="39">
        <f t="shared" ref="V212:V216" si="493">U212+V211</f>
        <v>65388.489999999991</v>
      </c>
      <c r="W212" s="39">
        <f t="shared" ref="W212:W216" si="494">S212+V212</f>
        <v>93757.445135999937</v>
      </c>
      <c r="X212" s="1">
        <f t="shared" ref="X212:X216" si="495">X211+B212</f>
        <v>80075</v>
      </c>
      <c r="Y212" s="37">
        <f t="shared" ref="Y212:Y216" si="496">W212-X212</f>
        <v>13682.445135999937</v>
      </c>
      <c r="Z212" s="183">
        <f t="shared" ref="Z212:Z216" si="497">W212/X212-1</f>
        <v>0.17087037322510068</v>
      </c>
      <c r="AA212" s="183">
        <f>SUM($C$2:C212)*D212/SUM($B$2:B212)-1</f>
        <v>3.2007086236209181E-2</v>
      </c>
      <c r="AB212" s="183">
        <f t="shared" ref="AB212:AB216" si="498">Z212-AA212</f>
        <v>0.1388632869888915</v>
      </c>
      <c r="AC212" s="40">
        <f t="shared" ref="AC212:AC216" si="499">IF(E212-F212&lt;0,"达成",E212-F212)</f>
        <v>0.14462288888888902</v>
      </c>
    </row>
    <row r="213" spans="1:29">
      <c r="A213" s="181" t="s">
        <v>2364</v>
      </c>
      <c r="B213" s="2">
        <v>135</v>
      </c>
      <c r="C213" s="177">
        <v>98.22</v>
      </c>
      <c r="D213" s="178">
        <v>1.3737999999999999</v>
      </c>
      <c r="E213" s="32">
        <f t="shared" si="481"/>
        <v>0.22000000000000003</v>
      </c>
      <c r="F213" s="26">
        <f t="shared" si="482"/>
        <v>6.8415333333333217E-2</v>
      </c>
      <c r="H213" s="58">
        <f t="shared" si="483"/>
        <v>9.2360699999999838</v>
      </c>
      <c r="I213" s="2" t="s">
        <v>65</v>
      </c>
      <c r="J213" s="33" t="s">
        <v>2365</v>
      </c>
      <c r="K213" s="59">
        <f t="shared" si="484"/>
        <v>44314</v>
      </c>
      <c r="L213" s="60" t="str">
        <f t="shared" ca="1" si="485"/>
        <v>2021/8/25</v>
      </c>
      <c r="M213" s="44">
        <f t="shared" ca="1" si="486"/>
        <v>16200</v>
      </c>
      <c r="N213" s="61">
        <f t="shared" ca="1" si="487"/>
        <v>0.20809663888888852</v>
      </c>
      <c r="O213" s="35">
        <f t="shared" si="488"/>
        <v>134.93463599999998</v>
      </c>
      <c r="P213" s="35">
        <f t="shared" si="489"/>
        <v>-6.5364000000016631E-2</v>
      </c>
      <c r="Q213" s="36">
        <f t="shared" si="490"/>
        <v>0.9</v>
      </c>
      <c r="R213" s="37">
        <f t="shared" si="491"/>
        <v>20882.859999999964</v>
      </c>
      <c r="S213" s="38">
        <f t="shared" si="492"/>
        <v>28688.87306799995</v>
      </c>
      <c r="T213" s="38"/>
      <c r="U213" s="62"/>
      <c r="V213" s="39">
        <f t="shared" si="493"/>
        <v>65388.489999999991</v>
      </c>
      <c r="W213" s="39">
        <f t="shared" si="494"/>
        <v>94077.363067999948</v>
      </c>
      <c r="X213" s="1">
        <f t="shared" si="495"/>
        <v>80210</v>
      </c>
      <c r="Y213" s="37">
        <f t="shared" si="496"/>
        <v>13867.363067999948</v>
      </c>
      <c r="Z213" s="183">
        <f t="shared" si="497"/>
        <v>0.17288820680713068</v>
      </c>
      <c r="AA213" s="183">
        <f>SUM($C$2:C213)*D213/SUM($B$2:B213)-1</f>
        <v>3.8545819798416092E-2</v>
      </c>
      <c r="AB213" s="183">
        <f t="shared" si="498"/>
        <v>0.13434238700871459</v>
      </c>
      <c r="AC213" s="40">
        <f t="shared" si="499"/>
        <v>0.15158466666666681</v>
      </c>
    </row>
    <row r="214" spans="1:29">
      <c r="A214" s="181" t="s">
        <v>2366</v>
      </c>
      <c r="B214" s="2">
        <v>135</v>
      </c>
      <c r="C214" s="177">
        <v>98.16</v>
      </c>
      <c r="D214" s="178">
        <v>1.3746</v>
      </c>
      <c r="E214" s="32">
        <f t="shared" si="481"/>
        <v>0.22000000000000003</v>
      </c>
      <c r="F214" s="26">
        <f t="shared" si="482"/>
        <v>6.7762666666666541E-2</v>
      </c>
      <c r="H214" s="58">
        <f t="shared" si="483"/>
        <v>9.1479599999999834</v>
      </c>
      <c r="I214" s="2" t="s">
        <v>65</v>
      </c>
      <c r="J214" s="33" t="s">
        <v>2367</v>
      </c>
      <c r="K214" s="59">
        <f t="shared" si="484"/>
        <v>44315</v>
      </c>
      <c r="L214" s="60" t="str">
        <f t="shared" ca="1" si="485"/>
        <v>2021/8/25</v>
      </c>
      <c r="M214" s="44">
        <f t="shared" ca="1" si="486"/>
        <v>16065</v>
      </c>
      <c r="N214" s="61">
        <f t="shared" ca="1" si="487"/>
        <v>0.20784347338935538</v>
      </c>
      <c r="O214" s="35">
        <f t="shared" si="488"/>
        <v>134.930736</v>
      </c>
      <c r="P214" s="35">
        <f t="shared" si="489"/>
        <v>-6.9264000000003989E-2</v>
      </c>
      <c r="Q214" s="36">
        <f t="shared" si="490"/>
        <v>0.9</v>
      </c>
      <c r="R214" s="37">
        <f t="shared" si="491"/>
        <v>20981.019999999964</v>
      </c>
      <c r="S214" s="38">
        <f t="shared" si="492"/>
        <v>28840.510091999953</v>
      </c>
      <c r="T214" s="38"/>
      <c r="U214" s="62"/>
      <c r="V214" s="39">
        <f t="shared" si="493"/>
        <v>65388.489999999991</v>
      </c>
      <c r="W214" s="39">
        <f t="shared" si="494"/>
        <v>94229.000091999944</v>
      </c>
      <c r="X214" s="1">
        <f t="shared" si="495"/>
        <v>80345</v>
      </c>
      <c r="Y214" s="37">
        <f t="shared" si="496"/>
        <v>13884.000091999944</v>
      </c>
      <c r="Z214" s="183">
        <f t="shared" si="497"/>
        <v>0.17280478053394654</v>
      </c>
      <c r="AA214" s="183">
        <f>SUM($C$2:C214)*D214/SUM($B$2:B214)-1</f>
        <v>3.8958774637291915E-2</v>
      </c>
      <c r="AB214" s="183">
        <f t="shared" si="498"/>
        <v>0.13384600589665463</v>
      </c>
      <c r="AC214" s="40">
        <f t="shared" si="499"/>
        <v>0.1522373333333335</v>
      </c>
    </row>
    <row r="215" spans="1:29">
      <c r="A215" s="181" t="s">
        <v>2368</v>
      </c>
      <c r="B215" s="2">
        <v>135</v>
      </c>
      <c r="C215" s="177">
        <v>98.22</v>
      </c>
      <c r="D215" s="178">
        <v>1.3737999999999999</v>
      </c>
      <c r="E215" s="32">
        <f t="shared" si="481"/>
        <v>0.22000000000000003</v>
      </c>
      <c r="F215" s="26">
        <f t="shared" si="482"/>
        <v>6.8415333333333217E-2</v>
      </c>
      <c r="H215" s="58">
        <f t="shared" si="483"/>
        <v>9.2360699999999838</v>
      </c>
      <c r="I215" s="2" t="s">
        <v>65</v>
      </c>
      <c r="J215" s="33" t="s">
        <v>2369</v>
      </c>
      <c r="K215" s="59">
        <f t="shared" si="484"/>
        <v>44316</v>
      </c>
      <c r="L215" s="60" t="str">
        <f t="shared" ca="1" si="485"/>
        <v>2021/8/25</v>
      </c>
      <c r="M215" s="44">
        <f t="shared" ca="1" si="486"/>
        <v>15930</v>
      </c>
      <c r="N215" s="61">
        <f t="shared" ca="1" si="487"/>
        <v>0.21162370056497137</v>
      </c>
      <c r="O215" s="35">
        <f t="shared" si="488"/>
        <v>134.93463599999998</v>
      </c>
      <c r="P215" s="35">
        <f t="shared" si="489"/>
        <v>-6.5364000000016631E-2</v>
      </c>
      <c r="Q215" s="36">
        <f t="shared" si="490"/>
        <v>0.9</v>
      </c>
      <c r="R215" s="37">
        <f t="shared" si="491"/>
        <v>21079.239999999965</v>
      </c>
      <c r="S215" s="38">
        <f t="shared" si="492"/>
        <v>28958.659911999952</v>
      </c>
      <c r="T215" s="38"/>
      <c r="U215" s="62"/>
      <c r="V215" s="39">
        <f t="shared" si="493"/>
        <v>65388.489999999991</v>
      </c>
      <c r="W215" s="39">
        <f t="shared" si="494"/>
        <v>94347.149911999935</v>
      </c>
      <c r="X215" s="1">
        <f t="shared" si="495"/>
        <v>80480</v>
      </c>
      <c r="Y215" s="37">
        <f t="shared" si="496"/>
        <v>13867.149911999935</v>
      </c>
      <c r="Z215" s="183">
        <f t="shared" si="497"/>
        <v>0.17230554065606274</v>
      </c>
      <c r="AA215" s="183">
        <f>SUM($C$2:C215)*D215/SUM($B$2:B215)-1</f>
        <v>3.8167191372549203E-2</v>
      </c>
      <c r="AB215" s="183">
        <f t="shared" si="498"/>
        <v>0.13413834928351354</v>
      </c>
      <c r="AC215" s="40">
        <f t="shared" si="499"/>
        <v>0.15158466666666681</v>
      </c>
    </row>
    <row r="216" spans="1:29">
      <c r="A216" s="181" t="s">
        <v>2370</v>
      </c>
      <c r="B216" s="2">
        <v>135</v>
      </c>
      <c r="C216" s="177">
        <v>98.16</v>
      </c>
      <c r="D216" s="178">
        <v>1.3746</v>
      </c>
      <c r="E216" s="32">
        <f t="shared" si="481"/>
        <v>0.22000000000000003</v>
      </c>
      <c r="F216" s="26">
        <f t="shared" si="482"/>
        <v>6.7762666666666541E-2</v>
      </c>
      <c r="H216" s="58">
        <f t="shared" si="483"/>
        <v>9.1479599999999834</v>
      </c>
      <c r="I216" s="2" t="s">
        <v>65</v>
      </c>
      <c r="J216" s="33" t="s">
        <v>2371</v>
      </c>
      <c r="K216" s="59">
        <f t="shared" si="484"/>
        <v>44322</v>
      </c>
      <c r="L216" s="60" t="str">
        <f t="shared" ca="1" si="485"/>
        <v>2021/8/25</v>
      </c>
      <c r="M216" s="44">
        <f t="shared" ca="1" si="486"/>
        <v>15120</v>
      </c>
      <c r="N216" s="61">
        <f t="shared" ca="1" si="487"/>
        <v>0.22083369047619009</v>
      </c>
      <c r="O216" s="35">
        <f t="shared" si="488"/>
        <v>134.930736</v>
      </c>
      <c r="P216" s="35">
        <f t="shared" si="489"/>
        <v>-6.9264000000003989E-2</v>
      </c>
      <c r="Q216" s="36">
        <f t="shared" si="490"/>
        <v>0.9</v>
      </c>
      <c r="R216" s="37">
        <f t="shared" si="491"/>
        <v>21177.399999999965</v>
      </c>
      <c r="S216" s="38">
        <f t="shared" si="492"/>
        <v>29110.454039999953</v>
      </c>
      <c r="T216" s="38"/>
      <c r="U216" s="62"/>
      <c r="V216" s="39">
        <f t="shared" si="493"/>
        <v>65388.489999999991</v>
      </c>
      <c r="W216" s="39">
        <f t="shared" si="494"/>
        <v>94498.944039999944</v>
      </c>
      <c r="X216" s="1">
        <f t="shared" si="495"/>
        <v>80615</v>
      </c>
      <c r="Y216" s="37">
        <f t="shared" si="496"/>
        <v>13883.944039999944</v>
      </c>
      <c r="Z216" s="183">
        <f t="shared" si="497"/>
        <v>0.17222531836506794</v>
      </c>
      <c r="AA216" s="183">
        <f>SUM($C$2:C216)*D216/SUM($B$2:B216)-1</f>
        <v>3.8583577860564322E-2</v>
      </c>
      <c r="AB216" s="183">
        <f t="shared" si="498"/>
        <v>0.13364174050450361</v>
      </c>
      <c r="AC216" s="40">
        <f t="shared" si="499"/>
        <v>0.1522373333333335</v>
      </c>
    </row>
    <row r="217" spans="1:29">
      <c r="A217" s="181" t="s">
        <v>2372</v>
      </c>
      <c r="B217" s="2">
        <v>135</v>
      </c>
      <c r="C217" s="177">
        <v>98.81</v>
      </c>
      <c r="D217" s="178">
        <v>1.3655999999999999</v>
      </c>
      <c r="E217" s="32">
        <f t="shared" ref="E217:E230" si="500">10%*Q217+13%</f>
        <v>0.22000000000000003</v>
      </c>
      <c r="F217" s="26">
        <f t="shared" ref="F217:F230" si="501">IF(G217="",($F$1*C217-B217)/B217,H217/B217)</f>
        <v>7.4833222222222232E-2</v>
      </c>
      <c r="H217" s="58">
        <f t="shared" ref="H217:H230" si="502">IF(G217="",$F$1*C217-B217,G217-B217)</f>
        <v>10.102485000000001</v>
      </c>
      <c r="I217" s="2" t="s">
        <v>65</v>
      </c>
      <c r="J217" s="33" t="s">
        <v>2373</v>
      </c>
      <c r="K217" s="59">
        <f t="shared" ref="K217:K230" si="503">DATE(MID(J217,1,4),MID(J217,5,2),MID(J217,7,2))</f>
        <v>44323</v>
      </c>
      <c r="L217" s="60" t="str">
        <f t="shared" ref="L217:L230" ca="1" si="504">IF(LEN(J217) &gt; 15,DATE(MID(J217,12,4),MID(J217,16,2),MID(J217,18,2)),TEXT(TODAY(),"yyyy/m/d"))</f>
        <v>2021/8/25</v>
      </c>
      <c r="M217" s="44">
        <f t="shared" ref="M217:M230" ca="1" si="505">(L217-K217+1)*B217</f>
        <v>14985</v>
      </c>
      <c r="N217" s="61">
        <f t="shared" ref="N217:N230" ca="1" si="506">H217/M217*365</f>
        <v>0.24607320820820824</v>
      </c>
      <c r="O217" s="35">
        <f t="shared" ref="O217:O230" si="507">D217*C217</f>
        <v>134.93493599999999</v>
      </c>
      <c r="P217" s="35">
        <f t="shared" ref="P217:P230" si="508">O217-B217</f>
        <v>-6.5064000000006672E-2</v>
      </c>
      <c r="Q217" s="36">
        <f t="shared" ref="Q217:Q230" si="509">B217/150</f>
        <v>0.9</v>
      </c>
      <c r="R217" s="37">
        <f t="shared" ref="R217:R230" si="510">R216+C217-T217</f>
        <v>21276.209999999966</v>
      </c>
      <c r="S217" s="38">
        <f t="shared" ref="S217:S230" si="511">R217*D217</f>
        <v>29054.792375999954</v>
      </c>
      <c r="T217" s="38"/>
      <c r="U217" s="62"/>
      <c r="V217" s="39">
        <f t="shared" ref="V217:V230" si="512">U217+V216</f>
        <v>65388.489999999991</v>
      </c>
      <c r="W217" s="39">
        <f t="shared" ref="W217:W230" si="513">S217+V217</f>
        <v>94443.282375999945</v>
      </c>
      <c r="X217" s="1">
        <f t="shared" ref="X217:X230" si="514">X216+B217</f>
        <v>80750</v>
      </c>
      <c r="Y217" s="37">
        <f t="shared" ref="Y217:Y230" si="515">W217-X217</f>
        <v>13693.282375999945</v>
      </c>
      <c r="Z217" s="183">
        <f t="shared" ref="Z217:Z230" si="516">W217/X217-1</f>
        <v>0.16957625233436469</v>
      </c>
      <c r="AA217" s="183">
        <f>SUM($C$2:C217)*D217/SUM($B$2:B217)-1</f>
        <v>3.1629789830508681E-2</v>
      </c>
      <c r="AB217" s="183">
        <f t="shared" ref="AB217:AB230" si="517">Z217-AA217</f>
        <v>0.137946462503856</v>
      </c>
      <c r="AC217" s="40">
        <f t="shared" ref="AC217:AC230" si="518">IF(E217-F217&lt;0,"达成",E217-F217)</f>
        <v>0.14516677777777781</v>
      </c>
    </row>
    <row r="218" spans="1:29">
      <c r="A218" s="181" t="s">
        <v>2374</v>
      </c>
      <c r="B218" s="2">
        <v>135</v>
      </c>
      <c r="C218" s="177">
        <v>98.36</v>
      </c>
      <c r="D218" s="178">
        <v>1.3717999999999999</v>
      </c>
      <c r="E218" s="32">
        <f t="shared" si="500"/>
        <v>0.22000000000000003</v>
      </c>
      <c r="F218" s="26">
        <f t="shared" si="501"/>
        <v>6.993822222222211E-2</v>
      </c>
      <c r="H218" s="58">
        <f t="shared" si="502"/>
        <v>9.4416599999999846</v>
      </c>
      <c r="I218" s="2" t="s">
        <v>65</v>
      </c>
      <c r="J218" s="33" t="s">
        <v>2375</v>
      </c>
      <c r="K218" s="59">
        <f t="shared" si="503"/>
        <v>44326</v>
      </c>
      <c r="L218" s="60" t="str">
        <f t="shared" ca="1" si="504"/>
        <v>2021/8/25</v>
      </c>
      <c r="M218" s="44">
        <f t="shared" ca="1" si="505"/>
        <v>14580</v>
      </c>
      <c r="N218" s="61">
        <f t="shared" ca="1" si="506"/>
        <v>0.23636528806584323</v>
      </c>
      <c r="O218" s="35">
        <f t="shared" si="507"/>
        <v>134.93024799999998</v>
      </c>
      <c r="P218" s="35">
        <f t="shared" si="508"/>
        <v>-6.9752000000022463E-2</v>
      </c>
      <c r="Q218" s="36">
        <f t="shared" si="509"/>
        <v>0.9</v>
      </c>
      <c r="R218" s="37">
        <f t="shared" ref="R218:R228" si="519">R217+C218-T218</f>
        <v>21374.569999999967</v>
      </c>
      <c r="S218" s="38">
        <f t="shared" ref="S218:S228" si="520">R218*D218</f>
        <v>29321.635125999954</v>
      </c>
      <c r="T218" s="38"/>
      <c r="U218" s="62"/>
      <c r="V218" s="39">
        <f t="shared" ref="V218:V228" si="521">U218+V217</f>
        <v>65388.489999999991</v>
      </c>
      <c r="W218" s="39">
        <f t="shared" ref="W218:W228" si="522">S218+V218</f>
        <v>94710.125125999941</v>
      </c>
      <c r="X218" s="1">
        <f t="shared" ref="X218:X228" si="523">X217+B218</f>
        <v>80885</v>
      </c>
      <c r="Y218" s="37">
        <f t="shared" ref="Y218:Y228" si="524">W218-X218</f>
        <v>13825.125125999941</v>
      </c>
      <c r="Z218" s="183">
        <f t="shared" ref="Z218:Z228" si="525">W218/X218-1</f>
        <v>0.17092322588860664</v>
      </c>
      <c r="AA218" s="183">
        <f>SUM($C$2:C218)*D218/SUM($B$2:B218)-1</f>
        <v>3.6138787278158668E-2</v>
      </c>
      <c r="AB218" s="183">
        <f t="shared" ref="AB218:AB228" si="526">Z218-AA218</f>
        <v>0.13478443861044798</v>
      </c>
      <c r="AC218" s="40">
        <f t="shared" ref="AC218:AC228" si="527">IF(E218-F218&lt;0,"达成",E218-F218)</f>
        <v>0.1500617777777779</v>
      </c>
    </row>
    <row r="219" spans="1:29">
      <c r="A219" s="181" t="s">
        <v>2376</v>
      </c>
      <c r="B219" s="2">
        <v>135</v>
      </c>
      <c r="C219" s="177">
        <v>98.63</v>
      </c>
      <c r="D219" s="178">
        <v>1.3681000000000001</v>
      </c>
      <c r="E219" s="32">
        <f t="shared" si="500"/>
        <v>0.22000000000000003</v>
      </c>
      <c r="F219" s="26">
        <f t="shared" si="501"/>
        <v>7.2875222222222008E-2</v>
      </c>
      <c r="H219" s="58">
        <f t="shared" si="502"/>
        <v>9.838154999999972</v>
      </c>
      <c r="I219" s="2" t="s">
        <v>65</v>
      </c>
      <c r="J219" s="33" t="s">
        <v>2377</v>
      </c>
      <c r="K219" s="59">
        <f t="shared" si="503"/>
        <v>44327</v>
      </c>
      <c r="L219" s="60" t="str">
        <f t="shared" ca="1" si="504"/>
        <v>2021/8/25</v>
      </c>
      <c r="M219" s="44">
        <f t="shared" ca="1" si="505"/>
        <v>14445</v>
      </c>
      <c r="N219" s="61">
        <f t="shared" ca="1" si="506"/>
        <v>0.24859304776739283</v>
      </c>
      <c r="O219" s="35">
        <f t="shared" si="507"/>
        <v>134.93570299999999</v>
      </c>
      <c r="P219" s="35">
        <f t="shared" si="508"/>
        <v>-6.4297000000010485E-2</v>
      </c>
      <c r="Q219" s="36">
        <f t="shared" si="509"/>
        <v>0.9</v>
      </c>
      <c r="R219" s="37">
        <f t="shared" si="519"/>
        <v>21473.199999999968</v>
      </c>
      <c r="S219" s="38">
        <f t="shared" si="520"/>
        <v>29377.484919999959</v>
      </c>
      <c r="T219" s="38"/>
      <c r="U219" s="62"/>
      <c r="V219" s="39">
        <f t="shared" si="521"/>
        <v>65388.489999999991</v>
      </c>
      <c r="W219" s="39">
        <f t="shared" si="522"/>
        <v>94765.97491999995</v>
      </c>
      <c r="X219" s="1">
        <f t="shared" si="523"/>
        <v>81020</v>
      </c>
      <c r="Y219" s="37">
        <f t="shared" si="524"/>
        <v>13745.97491999995</v>
      </c>
      <c r="Z219" s="183">
        <f t="shared" si="525"/>
        <v>0.16966150234509936</v>
      </c>
      <c r="AA219" s="183">
        <f>SUM($C$2:C219)*D219/SUM($B$2:B219)-1</f>
        <v>3.3184430465198034E-2</v>
      </c>
      <c r="AB219" s="183">
        <f t="shared" si="526"/>
        <v>0.13647707187990132</v>
      </c>
      <c r="AC219" s="40">
        <f t="shared" si="527"/>
        <v>0.14712477777777802</v>
      </c>
    </row>
    <row r="220" spans="1:29">
      <c r="A220" s="181" t="s">
        <v>2378</v>
      </c>
      <c r="B220" s="2">
        <v>135</v>
      </c>
      <c r="C220" s="177">
        <v>97.8</v>
      </c>
      <c r="D220" s="178">
        <v>1.3795999999999999</v>
      </c>
      <c r="E220" s="32">
        <f t="shared" si="500"/>
        <v>0.22000000000000003</v>
      </c>
      <c r="F220" s="26">
        <f t="shared" si="501"/>
        <v>6.3846666666666524E-2</v>
      </c>
      <c r="H220" s="58">
        <f t="shared" si="502"/>
        <v>8.6192999999999813</v>
      </c>
      <c r="I220" s="2" t="s">
        <v>65</v>
      </c>
      <c r="J220" s="33" t="s">
        <v>2379</v>
      </c>
      <c r="K220" s="59">
        <f t="shared" si="503"/>
        <v>44328</v>
      </c>
      <c r="L220" s="60" t="str">
        <f t="shared" ca="1" si="504"/>
        <v>2021/8/25</v>
      </c>
      <c r="M220" s="44">
        <f t="shared" ca="1" si="505"/>
        <v>14310</v>
      </c>
      <c r="N220" s="61">
        <f t="shared" ca="1" si="506"/>
        <v>0.21984937106918193</v>
      </c>
      <c r="O220" s="35">
        <f t="shared" si="507"/>
        <v>134.92488</v>
      </c>
      <c r="P220" s="35">
        <f t="shared" si="508"/>
        <v>-7.5119999999998299E-2</v>
      </c>
      <c r="Q220" s="36">
        <f t="shared" si="509"/>
        <v>0.9</v>
      </c>
      <c r="R220" s="37">
        <f t="shared" si="519"/>
        <v>21570.999999999967</v>
      </c>
      <c r="S220" s="38">
        <f t="shared" si="520"/>
        <v>29759.351599999954</v>
      </c>
      <c r="T220" s="38"/>
      <c r="U220" s="62"/>
      <c r="V220" s="39">
        <f t="shared" si="521"/>
        <v>65388.489999999991</v>
      </c>
      <c r="W220" s="39">
        <f t="shared" si="522"/>
        <v>95147.841599999942</v>
      </c>
      <c r="X220" s="1">
        <f t="shared" si="523"/>
        <v>81155</v>
      </c>
      <c r="Y220" s="37">
        <f t="shared" si="524"/>
        <v>13992.841599999942</v>
      </c>
      <c r="Z220" s="183">
        <f t="shared" si="525"/>
        <v>0.17242118908261905</v>
      </c>
      <c r="AA220" s="183">
        <f>SUM($C$2:C220)*D220/SUM($B$2:B220)-1</f>
        <v>4.1669801636205595E-2</v>
      </c>
      <c r="AB220" s="183">
        <f t="shared" si="526"/>
        <v>0.13075138744641346</v>
      </c>
      <c r="AC220" s="40">
        <f t="shared" si="527"/>
        <v>0.1561533333333335</v>
      </c>
    </row>
    <row r="221" spans="1:29">
      <c r="A221" s="181" t="s">
        <v>2380</v>
      </c>
      <c r="B221" s="2">
        <v>135</v>
      </c>
      <c r="C221" s="177">
        <v>98.81</v>
      </c>
      <c r="D221" s="178">
        <v>1.3654999999999999</v>
      </c>
      <c r="E221" s="32">
        <f t="shared" si="500"/>
        <v>0.22000000000000003</v>
      </c>
      <c r="F221" s="26">
        <f t="shared" si="501"/>
        <v>7.4833222222222232E-2</v>
      </c>
      <c r="H221" s="58">
        <f t="shared" si="502"/>
        <v>10.102485000000001</v>
      </c>
      <c r="I221" s="2" t="s">
        <v>65</v>
      </c>
      <c r="J221" s="33" t="s">
        <v>2381</v>
      </c>
      <c r="K221" s="59">
        <f t="shared" si="503"/>
        <v>44329</v>
      </c>
      <c r="L221" s="60" t="str">
        <f t="shared" ca="1" si="504"/>
        <v>2021/8/25</v>
      </c>
      <c r="M221" s="44">
        <f t="shared" ca="1" si="505"/>
        <v>14175</v>
      </c>
      <c r="N221" s="61">
        <f t="shared" ca="1" si="506"/>
        <v>0.26013453439153444</v>
      </c>
      <c r="O221" s="35">
        <f t="shared" si="507"/>
        <v>134.92505499999999</v>
      </c>
      <c r="P221" s="35">
        <f t="shared" si="508"/>
        <v>-7.4945000000013806E-2</v>
      </c>
      <c r="Q221" s="36">
        <f t="shared" si="509"/>
        <v>0.9</v>
      </c>
      <c r="R221" s="37">
        <f t="shared" si="519"/>
        <v>21669.809999999969</v>
      </c>
      <c r="S221" s="38">
        <f t="shared" si="520"/>
        <v>29590.125554999955</v>
      </c>
      <c r="T221" s="38"/>
      <c r="U221" s="62"/>
      <c r="V221" s="39">
        <f t="shared" si="521"/>
        <v>65388.489999999991</v>
      </c>
      <c r="W221" s="39">
        <f t="shared" si="522"/>
        <v>94978.615554999938</v>
      </c>
      <c r="X221" s="1">
        <f t="shared" si="523"/>
        <v>81290</v>
      </c>
      <c r="Y221" s="37">
        <f t="shared" si="524"/>
        <v>13688.615554999938</v>
      </c>
      <c r="Z221" s="183">
        <f t="shared" si="525"/>
        <v>0.16839236751137832</v>
      </c>
      <c r="AA221" s="183">
        <f>SUM($C$2:C221)*D221/SUM($B$2:B221)-1</f>
        <v>3.0875850311850472E-2</v>
      </c>
      <c r="AB221" s="183">
        <f t="shared" si="526"/>
        <v>0.13751651719952784</v>
      </c>
      <c r="AC221" s="40">
        <f t="shared" si="527"/>
        <v>0.14516677777777781</v>
      </c>
    </row>
    <row r="222" spans="1:29">
      <c r="A222" s="181" t="s">
        <v>2382</v>
      </c>
      <c r="B222" s="2">
        <v>135</v>
      </c>
      <c r="C222" s="177">
        <v>97.57</v>
      </c>
      <c r="D222" s="178">
        <v>1.3829</v>
      </c>
      <c r="E222" s="32">
        <f t="shared" si="500"/>
        <v>0.22000000000000003</v>
      </c>
      <c r="F222" s="26">
        <f t="shared" si="501"/>
        <v>6.1344777777777734E-2</v>
      </c>
      <c r="H222" s="58">
        <f t="shared" si="502"/>
        <v>8.2815449999999942</v>
      </c>
      <c r="I222" s="2" t="s">
        <v>65</v>
      </c>
      <c r="J222" s="33" t="s">
        <v>2383</v>
      </c>
      <c r="K222" s="59">
        <f t="shared" si="503"/>
        <v>44330</v>
      </c>
      <c r="L222" s="60" t="str">
        <f t="shared" ca="1" si="504"/>
        <v>2021/8/25</v>
      </c>
      <c r="M222" s="44">
        <f t="shared" ca="1" si="505"/>
        <v>14040</v>
      </c>
      <c r="N222" s="61">
        <f t="shared" ca="1" si="506"/>
        <v>0.21529657585470072</v>
      </c>
      <c r="O222" s="35">
        <f t="shared" si="507"/>
        <v>134.929553</v>
      </c>
      <c r="P222" s="35">
        <f t="shared" si="508"/>
        <v>-7.0447000000001481E-2</v>
      </c>
      <c r="Q222" s="36">
        <f t="shared" si="509"/>
        <v>0.9</v>
      </c>
      <c r="R222" s="37">
        <f t="shared" si="519"/>
        <v>21767.379999999968</v>
      </c>
      <c r="S222" s="38">
        <f t="shared" si="520"/>
        <v>30102.109801999955</v>
      </c>
      <c r="T222" s="38"/>
      <c r="U222" s="62"/>
      <c r="V222" s="39">
        <f t="shared" si="521"/>
        <v>65388.489999999991</v>
      </c>
      <c r="W222" s="39">
        <f t="shared" si="522"/>
        <v>95490.599801999953</v>
      </c>
      <c r="X222" s="1">
        <f t="shared" si="523"/>
        <v>81425</v>
      </c>
      <c r="Y222" s="37">
        <f t="shared" si="524"/>
        <v>14065.599801999953</v>
      </c>
      <c r="Z222" s="183">
        <f t="shared" si="525"/>
        <v>0.17274301261283331</v>
      </c>
      <c r="AA222" s="183">
        <f>SUM($C$2:C222)*D222/SUM($B$2:B222)-1</f>
        <v>4.3804525780307246E-2</v>
      </c>
      <c r="AB222" s="183">
        <f t="shared" si="526"/>
        <v>0.12893848683252607</v>
      </c>
      <c r="AC222" s="40">
        <f t="shared" si="527"/>
        <v>0.15865522222222228</v>
      </c>
    </row>
    <row r="223" spans="1:29">
      <c r="A223" s="181" t="s">
        <v>2384</v>
      </c>
      <c r="B223" s="2">
        <v>135</v>
      </c>
      <c r="C223" s="177">
        <v>96.79</v>
      </c>
      <c r="D223" s="178">
        <v>1.3939999999999999</v>
      </c>
      <c r="E223" s="32">
        <f t="shared" si="500"/>
        <v>0.22000000000000003</v>
      </c>
      <c r="F223" s="26">
        <f t="shared" si="501"/>
        <v>5.2860111111111031E-2</v>
      </c>
      <c r="H223" s="58">
        <f t="shared" si="502"/>
        <v>7.1361149999999895</v>
      </c>
      <c r="I223" s="2" t="s">
        <v>65</v>
      </c>
      <c r="J223" s="33" t="s">
        <v>2385</v>
      </c>
      <c r="K223" s="59">
        <f t="shared" si="503"/>
        <v>44333</v>
      </c>
      <c r="L223" s="60" t="str">
        <f t="shared" ca="1" si="504"/>
        <v>2021/8/25</v>
      </c>
      <c r="M223" s="44">
        <f t="shared" ca="1" si="505"/>
        <v>13635</v>
      </c>
      <c r="N223" s="61">
        <f t="shared" ca="1" si="506"/>
        <v>0.19102911441144088</v>
      </c>
      <c r="O223" s="35">
        <f t="shared" si="507"/>
        <v>134.92526000000001</v>
      </c>
      <c r="P223" s="35">
        <f t="shared" si="508"/>
        <v>-7.4739999999991369E-2</v>
      </c>
      <c r="Q223" s="36">
        <f t="shared" si="509"/>
        <v>0.9</v>
      </c>
      <c r="R223" s="37">
        <f t="shared" si="519"/>
        <v>21864.169999999969</v>
      </c>
      <c r="S223" s="38">
        <f t="shared" si="520"/>
        <v>30478.652979999955</v>
      </c>
      <c r="T223" s="38"/>
      <c r="U223" s="62"/>
      <c r="V223" s="39">
        <f t="shared" si="521"/>
        <v>65388.489999999991</v>
      </c>
      <c r="W223" s="39">
        <f t="shared" si="522"/>
        <v>95867.142979999946</v>
      </c>
      <c r="X223" s="1">
        <f t="shared" si="523"/>
        <v>81560</v>
      </c>
      <c r="Y223" s="37">
        <f t="shared" si="524"/>
        <v>14307.142979999946</v>
      </c>
      <c r="Z223" s="183">
        <f t="shared" si="525"/>
        <v>0.17541862408043096</v>
      </c>
      <c r="AA223" s="183">
        <f>SUM($C$2:C223)*D223/SUM($B$2:B223)-1</f>
        <v>5.1938337109509458E-2</v>
      </c>
      <c r="AB223" s="183">
        <f t="shared" si="526"/>
        <v>0.1234802869709215</v>
      </c>
      <c r="AC223" s="40">
        <f t="shared" si="527"/>
        <v>0.167139888888889</v>
      </c>
    </row>
    <row r="224" spans="1:29">
      <c r="A224" s="181" t="s">
        <v>2386</v>
      </c>
      <c r="B224" s="2">
        <v>135</v>
      </c>
      <c r="C224" s="177">
        <v>96.48</v>
      </c>
      <c r="D224" s="178">
        <v>1.3986000000000001</v>
      </c>
      <c r="E224" s="32">
        <f t="shared" si="500"/>
        <v>0.22000000000000003</v>
      </c>
      <c r="F224" s="26">
        <f t="shared" si="501"/>
        <v>4.9488000000000011E-2</v>
      </c>
      <c r="H224" s="58">
        <f t="shared" si="502"/>
        <v>6.6808800000000019</v>
      </c>
      <c r="I224" s="2" t="s">
        <v>65</v>
      </c>
      <c r="J224" s="33" t="s">
        <v>2387</v>
      </c>
      <c r="K224" s="59">
        <f t="shared" si="503"/>
        <v>44334</v>
      </c>
      <c r="L224" s="60" t="str">
        <f t="shared" ca="1" si="504"/>
        <v>2021/8/25</v>
      </c>
      <c r="M224" s="44">
        <f t="shared" ca="1" si="505"/>
        <v>13500</v>
      </c>
      <c r="N224" s="61">
        <f t="shared" ca="1" si="506"/>
        <v>0.18063120000000008</v>
      </c>
      <c r="O224" s="35">
        <f t="shared" si="507"/>
        <v>134.93692800000002</v>
      </c>
      <c r="P224" s="35">
        <f t="shared" si="508"/>
        <v>-6.3071999999976924E-2</v>
      </c>
      <c r="Q224" s="36">
        <f t="shared" si="509"/>
        <v>0.9</v>
      </c>
      <c r="R224" s="37">
        <f t="shared" si="519"/>
        <v>21960.649999999969</v>
      </c>
      <c r="S224" s="38">
        <f t="shared" si="520"/>
        <v>30714.165089999959</v>
      </c>
      <c r="T224" s="38"/>
      <c r="U224" s="62"/>
      <c r="V224" s="39">
        <f t="shared" si="521"/>
        <v>65388.489999999991</v>
      </c>
      <c r="W224" s="39">
        <f t="shared" si="522"/>
        <v>96102.655089999957</v>
      </c>
      <c r="X224" s="1">
        <f t="shared" si="523"/>
        <v>81695</v>
      </c>
      <c r="Y224" s="37">
        <f t="shared" si="524"/>
        <v>14407.655089999957</v>
      </c>
      <c r="Z224" s="183">
        <f t="shared" si="525"/>
        <v>0.17635908060468775</v>
      </c>
      <c r="AA224" s="183">
        <f>SUM($C$2:C224)*D224/SUM($B$2:B224)-1</f>
        <v>5.5151822039980036E-2</v>
      </c>
      <c r="AB224" s="183">
        <f t="shared" si="526"/>
        <v>0.12120725856470771</v>
      </c>
      <c r="AC224" s="40">
        <f t="shared" si="527"/>
        <v>0.17051200000000002</v>
      </c>
    </row>
    <row r="225" spans="1:29">
      <c r="A225" s="181" t="s">
        <v>2388</v>
      </c>
      <c r="B225" s="2">
        <v>135</v>
      </c>
      <c r="C225" s="177">
        <v>96.64</v>
      </c>
      <c r="D225" s="178">
        <v>1.3962000000000001</v>
      </c>
      <c r="E225" s="32">
        <f t="shared" si="500"/>
        <v>0.22000000000000003</v>
      </c>
      <c r="F225" s="26">
        <f t="shared" si="501"/>
        <v>5.1228444444444465E-2</v>
      </c>
      <c r="H225" s="58">
        <f t="shared" si="502"/>
        <v>6.9158400000000029</v>
      </c>
      <c r="I225" s="2" t="s">
        <v>65</v>
      </c>
      <c r="J225" s="33" t="s">
        <v>2389</v>
      </c>
      <c r="K225" s="59">
        <f t="shared" si="503"/>
        <v>44335</v>
      </c>
      <c r="L225" s="60" t="str">
        <f t="shared" ca="1" si="504"/>
        <v>2021/8/25</v>
      </c>
      <c r="M225" s="44">
        <f t="shared" ca="1" si="505"/>
        <v>13365</v>
      </c>
      <c r="N225" s="61">
        <f t="shared" ca="1" si="506"/>
        <v>0.18887254769921447</v>
      </c>
      <c r="O225" s="35">
        <f t="shared" si="507"/>
        <v>134.92876800000002</v>
      </c>
      <c r="P225" s="35">
        <f t="shared" si="508"/>
        <v>-7.1231999999980644E-2</v>
      </c>
      <c r="Q225" s="36">
        <f t="shared" si="509"/>
        <v>0.9</v>
      </c>
      <c r="R225" s="37">
        <f t="shared" si="519"/>
        <v>22057.289999999968</v>
      </c>
      <c r="S225" s="38">
        <f t="shared" si="520"/>
        <v>30796.388297999958</v>
      </c>
      <c r="T225" s="38"/>
      <c r="U225" s="62"/>
      <c r="V225" s="39">
        <f t="shared" si="521"/>
        <v>65388.489999999991</v>
      </c>
      <c r="W225" s="39">
        <f t="shared" si="522"/>
        <v>96184.878297999952</v>
      </c>
      <c r="X225" s="1">
        <f t="shared" si="523"/>
        <v>81830</v>
      </c>
      <c r="Y225" s="37">
        <f t="shared" si="524"/>
        <v>14354.878297999952</v>
      </c>
      <c r="Z225" s="183">
        <f t="shared" si="525"/>
        <v>0.17542317362825322</v>
      </c>
      <c r="AA225" s="183">
        <f>SUM($C$2:C225)*D225/SUM($B$2:B225)-1</f>
        <v>5.3093822857143147E-2</v>
      </c>
      <c r="AB225" s="183">
        <f t="shared" si="526"/>
        <v>0.12232935077111007</v>
      </c>
      <c r="AC225" s="40">
        <f t="shared" si="527"/>
        <v>0.16877155555555556</v>
      </c>
    </row>
    <row r="226" spans="1:29">
      <c r="A226" s="181" t="s">
        <v>2390</v>
      </c>
      <c r="B226" s="2">
        <v>135</v>
      </c>
      <c r="C226" s="177">
        <v>97.04</v>
      </c>
      <c r="D226" s="178">
        <v>1.3905000000000001</v>
      </c>
      <c r="E226" s="32">
        <f t="shared" si="500"/>
        <v>0.22000000000000003</v>
      </c>
      <c r="F226" s="26">
        <f t="shared" si="501"/>
        <v>5.5579555555555597E-2</v>
      </c>
      <c r="H226" s="58">
        <f t="shared" si="502"/>
        <v>7.5032400000000052</v>
      </c>
      <c r="I226" s="2" t="s">
        <v>65</v>
      </c>
      <c r="J226" s="33" t="s">
        <v>2391</v>
      </c>
      <c r="K226" s="59">
        <f t="shared" si="503"/>
        <v>44336</v>
      </c>
      <c r="L226" s="60" t="str">
        <f t="shared" ca="1" si="504"/>
        <v>2021/8/25</v>
      </c>
      <c r="M226" s="44">
        <f t="shared" ca="1" si="505"/>
        <v>13230</v>
      </c>
      <c r="N226" s="61">
        <f t="shared" ca="1" si="506"/>
        <v>0.20700548752834483</v>
      </c>
      <c r="O226" s="35">
        <f t="shared" si="507"/>
        <v>134.93412000000001</v>
      </c>
      <c r="P226" s="35">
        <f t="shared" si="508"/>
        <v>-6.5879999999992833E-2</v>
      </c>
      <c r="Q226" s="36">
        <f t="shared" si="509"/>
        <v>0.9</v>
      </c>
      <c r="R226" s="37">
        <f t="shared" si="519"/>
        <v>22154.329999999969</v>
      </c>
      <c r="S226" s="38">
        <f t="shared" si="520"/>
        <v>30805.595864999959</v>
      </c>
      <c r="T226" s="38"/>
      <c r="U226" s="62"/>
      <c r="V226" s="39">
        <f t="shared" si="521"/>
        <v>65388.489999999991</v>
      </c>
      <c r="W226" s="39">
        <f t="shared" si="522"/>
        <v>96194.085864999943</v>
      </c>
      <c r="X226" s="1">
        <f t="shared" si="523"/>
        <v>81965</v>
      </c>
      <c r="Y226" s="37">
        <f t="shared" si="524"/>
        <v>14229.085864999943</v>
      </c>
      <c r="Z226" s="183">
        <f t="shared" si="525"/>
        <v>0.17359953474043732</v>
      </c>
      <c r="AA226" s="183">
        <f>SUM($C$2:C226)*D226/SUM($B$2:B226)-1</f>
        <v>4.8569294057897894E-2</v>
      </c>
      <c r="AB226" s="183">
        <f t="shared" si="526"/>
        <v>0.12503024068253943</v>
      </c>
      <c r="AC226" s="40">
        <f t="shared" si="527"/>
        <v>0.16442044444444442</v>
      </c>
    </row>
    <row r="227" spans="1:29">
      <c r="A227" s="181" t="s">
        <v>2392</v>
      </c>
      <c r="B227" s="2">
        <v>135</v>
      </c>
      <c r="C227" s="177">
        <v>97.31</v>
      </c>
      <c r="D227" s="178">
        <v>1.3866000000000001</v>
      </c>
      <c r="E227" s="32">
        <f t="shared" si="500"/>
        <v>0.22000000000000003</v>
      </c>
      <c r="F227" s="26">
        <f t="shared" si="501"/>
        <v>5.8516555555555502E-2</v>
      </c>
      <c r="H227" s="58">
        <f t="shared" si="502"/>
        <v>7.8997349999999926</v>
      </c>
      <c r="I227" s="2" t="s">
        <v>65</v>
      </c>
      <c r="J227" s="33" t="s">
        <v>2393</v>
      </c>
      <c r="K227" s="59">
        <f t="shared" si="503"/>
        <v>44337</v>
      </c>
      <c r="L227" s="60" t="str">
        <f t="shared" ca="1" si="504"/>
        <v>2021/8/25</v>
      </c>
      <c r="M227" s="44">
        <f t="shared" ca="1" si="505"/>
        <v>13095</v>
      </c>
      <c r="N227" s="61">
        <f t="shared" ca="1" si="506"/>
        <v>0.22019116265750266</v>
      </c>
      <c r="O227" s="35">
        <f t="shared" si="507"/>
        <v>134.930046</v>
      </c>
      <c r="P227" s="35">
        <f t="shared" si="508"/>
        <v>-6.9953999999995631E-2</v>
      </c>
      <c r="Q227" s="36">
        <f t="shared" si="509"/>
        <v>0.9</v>
      </c>
      <c r="R227" s="37">
        <f t="shared" si="519"/>
        <v>22251.63999999997</v>
      </c>
      <c r="S227" s="38">
        <f t="shared" si="520"/>
        <v>30854.124023999961</v>
      </c>
      <c r="T227" s="38"/>
      <c r="U227" s="62"/>
      <c r="V227" s="39">
        <f t="shared" si="521"/>
        <v>65388.489999999991</v>
      </c>
      <c r="W227" s="39">
        <f t="shared" si="522"/>
        <v>96242.614023999951</v>
      </c>
      <c r="X227" s="1">
        <f t="shared" si="523"/>
        <v>82100</v>
      </c>
      <c r="Y227" s="37">
        <f t="shared" si="524"/>
        <v>14142.614023999951</v>
      </c>
      <c r="Z227" s="183">
        <f t="shared" si="525"/>
        <v>0.17226082855054758</v>
      </c>
      <c r="AA227" s="183">
        <f>SUM($C$2:C227)*D227/SUM($B$2:B227)-1</f>
        <v>4.541835409504591E-2</v>
      </c>
      <c r="AB227" s="183">
        <f t="shared" si="526"/>
        <v>0.12684247445550167</v>
      </c>
      <c r="AC227" s="40">
        <f t="shared" si="527"/>
        <v>0.16148344444444451</v>
      </c>
    </row>
    <row r="228" spans="1:29">
      <c r="A228" s="181" t="s">
        <v>2394</v>
      </c>
      <c r="B228" s="2">
        <v>135</v>
      </c>
      <c r="C228" s="177">
        <v>97.07</v>
      </c>
      <c r="D228" s="178">
        <v>1.39</v>
      </c>
      <c r="E228" s="32">
        <f t="shared" si="500"/>
        <v>0.22000000000000003</v>
      </c>
      <c r="F228" s="26">
        <f t="shared" si="501"/>
        <v>5.5905888888888824E-2</v>
      </c>
      <c r="H228" s="58">
        <f t="shared" si="502"/>
        <v>7.5472949999999912</v>
      </c>
      <c r="I228" s="2" t="s">
        <v>65</v>
      </c>
      <c r="J228" s="33" t="s">
        <v>2395</v>
      </c>
      <c r="K228" s="59">
        <f t="shared" si="503"/>
        <v>44340</v>
      </c>
      <c r="L228" s="60" t="str">
        <f t="shared" ca="1" si="504"/>
        <v>2021/8/25</v>
      </c>
      <c r="M228" s="44">
        <f t="shared" ca="1" si="505"/>
        <v>12690</v>
      </c>
      <c r="N228" s="61">
        <f t="shared" ca="1" si="506"/>
        <v>0.21708137706855768</v>
      </c>
      <c r="O228" s="35">
        <f t="shared" si="507"/>
        <v>134.92729999999997</v>
      </c>
      <c r="P228" s="35">
        <f t="shared" si="508"/>
        <v>-7.2700000000025966E-2</v>
      </c>
      <c r="Q228" s="36">
        <f t="shared" si="509"/>
        <v>0.9</v>
      </c>
      <c r="R228" s="37">
        <f t="shared" si="519"/>
        <v>22348.70999999997</v>
      </c>
      <c r="S228" s="38">
        <f t="shared" si="520"/>
        <v>31064.706899999957</v>
      </c>
      <c r="T228" s="38"/>
      <c r="U228" s="62"/>
      <c r="V228" s="39">
        <f t="shared" si="521"/>
        <v>65388.489999999991</v>
      </c>
      <c r="W228" s="39">
        <f t="shared" si="522"/>
        <v>96453.196899999952</v>
      </c>
      <c r="X228" s="1">
        <f t="shared" si="523"/>
        <v>82235</v>
      </c>
      <c r="Y228" s="37">
        <f t="shared" si="524"/>
        <v>14218.196899999952</v>
      </c>
      <c r="Z228" s="183">
        <f t="shared" si="525"/>
        <v>0.17289714720009663</v>
      </c>
      <c r="AA228" s="183">
        <f>SUM($C$2:C228)*D228/SUM($B$2:B228)-1</f>
        <v>4.7761992954202803E-2</v>
      </c>
      <c r="AB228" s="183">
        <f t="shared" si="526"/>
        <v>0.12513515424589383</v>
      </c>
      <c r="AC228" s="40">
        <f t="shared" si="527"/>
        <v>0.16409411111111122</v>
      </c>
    </row>
    <row r="229" spans="1:29">
      <c r="A229" s="181" t="s">
        <v>2396</v>
      </c>
      <c r="B229" s="2">
        <v>135</v>
      </c>
      <c r="C229" s="177">
        <v>95.99</v>
      </c>
      <c r="D229" s="178">
        <v>1.4056999999999999</v>
      </c>
      <c r="E229" s="32">
        <f t="shared" si="500"/>
        <v>0.22000000000000003</v>
      </c>
      <c r="F229" s="26">
        <f t="shared" si="501"/>
        <v>4.4157888888888774E-2</v>
      </c>
      <c r="H229" s="58">
        <f t="shared" si="502"/>
        <v>5.9613149999999848</v>
      </c>
      <c r="I229" s="2" t="s">
        <v>65</v>
      </c>
      <c r="J229" s="33" t="s">
        <v>2397</v>
      </c>
      <c r="K229" s="59">
        <f t="shared" si="503"/>
        <v>44341</v>
      </c>
      <c r="L229" s="60" t="str">
        <f t="shared" ca="1" si="504"/>
        <v>2021/8/25</v>
      </c>
      <c r="M229" s="44">
        <f t="shared" ca="1" si="505"/>
        <v>12555</v>
      </c>
      <c r="N229" s="61">
        <f t="shared" ca="1" si="506"/>
        <v>0.1733078434886495</v>
      </c>
      <c r="O229" s="35">
        <f t="shared" si="507"/>
        <v>134.933143</v>
      </c>
      <c r="P229" s="35">
        <f t="shared" si="508"/>
        <v>-6.6856999999998834E-2</v>
      </c>
      <c r="Q229" s="36">
        <f t="shared" si="509"/>
        <v>0.9</v>
      </c>
      <c r="R229" s="37">
        <f t="shared" si="510"/>
        <v>22210.469999999972</v>
      </c>
      <c r="S229" s="38">
        <f t="shared" si="511"/>
        <v>31221.257678999958</v>
      </c>
      <c r="T229" s="38">
        <v>234.23</v>
      </c>
      <c r="U229" s="62">
        <v>329.26</v>
      </c>
      <c r="V229" s="39">
        <f t="shared" si="512"/>
        <v>65717.749999999985</v>
      </c>
      <c r="W229" s="39">
        <f t="shared" si="513"/>
        <v>96939.007678999944</v>
      </c>
      <c r="X229" s="1">
        <f t="shared" si="514"/>
        <v>82370</v>
      </c>
      <c r="Y229" s="37">
        <f t="shared" si="515"/>
        <v>14569.007678999944</v>
      </c>
      <c r="Z229" s="183">
        <f t="shared" si="516"/>
        <v>0.17687274103435646</v>
      </c>
      <c r="AA229" s="183">
        <f>SUM($C$2:C229)*D229/SUM($B$2:B229)-1</f>
        <v>5.9325472578490857E-2</v>
      </c>
      <c r="AB229" s="183">
        <f t="shared" si="517"/>
        <v>0.11754726845586561</v>
      </c>
      <c r="AC229" s="40">
        <f t="shared" si="518"/>
        <v>0.17584211111111125</v>
      </c>
    </row>
    <row r="230" spans="1:29">
      <c r="A230" s="181" t="s">
        <v>2398</v>
      </c>
      <c r="B230" s="2">
        <v>135</v>
      </c>
      <c r="C230" s="177">
        <v>95.86</v>
      </c>
      <c r="D230" s="178">
        <v>1.4076</v>
      </c>
      <c r="E230" s="32">
        <f t="shared" si="500"/>
        <v>0.22000000000000003</v>
      </c>
      <c r="F230" s="26">
        <f t="shared" si="501"/>
        <v>4.2743777777777762E-2</v>
      </c>
      <c r="H230" s="58">
        <f t="shared" si="502"/>
        <v>5.7704099999999983</v>
      </c>
      <c r="I230" s="2" t="s">
        <v>65</v>
      </c>
      <c r="J230" s="33" t="s">
        <v>2399</v>
      </c>
      <c r="K230" s="59">
        <f t="shared" si="503"/>
        <v>44342</v>
      </c>
      <c r="L230" s="60" t="str">
        <f t="shared" ca="1" si="504"/>
        <v>2021/8/25</v>
      </c>
      <c r="M230" s="44">
        <f t="shared" ca="1" si="505"/>
        <v>12420</v>
      </c>
      <c r="N230" s="61">
        <f t="shared" ca="1" si="506"/>
        <v>0.16958129227053134</v>
      </c>
      <c r="O230" s="35">
        <f t="shared" si="507"/>
        <v>134.932536</v>
      </c>
      <c r="P230" s="35">
        <f t="shared" si="508"/>
        <v>-6.7464000000001079E-2</v>
      </c>
      <c r="Q230" s="36">
        <f t="shared" si="509"/>
        <v>0.9</v>
      </c>
      <c r="R230" s="37">
        <f t="shared" si="510"/>
        <v>22306.329999999973</v>
      </c>
      <c r="S230" s="38">
        <f t="shared" si="511"/>
        <v>31398.39010799996</v>
      </c>
      <c r="T230" s="38"/>
      <c r="U230" s="62"/>
      <c r="V230" s="39">
        <f t="shared" si="512"/>
        <v>65717.749999999985</v>
      </c>
      <c r="W230" s="39">
        <f t="shared" si="513"/>
        <v>97116.140107999949</v>
      </c>
      <c r="X230" s="1">
        <f t="shared" si="514"/>
        <v>82505</v>
      </c>
      <c r="Y230" s="37">
        <f t="shared" si="515"/>
        <v>14611.140107999949</v>
      </c>
      <c r="Z230" s="183">
        <f t="shared" si="516"/>
        <v>0.17709399561238648</v>
      </c>
      <c r="AA230" s="183">
        <f>SUM($C$2:C230)*D230/SUM($B$2:B230)-1</f>
        <v>6.048232977556145E-2</v>
      </c>
      <c r="AB230" s="183">
        <f t="shared" si="517"/>
        <v>0.11661166583682503</v>
      </c>
      <c r="AC230" s="40">
        <f t="shared" si="518"/>
        <v>0.17725622222222226</v>
      </c>
    </row>
    <row r="231" spans="1:29">
      <c r="A231" s="181" t="s">
        <v>2424</v>
      </c>
      <c r="B231" s="2">
        <v>135</v>
      </c>
      <c r="C231" s="177">
        <v>95.07</v>
      </c>
      <c r="D231" s="178">
        <v>1.4193</v>
      </c>
      <c r="E231" s="32">
        <f t="shared" ref="E231:E234" si="528">10%*Q231+13%</f>
        <v>0.22000000000000003</v>
      </c>
      <c r="F231" s="26">
        <f t="shared" ref="F231:F234" si="529">IF(G231="",($F$1*C231-B231)/B231,H231/B231)</f>
        <v>3.4150333333333178E-2</v>
      </c>
      <c r="H231" s="58">
        <f t="shared" ref="H231:H234" si="530">IF(G231="",$F$1*C231-B231,G231-B231)</f>
        <v>4.6102949999999794</v>
      </c>
      <c r="I231" s="2" t="s">
        <v>65</v>
      </c>
      <c r="J231" s="33" t="s">
        <v>2425</v>
      </c>
      <c r="K231" s="59">
        <f t="shared" ref="K231:K234" si="531">DATE(MID(J231,1,4),MID(J231,5,2),MID(J231,7,2))</f>
        <v>44343</v>
      </c>
      <c r="L231" s="60" t="str">
        <f t="shared" ref="L231:L234" ca="1" si="532">IF(LEN(J231) &gt; 15,DATE(MID(J231,12,4),MID(J231,16,2),MID(J231,18,2)),TEXT(TODAY(),"yyyy/m/d"))</f>
        <v>2021/8/25</v>
      </c>
      <c r="M231" s="44">
        <f t="shared" ref="M231:M234" ca="1" si="533">(L231-K231+1)*B231</f>
        <v>12285</v>
      </c>
      <c r="N231" s="61">
        <f t="shared" ref="N231:N234" ca="1" si="534">H231/M231*365</f>
        <v>0.1369766117216111</v>
      </c>
      <c r="O231" s="35">
        <f t="shared" ref="O231:O234" si="535">D231*C231</f>
        <v>134.932851</v>
      </c>
      <c r="P231" s="35">
        <f t="shared" ref="P231:P234" si="536">O231-B231</f>
        <v>-6.7149000000000569E-2</v>
      </c>
      <c r="Q231" s="36">
        <f t="shared" ref="Q231:Q234" si="537">B231/150</f>
        <v>0.9</v>
      </c>
      <c r="R231" s="37">
        <f t="shared" ref="R231:R234" si="538">R230+C231-T231</f>
        <v>22401.399999999972</v>
      </c>
      <c r="S231" s="38">
        <f t="shared" ref="S231:S234" si="539">R231*D231</f>
        <v>31794.30701999996</v>
      </c>
      <c r="T231" s="38"/>
      <c r="U231" s="62"/>
      <c r="V231" s="39">
        <f t="shared" ref="V231:V234" si="540">U231+V230</f>
        <v>65717.749999999985</v>
      </c>
      <c r="W231" s="39">
        <f t="shared" ref="W231:W234" si="541">S231+V231</f>
        <v>97512.057019999949</v>
      </c>
      <c r="X231" s="1">
        <f t="shared" ref="X231:X234" si="542">X230+B231</f>
        <v>82640</v>
      </c>
      <c r="Y231" s="37">
        <f t="shared" ref="Y231:Y234" si="543">W231-X231</f>
        <v>14872.057019999949</v>
      </c>
      <c r="Z231" s="183">
        <f t="shared" ref="Z231:Z234" si="544">W231/X231-1</f>
        <v>0.17996196781219687</v>
      </c>
      <c r="AA231" s="183">
        <f>SUM($C$2:C231)*D231/SUM($B$2:B231)-1</f>
        <v>6.8985188679245857E-2</v>
      </c>
      <c r="AB231" s="183">
        <f t="shared" ref="AB231:AB234" si="545">Z231-AA231</f>
        <v>0.11097677913295101</v>
      </c>
      <c r="AC231" s="40">
        <f t="shared" ref="AC231:AC234" si="546">IF(E231-F231&lt;0,"达成",E231-F231)</f>
        <v>0.18584966666666686</v>
      </c>
    </row>
    <row r="232" spans="1:29">
      <c r="A232" s="181" t="s">
        <v>2426</v>
      </c>
      <c r="B232" s="2">
        <v>135</v>
      </c>
      <c r="C232" s="177">
        <v>95.23</v>
      </c>
      <c r="D232" s="178">
        <v>1.4169</v>
      </c>
      <c r="E232" s="32">
        <f t="shared" si="528"/>
        <v>0.22000000000000003</v>
      </c>
      <c r="F232" s="26">
        <f t="shared" si="529"/>
        <v>3.5890777777777841E-2</v>
      </c>
      <c r="H232" s="58">
        <f t="shared" si="530"/>
        <v>4.8452550000000087</v>
      </c>
      <c r="I232" s="2" t="s">
        <v>65</v>
      </c>
      <c r="J232" s="33" t="s">
        <v>2427</v>
      </c>
      <c r="K232" s="59">
        <f t="shared" si="531"/>
        <v>44344</v>
      </c>
      <c r="L232" s="60" t="str">
        <f t="shared" ca="1" si="532"/>
        <v>2021/8/25</v>
      </c>
      <c r="M232" s="44">
        <f t="shared" ca="1" si="533"/>
        <v>12150</v>
      </c>
      <c r="N232" s="61">
        <f t="shared" ca="1" si="534"/>
        <v>0.14555704320987681</v>
      </c>
      <c r="O232" s="35">
        <f t="shared" si="535"/>
        <v>134.931387</v>
      </c>
      <c r="P232" s="35">
        <f t="shared" si="536"/>
        <v>-6.8612999999999147E-2</v>
      </c>
      <c r="Q232" s="36">
        <f t="shared" si="537"/>
        <v>0.9</v>
      </c>
      <c r="R232" s="37">
        <f t="shared" si="538"/>
        <v>22496.629999999972</v>
      </c>
      <c r="S232" s="38">
        <f t="shared" si="539"/>
        <v>31875.47504699996</v>
      </c>
      <c r="T232" s="38"/>
      <c r="U232" s="62"/>
      <c r="V232" s="39">
        <f t="shared" si="540"/>
        <v>65717.749999999985</v>
      </c>
      <c r="W232" s="39">
        <f t="shared" si="541"/>
        <v>97593.225046999942</v>
      </c>
      <c r="X232" s="1">
        <f t="shared" si="542"/>
        <v>82775</v>
      </c>
      <c r="Y232" s="37">
        <f t="shared" si="543"/>
        <v>14818.225046999942</v>
      </c>
      <c r="Z232" s="183">
        <f t="shared" si="544"/>
        <v>0.17901812198127387</v>
      </c>
      <c r="AA232" s="183">
        <f>SUM($C$2:C232)*D232/SUM($B$2:B232)-1</f>
        <v>6.6876438853188835E-2</v>
      </c>
      <c r="AB232" s="183">
        <f t="shared" si="545"/>
        <v>0.11214168312808503</v>
      </c>
      <c r="AC232" s="40">
        <f t="shared" si="546"/>
        <v>0.1841092222222222</v>
      </c>
    </row>
    <row r="233" spans="1:29">
      <c r="A233" s="181" t="s">
        <v>2428</v>
      </c>
      <c r="B233" s="2">
        <v>135</v>
      </c>
      <c r="C233" s="177">
        <v>94.42</v>
      </c>
      <c r="D233" s="178">
        <v>1.4291</v>
      </c>
      <c r="E233" s="32">
        <f t="shared" si="528"/>
        <v>0.22000000000000003</v>
      </c>
      <c r="F233" s="26">
        <f t="shared" si="529"/>
        <v>2.7079777777777703E-2</v>
      </c>
      <c r="H233" s="58">
        <f t="shared" si="530"/>
        <v>3.6557699999999897</v>
      </c>
      <c r="I233" s="2" t="s">
        <v>65</v>
      </c>
      <c r="J233" s="33" t="s">
        <v>2429</v>
      </c>
      <c r="K233" s="59">
        <f t="shared" si="531"/>
        <v>44347</v>
      </c>
      <c r="L233" s="60" t="str">
        <f t="shared" ca="1" si="532"/>
        <v>2021/8/25</v>
      </c>
      <c r="M233" s="44">
        <f t="shared" ca="1" si="533"/>
        <v>11745</v>
      </c>
      <c r="N233" s="61">
        <f t="shared" ca="1" si="534"/>
        <v>0.11361056194125128</v>
      </c>
      <c r="O233" s="35">
        <f t="shared" si="535"/>
        <v>134.935622</v>
      </c>
      <c r="P233" s="35">
        <f t="shared" si="536"/>
        <v>-6.4378000000004931E-2</v>
      </c>
      <c r="Q233" s="36">
        <f t="shared" si="537"/>
        <v>0.9</v>
      </c>
      <c r="R233" s="37">
        <f t="shared" si="538"/>
        <v>22012.63999999997</v>
      </c>
      <c r="S233" s="38">
        <f t="shared" si="539"/>
        <v>31458.263823999958</v>
      </c>
      <c r="T233" s="38">
        <v>578.41</v>
      </c>
      <c r="U233" s="62">
        <v>826.61</v>
      </c>
      <c r="V233" s="39">
        <f t="shared" si="540"/>
        <v>66544.359999999986</v>
      </c>
      <c r="W233" s="39">
        <f t="shared" si="541"/>
        <v>98002.623823999951</v>
      </c>
      <c r="X233" s="1">
        <f t="shared" si="542"/>
        <v>82910</v>
      </c>
      <c r="Y233" s="37">
        <f t="shared" si="543"/>
        <v>15092.623823999951</v>
      </c>
      <c r="Z233" s="183">
        <f t="shared" si="544"/>
        <v>0.18203622993607471</v>
      </c>
      <c r="AA233" s="183">
        <f>SUM($C$2:C233)*D233/SUM($B$2:B233)-1</f>
        <v>7.5723611056430995E-2</v>
      </c>
      <c r="AB233" s="183">
        <f t="shared" si="545"/>
        <v>0.10631261887964372</v>
      </c>
      <c r="AC233" s="40">
        <f t="shared" si="546"/>
        <v>0.19292022222222233</v>
      </c>
    </row>
    <row r="234" spans="1:29">
      <c r="A234" s="181" t="s">
        <v>2430</v>
      </c>
      <c r="B234" s="2">
        <v>135</v>
      </c>
      <c r="C234" s="177">
        <v>94.28</v>
      </c>
      <c r="D234" s="178">
        <v>1.4312</v>
      </c>
      <c r="E234" s="32">
        <f t="shared" si="528"/>
        <v>0.22000000000000003</v>
      </c>
      <c r="F234" s="26">
        <f t="shared" si="529"/>
        <v>2.5556888888888806E-2</v>
      </c>
      <c r="H234" s="58">
        <f t="shared" si="530"/>
        <v>3.4501799999999889</v>
      </c>
      <c r="I234" s="2" t="s">
        <v>65</v>
      </c>
      <c r="J234" s="33" t="s">
        <v>2431</v>
      </c>
      <c r="K234" s="59">
        <f t="shared" si="531"/>
        <v>44348</v>
      </c>
      <c r="L234" s="60" t="str">
        <f t="shared" ca="1" si="532"/>
        <v>2021/8/25</v>
      </c>
      <c r="M234" s="44">
        <f t="shared" ca="1" si="533"/>
        <v>11610</v>
      </c>
      <c r="N234" s="61">
        <f t="shared" ca="1" si="534"/>
        <v>0.10846819121446995</v>
      </c>
      <c r="O234" s="35">
        <f t="shared" si="535"/>
        <v>134.933536</v>
      </c>
      <c r="P234" s="35">
        <f t="shared" si="536"/>
        <v>-6.6463999999996304E-2</v>
      </c>
      <c r="Q234" s="36">
        <f t="shared" si="537"/>
        <v>0.9</v>
      </c>
      <c r="R234" s="37">
        <f t="shared" si="538"/>
        <v>22106.919999999969</v>
      </c>
      <c r="S234" s="38">
        <f t="shared" si="539"/>
        <v>31639.423903999956</v>
      </c>
      <c r="T234" s="38"/>
      <c r="U234" s="62"/>
      <c r="V234" s="39">
        <f t="shared" si="540"/>
        <v>66544.359999999986</v>
      </c>
      <c r="W234" s="39">
        <f t="shared" si="541"/>
        <v>98183.783903999938</v>
      </c>
      <c r="X234" s="1">
        <f t="shared" si="542"/>
        <v>83045</v>
      </c>
      <c r="Y234" s="37">
        <f t="shared" si="543"/>
        <v>15138.783903999938</v>
      </c>
      <c r="Z234" s="183">
        <f t="shared" si="544"/>
        <v>0.18229615153230094</v>
      </c>
      <c r="AA234" s="183">
        <f>SUM($C$2:C234)*D234/SUM($B$2:B234)-1</f>
        <v>7.6961287473461093E-2</v>
      </c>
      <c r="AB234" s="183">
        <f t="shared" si="545"/>
        <v>0.10533486405883985</v>
      </c>
      <c r="AC234" s="40">
        <f t="shared" si="546"/>
        <v>0.19444311111111123</v>
      </c>
    </row>
    <row r="235" spans="1:29">
      <c r="A235" s="235" t="s">
        <v>2432</v>
      </c>
      <c r="B235" s="2">
        <v>135</v>
      </c>
      <c r="C235" s="177">
        <v>95</v>
      </c>
      <c r="D235" s="178">
        <v>1.4202999999999999</v>
      </c>
      <c r="E235" s="32">
        <f t="shared" ref="E235:E238" si="547">10%*Q235+13%</f>
        <v>0.22000000000000003</v>
      </c>
      <c r="F235" s="26">
        <f t="shared" ref="F235:F238" si="548">IF(G235="",($F$1*C235-B235)/B235,H235/B235)</f>
        <v>3.3388888888888836E-2</v>
      </c>
      <c r="H235" s="58">
        <f t="shared" ref="H235:H238" si="549">IF(G235="",$F$1*C235-B235,G235-B235)</f>
        <v>4.5074999999999932</v>
      </c>
      <c r="I235" s="2" t="s">
        <v>65</v>
      </c>
      <c r="J235" s="33" t="s">
        <v>2433</v>
      </c>
      <c r="K235" s="59">
        <f t="shared" ref="K235:K238" si="550">DATE(MID(J235,1,4),MID(J235,5,2),MID(J235,7,2))</f>
        <v>44349</v>
      </c>
      <c r="L235" s="60" t="str">
        <f t="shared" ref="L235:L238" ca="1" si="551">IF(LEN(J235) &gt; 15,DATE(MID(J235,12,4),MID(J235,16,2),MID(J235,18,2)),TEXT(TODAY(),"yyyy/m/d"))</f>
        <v>2021/8/25</v>
      </c>
      <c r="M235" s="44">
        <f t="shared" ref="M235:M238" ca="1" si="552">(L235-K235+1)*B235</f>
        <v>11475</v>
      </c>
      <c r="N235" s="61">
        <f t="shared" ref="N235:N238" ca="1" si="553">H235/M235*365</f>
        <v>0.14337581699346383</v>
      </c>
      <c r="O235" s="35">
        <f t="shared" ref="O235:O238" si="554">D235*C235</f>
        <v>134.92849999999999</v>
      </c>
      <c r="P235" s="35">
        <f t="shared" ref="P235:P238" si="555">O235-B235</f>
        <v>-7.1500000000014552E-2</v>
      </c>
      <c r="Q235" s="36">
        <f t="shared" ref="Q235:Q238" si="556">B235/150</f>
        <v>0.9</v>
      </c>
      <c r="R235" s="37">
        <f t="shared" ref="R235:R238" si="557">R234+C235-T235</f>
        <v>22201.919999999969</v>
      </c>
      <c r="S235" s="38">
        <f t="shared" ref="S235:S238" si="558">R235*D235</f>
        <v>31533.386975999954</v>
      </c>
      <c r="T235" s="38"/>
      <c r="U235" s="62"/>
      <c r="V235" s="39">
        <f t="shared" ref="V235:V238" si="559">U235+V234</f>
        <v>66544.359999999986</v>
      </c>
      <c r="W235" s="39">
        <f t="shared" ref="W235:W238" si="560">S235+V235</f>
        <v>98077.746975999937</v>
      </c>
      <c r="X235" s="1">
        <f t="shared" ref="X235:X238" si="561">X234+B235</f>
        <v>83180</v>
      </c>
      <c r="Y235" s="37">
        <f t="shared" ref="Y235:Y238" si="562">W235-X235</f>
        <v>14897.746975999937</v>
      </c>
      <c r="Z235" s="183">
        <f t="shared" ref="Z235:Z238" si="563">W235/X235-1</f>
        <v>0.17910251233469499</v>
      </c>
      <c r="AA235" s="183">
        <f>SUM($C$2:C235)*D235/SUM($B$2:B235)-1</f>
        <v>6.845497004878065E-2</v>
      </c>
      <c r="AB235" s="183">
        <f t="shared" ref="AB235:AB238" si="564">Z235-AA235</f>
        <v>0.11064754228591434</v>
      </c>
      <c r="AC235" s="40">
        <f t="shared" ref="AC235:AC238" si="565">IF(E235-F235&lt;0,"达成",E235-F235)</f>
        <v>0.1866111111111112</v>
      </c>
    </row>
    <row r="236" spans="1:29">
      <c r="A236" s="235" t="s">
        <v>2434</v>
      </c>
      <c r="B236" s="2">
        <v>135</v>
      </c>
      <c r="C236" s="177">
        <v>95.16</v>
      </c>
      <c r="D236" s="178">
        <v>1.4179999999999999</v>
      </c>
      <c r="E236" s="32">
        <f t="shared" si="547"/>
        <v>0.22000000000000003</v>
      </c>
      <c r="F236" s="26">
        <f t="shared" si="548"/>
        <v>3.512933333333329E-2</v>
      </c>
      <c r="H236" s="58">
        <f t="shared" si="549"/>
        <v>4.7424599999999941</v>
      </c>
      <c r="I236" s="2" t="s">
        <v>65</v>
      </c>
      <c r="J236" s="33" t="s">
        <v>2435</v>
      </c>
      <c r="K236" s="59">
        <f t="shared" si="550"/>
        <v>44350</v>
      </c>
      <c r="L236" s="60" t="str">
        <f t="shared" ca="1" si="551"/>
        <v>2021/8/25</v>
      </c>
      <c r="M236" s="44">
        <f t="shared" ca="1" si="552"/>
        <v>11340</v>
      </c>
      <c r="N236" s="61">
        <f t="shared" ca="1" si="553"/>
        <v>0.15264531746031729</v>
      </c>
      <c r="O236" s="35">
        <f t="shared" si="554"/>
        <v>134.93688</v>
      </c>
      <c r="P236" s="35">
        <f t="shared" si="555"/>
        <v>-6.3119999999997844E-2</v>
      </c>
      <c r="Q236" s="36">
        <f t="shared" si="556"/>
        <v>0.9</v>
      </c>
      <c r="R236" s="37">
        <f t="shared" si="557"/>
        <v>22297.079999999969</v>
      </c>
      <c r="S236" s="38">
        <f t="shared" si="558"/>
        <v>31617.259439999954</v>
      </c>
      <c r="T236" s="38"/>
      <c r="U236" s="62"/>
      <c r="V236" s="39">
        <f t="shared" si="559"/>
        <v>66544.359999999986</v>
      </c>
      <c r="W236" s="39">
        <f t="shared" si="560"/>
        <v>98161.619439999937</v>
      </c>
      <c r="X236" s="1">
        <f t="shared" si="561"/>
        <v>83315</v>
      </c>
      <c r="Y236" s="37">
        <f t="shared" si="562"/>
        <v>14846.619439999937</v>
      </c>
      <c r="Z236" s="183">
        <f t="shared" si="563"/>
        <v>0.17819863698013494</v>
      </c>
      <c r="AA236" s="183">
        <f>SUM($C$2:C236)*D236/SUM($B$2:B236)-1</f>
        <v>6.6431038368140127E-2</v>
      </c>
      <c r="AB236" s="183">
        <f t="shared" si="564"/>
        <v>0.11176759861199481</v>
      </c>
      <c r="AC236" s="40">
        <f t="shared" si="565"/>
        <v>0.18487066666666674</v>
      </c>
    </row>
    <row r="237" spans="1:29">
      <c r="A237" s="235" t="s">
        <v>2436</v>
      </c>
      <c r="B237" s="2">
        <v>135</v>
      </c>
      <c r="C237" s="177">
        <v>94.8</v>
      </c>
      <c r="D237" s="178">
        <v>1.4233</v>
      </c>
      <c r="E237" s="32">
        <f t="shared" si="547"/>
        <v>0.22000000000000003</v>
      </c>
      <c r="F237" s="26">
        <f t="shared" si="548"/>
        <v>3.1213333333333274E-2</v>
      </c>
      <c r="H237" s="58">
        <f t="shared" si="549"/>
        <v>4.213799999999992</v>
      </c>
      <c r="I237" s="2" t="s">
        <v>65</v>
      </c>
      <c r="J237" s="33" t="s">
        <v>2439</v>
      </c>
      <c r="K237" s="59">
        <f t="shared" si="550"/>
        <v>44351</v>
      </c>
      <c r="L237" s="60" t="str">
        <f t="shared" ca="1" si="551"/>
        <v>2021/8/25</v>
      </c>
      <c r="M237" s="44">
        <f t="shared" ca="1" si="552"/>
        <v>11205</v>
      </c>
      <c r="N237" s="61">
        <f t="shared" ca="1" si="553"/>
        <v>0.13726345381526078</v>
      </c>
      <c r="O237" s="35">
        <f t="shared" si="554"/>
        <v>134.92884000000001</v>
      </c>
      <c r="P237" s="35">
        <f t="shared" si="555"/>
        <v>-7.1159999999991896E-2</v>
      </c>
      <c r="Q237" s="36">
        <f t="shared" si="556"/>
        <v>0.9</v>
      </c>
      <c r="R237" s="37">
        <f t="shared" si="557"/>
        <v>22391.879999999968</v>
      </c>
      <c r="S237" s="38">
        <f t="shared" si="558"/>
        <v>31870.362803999957</v>
      </c>
      <c r="T237" s="38"/>
      <c r="U237" s="62"/>
      <c r="V237" s="39">
        <f t="shared" si="559"/>
        <v>66544.359999999986</v>
      </c>
      <c r="W237" s="39">
        <f t="shared" si="560"/>
        <v>98414.722803999946</v>
      </c>
      <c r="X237" s="1">
        <f t="shared" si="561"/>
        <v>83450</v>
      </c>
      <c r="Y237" s="37">
        <f t="shared" si="562"/>
        <v>14964.722803999946</v>
      </c>
      <c r="Z237" s="183">
        <f t="shared" si="563"/>
        <v>0.17932561778310308</v>
      </c>
      <c r="AA237" s="183">
        <f>SUM($C$2:C237)*D237/SUM($B$2:B237)-1</f>
        <v>7.0108242649903785E-2</v>
      </c>
      <c r="AB237" s="183">
        <f t="shared" si="564"/>
        <v>0.10921737513319929</v>
      </c>
      <c r="AC237" s="40">
        <f t="shared" si="565"/>
        <v>0.18878666666666677</v>
      </c>
    </row>
    <row r="238" spans="1:29">
      <c r="A238" s="235" t="s">
        <v>2437</v>
      </c>
      <c r="B238" s="2">
        <v>135</v>
      </c>
      <c r="C238" s="177">
        <v>94.41</v>
      </c>
      <c r="D238" s="178">
        <v>1.4292</v>
      </c>
      <c r="E238" s="32">
        <f t="shared" si="547"/>
        <v>0.22000000000000003</v>
      </c>
      <c r="F238" s="26">
        <f t="shared" si="548"/>
        <v>2.6970999999999818E-2</v>
      </c>
      <c r="H238" s="58">
        <f t="shared" si="549"/>
        <v>3.6410849999999755</v>
      </c>
      <c r="I238" s="2" t="s">
        <v>65</v>
      </c>
      <c r="J238" s="33" t="s">
        <v>2438</v>
      </c>
      <c r="K238" s="59">
        <f t="shared" si="550"/>
        <v>44354</v>
      </c>
      <c r="L238" s="60" t="str">
        <f t="shared" ca="1" si="551"/>
        <v>2021/8/25</v>
      </c>
      <c r="M238" s="44">
        <f t="shared" ca="1" si="552"/>
        <v>10800</v>
      </c>
      <c r="N238" s="61">
        <f t="shared" ca="1" si="553"/>
        <v>0.12305518749999916</v>
      </c>
      <c r="O238" s="35">
        <f t="shared" si="554"/>
        <v>134.93077199999999</v>
      </c>
      <c r="P238" s="35">
        <f t="shared" si="555"/>
        <v>-6.9228000000009615E-2</v>
      </c>
      <c r="Q238" s="36">
        <f t="shared" si="556"/>
        <v>0.9</v>
      </c>
      <c r="R238" s="37">
        <f t="shared" si="557"/>
        <v>22486.289999999968</v>
      </c>
      <c r="S238" s="38">
        <f t="shared" si="558"/>
        <v>32137.405667999956</v>
      </c>
      <c r="T238" s="38"/>
      <c r="U238" s="62"/>
      <c r="V238" s="39">
        <f t="shared" si="559"/>
        <v>66544.359999999986</v>
      </c>
      <c r="W238" s="39">
        <f t="shared" si="560"/>
        <v>98681.765667999949</v>
      </c>
      <c r="X238" s="1">
        <f t="shared" si="561"/>
        <v>83585</v>
      </c>
      <c r="Y238" s="37">
        <f t="shared" si="562"/>
        <v>15096.765667999949</v>
      </c>
      <c r="Z238" s="183">
        <f t="shared" si="563"/>
        <v>0.18061572851588137</v>
      </c>
      <c r="AA238" s="183">
        <f>SUM($C$2:C238)*D238/SUM($B$2:B238)-1</f>
        <v>7.4218923447280094E-2</v>
      </c>
      <c r="AB238" s="183">
        <f t="shared" si="564"/>
        <v>0.10639680506860127</v>
      </c>
      <c r="AC238" s="40">
        <f t="shared" si="565"/>
        <v>0.1930290000000002</v>
      </c>
    </row>
    <row r="239" spans="1:29">
      <c r="A239" s="235" t="s">
        <v>2467</v>
      </c>
      <c r="B239" s="2">
        <v>135</v>
      </c>
      <c r="C239" s="177">
        <v>94.87</v>
      </c>
      <c r="D239" s="178">
        <v>1.4221999999999999</v>
      </c>
      <c r="E239" s="32">
        <f t="shared" ref="E239:E252" si="566">10%*Q239+13%</f>
        <v>0.22000000000000003</v>
      </c>
      <c r="F239" s="26">
        <f t="shared" ref="F239:F252" si="567">IF(G239="",($F$1*C239-B239)/B239,H239/B239)</f>
        <v>3.1974777777777824E-2</v>
      </c>
      <c r="H239" s="58">
        <f t="shared" ref="H239:H252" si="568">IF(G239="",$F$1*C239-B239,G239-B239)</f>
        <v>4.3165950000000066</v>
      </c>
      <c r="I239" s="2" t="s">
        <v>65</v>
      </c>
      <c r="J239" s="33" t="s">
        <v>2468</v>
      </c>
      <c r="K239" s="59">
        <f t="shared" ref="K239:K252" si="569">DATE(MID(J239,1,4),MID(J239,5,2),MID(J239,7,2))</f>
        <v>44355</v>
      </c>
      <c r="L239" s="60" t="str">
        <f t="shared" ref="L239:L252" ca="1" si="570">IF(LEN(J239) &gt; 15,DATE(MID(J239,12,4),MID(J239,16,2),MID(J239,18,2)),TEXT(TODAY(),"yyyy/m/d"))</f>
        <v>2021/8/25</v>
      </c>
      <c r="M239" s="44">
        <f t="shared" ref="M239:M252" ca="1" si="571">(L239-K239+1)*B239</f>
        <v>10665</v>
      </c>
      <c r="N239" s="61">
        <f t="shared" ref="N239:N252" ca="1" si="572">H239/M239*365</f>
        <v>0.14773156821378364</v>
      </c>
      <c r="O239" s="35">
        <f t="shared" ref="O239:O252" si="573">D239*C239</f>
        <v>134.924114</v>
      </c>
      <c r="P239" s="35">
        <f t="shared" ref="P239:P252" si="574">O239-B239</f>
        <v>-7.5885999999997011E-2</v>
      </c>
      <c r="Q239" s="36">
        <f t="shared" ref="Q239:Q252" si="575">B239/150</f>
        <v>0.9</v>
      </c>
      <c r="R239" s="37">
        <f t="shared" ref="R239:R242" si="576">R238+C239-T239</f>
        <v>22581.159999999967</v>
      </c>
      <c r="S239" s="38">
        <f t="shared" ref="S239:S242" si="577">R239*D239</f>
        <v>32114.925751999952</v>
      </c>
      <c r="T239" s="38"/>
      <c r="U239" s="62"/>
      <c r="V239" s="39">
        <f t="shared" ref="V239:V242" si="578">U239+V238</f>
        <v>66544.359999999986</v>
      </c>
      <c r="W239" s="39">
        <f t="shared" ref="W239:W242" si="579">S239+V239</f>
        <v>98659.285751999938</v>
      </c>
      <c r="X239" s="1">
        <f t="shared" ref="X239:X242" si="580">X238+B239</f>
        <v>83720</v>
      </c>
      <c r="Y239" s="37">
        <f t="shared" ref="Y239:Y242" si="581">W239-X239</f>
        <v>14939.285751999938</v>
      </c>
      <c r="Z239" s="183">
        <f t="shared" ref="Z239:Z242" si="582">W239/X239-1</f>
        <v>0.17844345140945927</v>
      </c>
      <c r="AA239" s="183">
        <f>SUM($C$2:C239)*D239/SUM($B$2:B239)-1</f>
        <v>6.8657624608501333E-2</v>
      </c>
      <c r="AB239" s="183">
        <f t="shared" ref="AB239:AB242" si="583">Z239-AA239</f>
        <v>0.10978582680095794</v>
      </c>
      <c r="AC239" s="40">
        <f t="shared" ref="AC239:AC242" si="584">IF(E239-F239&lt;0,"达成",E239-F239)</f>
        <v>0.1880252222222222</v>
      </c>
    </row>
    <row r="240" spans="1:29">
      <c r="A240" s="181" t="s">
        <v>2469</v>
      </c>
      <c r="B240" s="2">
        <v>135</v>
      </c>
      <c r="C240" s="177">
        <v>94.75</v>
      </c>
      <c r="D240" s="178">
        <v>1.4240999999999999</v>
      </c>
      <c r="E240" s="32">
        <f t="shared" si="566"/>
        <v>0.22000000000000003</v>
      </c>
      <c r="F240" s="26">
        <f t="shared" si="567"/>
        <v>3.0669444444444489E-2</v>
      </c>
      <c r="H240" s="58">
        <f t="shared" si="568"/>
        <v>4.1403750000000059</v>
      </c>
      <c r="I240" s="2" t="s">
        <v>65</v>
      </c>
      <c r="J240" s="33" t="s">
        <v>2470</v>
      </c>
      <c r="K240" s="59">
        <f t="shared" si="569"/>
        <v>44356</v>
      </c>
      <c r="L240" s="60" t="str">
        <f t="shared" ca="1" si="570"/>
        <v>2021/8/25</v>
      </c>
      <c r="M240" s="44">
        <f t="shared" ca="1" si="571"/>
        <v>10530</v>
      </c>
      <c r="N240" s="61">
        <f t="shared" ca="1" si="572"/>
        <v>0.14351727207977227</v>
      </c>
      <c r="O240" s="35">
        <f t="shared" si="573"/>
        <v>134.93347499999999</v>
      </c>
      <c r="P240" s="35">
        <f t="shared" si="574"/>
        <v>-6.6525000000012824E-2</v>
      </c>
      <c r="Q240" s="36">
        <f t="shared" si="575"/>
        <v>0.9</v>
      </c>
      <c r="R240" s="37">
        <f t="shared" si="576"/>
        <v>22675.909999999967</v>
      </c>
      <c r="S240" s="38">
        <f t="shared" si="577"/>
        <v>32292.763430999952</v>
      </c>
      <c r="T240" s="38"/>
      <c r="U240" s="62"/>
      <c r="V240" s="39">
        <f t="shared" si="578"/>
        <v>66544.359999999986</v>
      </c>
      <c r="W240" s="39">
        <f t="shared" si="579"/>
        <v>98837.123430999942</v>
      </c>
      <c r="X240" s="1">
        <f t="shared" si="580"/>
        <v>83855</v>
      </c>
      <c r="Y240" s="37">
        <f t="shared" si="581"/>
        <v>14982.123430999942</v>
      </c>
      <c r="Z240" s="183">
        <f t="shared" si="582"/>
        <v>0.17866702559179459</v>
      </c>
      <c r="AA240" s="183">
        <f>SUM($C$2:C240)*D240/SUM($B$2:B240)-1</f>
        <v>6.9782107303102858E-2</v>
      </c>
      <c r="AB240" s="183">
        <f t="shared" si="583"/>
        <v>0.10888491828869173</v>
      </c>
      <c r="AC240" s="40">
        <f t="shared" si="584"/>
        <v>0.18933055555555553</v>
      </c>
    </row>
    <row r="241" spans="1:29">
      <c r="A241" s="181" t="s">
        <v>2471</v>
      </c>
      <c r="B241" s="2">
        <v>135</v>
      </c>
      <c r="C241" s="177">
        <v>93.68</v>
      </c>
      <c r="D241" s="178">
        <v>1.4402999999999999</v>
      </c>
      <c r="E241" s="32">
        <f t="shared" si="566"/>
        <v>0.22000000000000003</v>
      </c>
      <c r="F241" s="26">
        <f t="shared" si="567"/>
        <v>1.9030222222222323E-2</v>
      </c>
      <c r="H241" s="58">
        <f t="shared" si="568"/>
        <v>2.5690800000000138</v>
      </c>
      <c r="I241" s="2" t="s">
        <v>65</v>
      </c>
      <c r="J241" s="33" t="s">
        <v>2472</v>
      </c>
      <c r="K241" s="59">
        <f t="shared" si="569"/>
        <v>44357</v>
      </c>
      <c r="L241" s="60" t="str">
        <f t="shared" ca="1" si="570"/>
        <v>2021/8/25</v>
      </c>
      <c r="M241" s="44">
        <f t="shared" ca="1" si="571"/>
        <v>10395</v>
      </c>
      <c r="N241" s="61">
        <f t="shared" ca="1" si="572"/>
        <v>9.0208196248196731E-2</v>
      </c>
      <c r="O241" s="35">
        <f t="shared" si="573"/>
        <v>134.92730399999999</v>
      </c>
      <c r="P241" s="35">
        <f t="shared" si="574"/>
        <v>-7.2696000000007643E-2</v>
      </c>
      <c r="Q241" s="36">
        <f t="shared" si="575"/>
        <v>0.9</v>
      </c>
      <c r="R241" s="37">
        <f t="shared" si="576"/>
        <v>22769.589999999967</v>
      </c>
      <c r="S241" s="38">
        <f t="shared" si="577"/>
        <v>32795.040476999951</v>
      </c>
      <c r="T241" s="38"/>
      <c r="U241" s="62"/>
      <c r="V241" s="39">
        <f t="shared" si="578"/>
        <v>66544.359999999986</v>
      </c>
      <c r="W241" s="39">
        <f t="shared" si="579"/>
        <v>99339.40047699993</v>
      </c>
      <c r="X241" s="1">
        <f t="shared" si="580"/>
        <v>83990</v>
      </c>
      <c r="Y241" s="37">
        <f t="shared" si="581"/>
        <v>15349.40047699993</v>
      </c>
      <c r="Z241" s="183">
        <f t="shared" si="582"/>
        <v>0.18275271433503915</v>
      </c>
      <c r="AA241" s="183">
        <f>SUM($C$2:C241)*D241/SUM($B$2:B241)-1</f>
        <v>8.1598670152091435E-2</v>
      </c>
      <c r="AB241" s="183">
        <f t="shared" si="583"/>
        <v>0.10115404418294771</v>
      </c>
      <c r="AC241" s="40">
        <f t="shared" si="584"/>
        <v>0.20096977777777769</v>
      </c>
    </row>
    <row r="242" spans="1:29">
      <c r="A242" s="181" t="s">
        <v>2473</v>
      </c>
      <c r="B242" s="2">
        <v>135</v>
      </c>
      <c r="C242" s="177">
        <v>94.22</v>
      </c>
      <c r="D242" s="178">
        <v>1.4320999999999999</v>
      </c>
      <c r="E242" s="32">
        <f t="shared" si="566"/>
        <v>0.22000000000000003</v>
      </c>
      <c r="F242" s="26">
        <f t="shared" si="567"/>
        <v>2.4904222222222137E-2</v>
      </c>
      <c r="H242" s="58">
        <f t="shared" si="568"/>
        <v>3.3620699999999886</v>
      </c>
      <c r="I242" s="2" t="s">
        <v>65</v>
      </c>
      <c r="J242" s="33" t="s">
        <v>2474</v>
      </c>
      <c r="K242" s="59">
        <f t="shared" si="569"/>
        <v>44358</v>
      </c>
      <c r="L242" s="60" t="str">
        <f t="shared" ca="1" si="570"/>
        <v>2021/8/25</v>
      </c>
      <c r="M242" s="44">
        <f t="shared" ca="1" si="571"/>
        <v>10260</v>
      </c>
      <c r="N242" s="61">
        <f t="shared" ca="1" si="572"/>
        <v>0.11960580409356684</v>
      </c>
      <c r="O242" s="35">
        <f t="shared" si="573"/>
        <v>134.93246199999999</v>
      </c>
      <c r="P242" s="35">
        <f t="shared" si="574"/>
        <v>-6.7538000000013199E-2</v>
      </c>
      <c r="Q242" s="36">
        <f t="shared" si="575"/>
        <v>0.9</v>
      </c>
      <c r="R242" s="37">
        <f t="shared" si="576"/>
        <v>22863.809999999969</v>
      </c>
      <c r="S242" s="38">
        <f t="shared" si="577"/>
        <v>32743.262300999952</v>
      </c>
      <c r="T242" s="38"/>
      <c r="U242" s="62"/>
      <c r="V242" s="39">
        <f t="shared" si="578"/>
        <v>66544.359999999986</v>
      </c>
      <c r="W242" s="39">
        <f t="shared" si="579"/>
        <v>99287.622300999938</v>
      </c>
      <c r="X242" s="1">
        <f t="shared" si="580"/>
        <v>84125</v>
      </c>
      <c r="Y242" s="37">
        <f t="shared" si="581"/>
        <v>15162.622300999938</v>
      </c>
      <c r="Z242" s="183">
        <f t="shared" si="582"/>
        <v>0.18023919525705723</v>
      </c>
      <c r="AA242" s="183">
        <f>SUM($C$2:C242)*D242/SUM($B$2:B242)-1</f>
        <v>7.5117389872219942E-2</v>
      </c>
      <c r="AB242" s="183">
        <f t="shared" si="583"/>
        <v>0.10512180538483729</v>
      </c>
      <c r="AC242" s="40">
        <f t="shared" si="584"/>
        <v>0.1950957777777779</v>
      </c>
    </row>
    <row r="243" spans="1:29">
      <c r="A243" s="181" t="s">
        <v>2475</v>
      </c>
      <c r="B243" s="2">
        <v>135</v>
      </c>
      <c r="C243" s="177">
        <v>94.99</v>
      </c>
      <c r="D243" s="178">
        <v>1.4205000000000001</v>
      </c>
      <c r="E243" s="32">
        <f t="shared" si="566"/>
        <v>0.22000000000000003</v>
      </c>
      <c r="F243" s="26">
        <f t="shared" si="567"/>
        <v>3.3280111111110955E-2</v>
      </c>
      <c r="H243" s="58">
        <f t="shared" si="568"/>
        <v>4.4928149999999789</v>
      </c>
      <c r="I243" s="2" t="s">
        <v>65</v>
      </c>
      <c r="J243" s="33" t="s">
        <v>2476</v>
      </c>
      <c r="K243" s="59">
        <f t="shared" si="569"/>
        <v>44362</v>
      </c>
      <c r="L243" s="60" t="str">
        <f t="shared" ca="1" si="570"/>
        <v>2021/8/25</v>
      </c>
      <c r="M243" s="44">
        <f t="shared" ca="1" si="571"/>
        <v>9720</v>
      </c>
      <c r="N243" s="61">
        <f t="shared" ca="1" si="572"/>
        <v>0.16871167438271525</v>
      </c>
      <c r="O243" s="35">
        <f t="shared" si="573"/>
        <v>134.93329500000002</v>
      </c>
      <c r="P243" s="35">
        <f t="shared" si="574"/>
        <v>-6.6704999999984693E-2</v>
      </c>
      <c r="Q243" s="36">
        <f t="shared" si="575"/>
        <v>0.9</v>
      </c>
      <c r="R243" s="37">
        <f t="shared" ref="R243:R252" si="585">R242+C243-T243</f>
        <v>22958.79999999997</v>
      </c>
      <c r="S243" s="38">
        <f t="shared" ref="S243:S252" si="586">R243*D243</f>
        <v>32612.975399999959</v>
      </c>
      <c r="T243" s="38"/>
      <c r="U243" s="62"/>
      <c r="V243" s="39">
        <f t="shared" ref="V243:V252" si="587">U243+V242</f>
        <v>66544.359999999986</v>
      </c>
      <c r="W243" s="39">
        <f t="shared" ref="W243:W252" si="588">S243+V243</f>
        <v>99157.335399999953</v>
      </c>
      <c r="X243" s="1">
        <f t="shared" ref="X243:X252" si="589">X242+B243</f>
        <v>84260</v>
      </c>
      <c r="Y243" s="37">
        <f t="shared" ref="Y243:Y252" si="590">W243-X243</f>
        <v>14897.335399999953</v>
      </c>
      <c r="Z243" s="183">
        <f t="shared" ref="Z243:Z252" si="591">W243/X243-1</f>
        <v>0.17680198670780856</v>
      </c>
      <c r="AA243" s="183">
        <f>SUM($C$2:C243)*D243/SUM($B$2:B243)-1</f>
        <v>6.6125191800189054E-2</v>
      </c>
      <c r="AB243" s="183">
        <f t="shared" ref="AB243:AB252" si="592">Z243-AA243</f>
        <v>0.1106767949076195</v>
      </c>
      <c r="AC243" s="40">
        <f t="shared" ref="AC243:AC252" si="593">IF(E243-F243&lt;0,"达成",E243-F243)</f>
        <v>0.18671988888888907</v>
      </c>
    </row>
    <row r="244" spans="1:29">
      <c r="A244" s="181" t="s">
        <v>2477</v>
      </c>
      <c r="B244" s="2">
        <v>135</v>
      </c>
      <c r="C244" s="177">
        <v>96.25</v>
      </c>
      <c r="D244" s="178">
        <v>1.4018999999999999</v>
      </c>
      <c r="E244" s="32">
        <f t="shared" si="566"/>
        <v>0.22000000000000003</v>
      </c>
      <c r="F244" s="26">
        <f t="shared" si="567"/>
        <v>4.6986111111111013E-2</v>
      </c>
      <c r="H244" s="58">
        <f t="shared" si="568"/>
        <v>6.3431249999999864</v>
      </c>
      <c r="I244" s="2" t="s">
        <v>65</v>
      </c>
      <c r="J244" s="33" t="s">
        <v>2478</v>
      </c>
      <c r="K244" s="59">
        <f t="shared" si="569"/>
        <v>44363</v>
      </c>
      <c r="L244" s="60" t="str">
        <f t="shared" ca="1" si="570"/>
        <v>2021/8/25</v>
      </c>
      <c r="M244" s="44">
        <f t="shared" ca="1" si="571"/>
        <v>9585</v>
      </c>
      <c r="N244" s="61">
        <f t="shared" ca="1" si="572"/>
        <v>0.24154831768388055</v>
      </c>
      <c r="O244" s="35">
        <f t="shared" si="573"/>
        <v>134.932875</v>
      </c>
      <c r="P244" s="35">
        <f t="shared" si="574"/>
        <v>-6.712500000000432E-2</v>
      </c>
      <c r="Q244" s="36">
        <f t="shared" si="575"/>
        <v>0.9</v>
      </c>
      <c r="R244" s="37">
        <f t="shared" si="585"/>
        <v>23055.04999999997</v>
      </c>
      <c r="S244" s="38">
        <f t="shared" si="586"/>
        <v>32320.874594999957</v>
      </c>
      <c r="T244" s="38"/>
      <c r="U244" s="62"/>
      <c r="V244" s="39">
        <f t="shared" si="587"/>
        <v>66544.359999999986</v>
      </c>
      <c r="W244" s="39">
        <f t="shared" si="588"/>
        <v>98865.234594999944</v>
      </c>
      <c r="X244" s="1">
        <f t="shared" si="589"/>
        <v>84395</v>
      </c>
      <c r="Y244" s="37">
        <f t="shared" si="590"/>
        <v>14470.234594999944</v>
      </c>
      <c r="Z244" s="183">
        <f t="shared" si="591"/>
        <v>0.17145843468214883</v>
      </c>
      <c r="AA244" s="183">
        <f>SUM($C$2:C244)*D244/SUM($B$2:B244)-1</f>
        <v>5.1942955232285648E-2</v>
      </c>
      <c r="AB244" s="183">
        <f t="shared" si="592"/>
        <v>0.11951547944986318</v>
      </c>
      <c r="AC244" s="40">
        <f t="shared" si="593"/>
        <v>0.17301388888888902</v>
      </c>
    </row>
    <row r="245" spans="1:29">
      <c r="A245" s="181" t="s">
        <v>2479</v>
      </c>
      <c r="B245" s="2">
        <v>135</v>
      </c>
      <c r="C245" s="177">
        <v>95.48</v>
      </c>
      <c r="D245" s="178">
        <v>1.4132</v>
      </c>
      <c r="E245" s="32">
        <f t="shared" si="566"/>
        <v>0.22000000000000003</v>
      </c>
      <c r="F245" s="26">
        <f t="shared" si="567"/>
        <v>3.8610222222222192E-2</v>
      </c>
      <c r="H245" s="58">
        <f t="shared" si="568"/>
        <v>5.212379999999996</v>
      </c>
      <c r="I245" s="2" t="s">
        <v>65</v>
      </c>
      <c r="J245" s="33" t="s">
        <v>2480</v>
      </c>
      <c r="K245" s="59">
        <f t="shared" si="569"/>
        <v>44364</v>
      </c>
      <c r="L245" s="60" t="str">
        <f t="shared" ca="1" si="570"/>
        <v>2021/8/25</v>
      </c>
      <c r="M245" s="44">
        <f t="shared" ca="1" si="571"/>
        <v>9450</v>
      </c>
      <c r="N245" s="61">
        <f t="shared" ca="1" si="572"/>
        <v>0.20132473015872998</v>
      </c>
      <c r="O245" s="35">
        <f t="shared" si="573"/>
        <v>134.93233600000002</v>
      </c>
      <c r="P245" s="35">
        <f t="shared" si="574"/>
        <v>-6.7663999999979296E-2</v>
      </c>
      <c r="Q245" s="36">
        <f t="shared" si="575"/>
        <v>0.9</v>
      </c>
      <c r="R245" s="37">
        <f t="shared" si="585"/>
        <v>23150.52999999997</v>
      </c>
      <c r="S245" s="38">
        <f t="shared" si="586"/>
        <v>32716.328995999957</v>
      </c>
      <c r="T245" s="38"/>
      <c r="U245" s="62"/>
      <c r="V245" s="39">
        <f t="shared" si="587"/>
        <v>66544.359999999986</v>
      </c>
      <c r="W245" s="39">
        <f t="shared" si="588"/>
        <v>99260.688995999939</v>
      </c>
      <c r="X245" s="1">
        <f t="shared" si="589"/>
        <v>84530</v>
      </c>
      <c r="Y245" s="37">
        <f t="shared" si="590"/>
        <v>14730.688995999939</v>
      </c>
      <c r="Z245" s="183">
        <f t="shared" si="591"/>
        <v>0.17426581090736937</v>
      </c>
      <c r="AA245" s="183">
        <f>SUM($C$2:C245)*D245/SUM($B$2:B245)-1</f>
        <v>6.0165910529595301E-2</v>
      </c>
      <c r="AB245" s="183">
        <f t="shared" si="592"/>
        <v>0.11409990037777407</v>
      </c>
      <c r="AC245" s="40">
        <f t="shared" si="593"/>
        <v>0.18138977777777784</v>
      </c>
    </row>
    <row r="246" spans="1:29">
      <c r="A246" s="181" t="s">
        <v>2481</v>
      </c>
      <c r="B246" s="2">
        <v>135</v>
      </c>
      <c r="C246" s="177">
        <v>94.79</v>
      </c>
      <c r="D246" s="178">
        <v>1.4234</v>
      </c>
      <c r="E246" s="32">
        <f t="shared" si="566"/>
        <v>0.22000000000000003</v>
      </c>
      <c r="F246" s="26">
        <f t="shared" si="567"/>
        <v>3.1104555555555601E-2</v>
      </c>
      <c r="H246" s="58">
        <f t="shared" si="568"/>
        <v>4.1991150000000061</v>
      </c>
      <c r="I246" s="2" t="s">
        <v>65</v>
      </c>
      <c r="J246" s="33" t="s">
        <v>2482</v>
      </c>
      <c r="K246" s="59">
        <f t="shared" si="569"/>
        <v>44365</v>
      </c>
      <c r="L246" s="60" t="str">
        <f t="shared" ca="1" si="570"/>
        <v>2021/8/25</v>
      </c>
      <c r="M246" s="44">
        <f t="shared" ca="1" si="571"/>
        <v>9315</v>
      </c>
      <c r="N246" s="61">
        <f t="shared" ca="1" si="572"/>
        <v>0.16453859098228688</v>
      </c>
      <c r="O246" s="35">
        <f t="shared" si="573"/>
        <v>134.92408600000002</v>
      </c>
      <c r="P246" s="35">
        <f t="shared" si="574"/>
        <v>-7.5913999999983162E-2</v>
      </c>
      <c r="Q246" s="36">
        <f t="shared" si="575"/>
        <v>0.9</v>
      </c>
      <c r="R246" s="37">
        <f t="shared" si="585"/>
        <v>23245.319999999971</v>
      </c>
      <c r="S246" s="38">
        <f t="shared" si="586"/>
        <v>33087.38848799996</v>
      </c>
      <c r="T246" s="38"/>
      <c r="U246" s="62"/>
      <c r="V246" s="39">
        <f t="shared" si="587"/>
        <v>66544.359999999986</v>
      </c>
      <c r="W246" s="39">
        <f t="shared" si="588"/>
        <v>99631.748487999954</v>
      </c>
      <c r="X246" s="1">
        <f t="shared" si="589"/>
        <v>84665</v>
      </c>
      <c r="Y246" s="37">
        <f t="shared" si="590"/>
        <v>14966.748487999954</v>
      </c>
      <c r="Z246" s="183">
        <f t="shared" si="591"/>
        <v>0.17677609978149111</v>
      </c>
      <c r="AA246" s="183">
        <f>SUM($C$2:C246)*D246/SUM($B$2:B246)-1</f>
        <v>6.7531454071661834E-2</v>
      </c>
      <c r="AB246" s="183">
        <f t="shared" si="592"/>
        <v>0.10924464570982928</v>
      </c>
      <c r="AC246" s="40">
        <f t="shared" si="593"/>
        <v>0.18889544444444442</v>
      </c>
    </row>
    <row r="247" spans="1:29">
      <c r="A247" s="181" t="s">
        <v>2483</v>
      </c>
      <c r="B247" s="2">
        <v>135</v>
      </c>
      <c r="C247" s="177">
        <v>94.08</v>
      </c>
      <c r="D247" s="178">
        <v>1.4341999999999999</v>
      </c>
      <c r="E247" s="32">
        <f t="shared" si="566"/>
        <v>0.22000000000000003</v>
      </c>
      <c r="F247" s="26">
        <f t="shared" si="567"/>
        <v>2.3381333333333244E-2</v>
      </c>
      <c r="H247" s="58">
        <f t="shared" si="568"/>
        <v>3.1564799999999877</v>
      </c>
      <c r="I247" s="2" t="s">
        <v>65</v>
      </c>
      <c r="J247" s="33" t="s">
        <v>2484</v>
      </c>
      <c r="K247" s="59">
        <f t="shared" si="569"/>
        <v>44368</v>
      </c>
      <c r="L247" s="60" t="str">
        <f t="shared" ca="1" si="570"/>
        <v>2021/8/25</v>
      </c>
      <c r="M247" s="44">
        <f t="shared" ca="1" si="571"/>
        <v>8910</v>
      </c>
      <c r="N247" s="61">
        <f t="shared" ca="1" si="572"/>
        <v>0.12930585858585808</v>
      </c>
      <c r="O247" s="35">
        <f t="shared" si="573"/>
        <v>134.92953599999998</v>
      </c>
      <c r="P247" s="35">
        <f t="shared" si="574"/>
        <v>-7.0464000000015403E-2</v>
      </c>
      <c r="Q247" s="36">
        <f t="shared" si="575"/>
        <v>0.9</v>
      </c>
      <c r="R247" s="37">
        <f t="shared" si="585"/>
        <v>23339.399999999972</v>
      </c>
      <c r="S247" s="38">
        <f t="shared" si="586"/>
        <v>33473.367479999957</v>
      </c>
      <c r="T247" s="38"/>
      <c r="U247" s="62"/>
      <c r="V247" s="39">
        <f t="shared" si="587"/>
        <v>66544.359999999986</v>
      </c>
      <c r="W247" s="39">
        <f t="shared" si="588"/>
        <v>100017.72747999994</v>
      </c>
      <c r="X247" s="1">
        <f t="shared" si="589"/>
        <v>84800</v>
      </c>
      <c r="Y247" s="37">
        <f t="shared" si="590"/>
        <v>15217.727479999943</v>
      </c>
      <c r="Z247" s="183">
        <f t="shared" si="591"/>
        <v>0.17945433349056539</v>
      </c>
      <c r="AA247" s="183">
        <f>SUM($C$2:C247)*D247/SUM($B$2:B247)-1</f>
        <v>7.5313713994439757E-2</v>
      </c>
      <c r="AB247" s="183">
        <f t="shared" si="592"/>
        <v>0.10414061949612563</v>
      </c>
      <c r="AC247" s="40">
        <f t="shared" si="593"/>
        <v>0.19661866666666677</v>
      </c>
    </row>
    <row r="248" spans="1:29">
      <c r="A248" s="181" t="s">
        <v>2485</v>
      </c>
      <c r="B248" s="2">
        <v>135</v>
      </c>
      <c r="C248" s="177">
        <v>93.56</v>
      </c>
      <c r="D248" s="178">
        <v>1.4420999999999999</v>
      </c>
      <c r="E248" s="32">
        <f t="shared" si="566"/>
        <v>0.22000000000000003</v>
      </c>
      <c r="F248" s="26">
        <f t="shared" si="567"/>
        <v>1.7724888888888776E-2</v>
      </c>
      <c r="H248" s="58">
        <f t="shared" si="568"/>
        <v>2.3928599999999847</v>
      </c>
      <c r="I248" s="2" t="s">
        <v>65</v>
      </c>
      <c r="J248" s="33" t="s">
        <v>2486</v>
      </c>
      <c r="K248" s="59">
        <f t="shared" si="569"/>
        <v>44369</v>
      </c>
      <c r="L248" s="60" t="str">
        <f t="shared" ca="1" si="570"/>
        <v>2021/8/25</v>
      </c>
      <c r="M248" s="44">
        <f t="shared" ca="1" si="571"/>
        <v>8775</v>
      </c>
      <c r="N248" s="61">
        <f t="shared" ca="1" si="572"/>
        <v>9.9532068376067748E-2</v>
      </c>
      <c r="O248" s="35">
        <f t="shared" si="573"/>
        <v>134.922876</v>
      </c>
      <c r="P248" s="35">
        <f t="shared" si="574"/>
        <v>-7.712399999999775E-2</v>
      </c>
      <c r="Q248" s="36">
        <f t="shared" si="575"/>
        <v>0.9</v>
      </c>
      <c r="R248" s="37">
        <f t="shared" si="585"/>
        <v>23205.119999999974</v>
      </c>
      <c r="S248" s="38">
        <f t="shared" si="586"/>
        <v>33464.103551999957</v>
      </c>
      <c r="T248" s="38">
        <v>227.84</v>
      </c>
      <c r="U248" s="62">
        <v>331.3</v>
      </c>
      <c r="V248" s="39">
        <f t="shared" si="587"/>
        <v>66875.659999999989</v>
      </c>
      <c r="W248" s="39">
        <f t="shared" si="588"/>
        <v>100339.76355199995</v>
      </c>
      <c r="X248" s="1">
        <f t="shared" si="589"/>
        <v>84935</v>
      </c>
      <c r="Y248" s="37">
        <f t="shared" si="590"/>
        <v>15404.763551999946</v>
      </c>
      <c r="Z248" s="183">
        <f t="shared" si="591"/>
        <v>0.18137120800612161</v>
      </c>
      <c r="AA248" s="183">
        <f>SUM($C$2:C248)*D248/SUM($B$2:B248)-1</f>
        <v>8.0897095431472499E-2</v>
      </c>
      <c r="AB248" s="183">
        <f t="shared" si="592"/>
        <v>0.10047411257464911</v>
      </c>
      <c r="AC248" s="40">
        <f t="shared" si="593"/>
        <v>0.20227511111111124</v>
      </c>
    </row>
    <row r="249" spans="1:29">
      <c r="A249" s="181" t="s">
        <v>2487</v>
      </c>
      <c r="B249" s="2">
        <v>135</v>
      </c>
      <c r="C249" s="177">
        <v>92.79</v>
      </c>
      <c r="D249" s="178">
        <v>1.4540999999999999</v>
      </c>
      <c r="E249" s="32">
        <f t="shared" si="566"/>
        <v>0.22000000000000003</v>
      </c>
      <c r="F249" s="26">
        <f t="shared" si="567"/>
        <v>9.348999999999958E-3</v>
      </c>
      <c r="H249" s="58">
        <f t="shared" si="568"/>
        <v>1.2621149999999943</v>
      </c>
      <c r="I249" s="2" t="s">
        <v>65</v>
      </c>
      <c r="J249" s="33" t="s">
        <v>2488</v>
      </c>
      <c r="K249" s="59">
        <f t="shared" si="569"/>
        <v>44370</v>
      </c>
      <c r="L249" s="60" t="str">
        <f t="shared" ca="1" si="570"/>
        <v>2021/8/25</v>
      </c>
      <c r="M249" s="44">
        <f t="shared" ca="1" si="571"/>
        <v>8640</v>
      </c>
      <c r="N249" s="61">
        <f t="shared" ca="1" si="572"/>
        <v>5.3318515624999764E-2</v>
      </c>
      <c r="O249" s="35">
        <f t="shared" si="573"/>
        <v>134.925939</v>
      </c>
      <c r="P249" s="35">
        <f t="shared" si="574"/>
        <v>-7.4061000000000377E-2</v>
      </c>
      <c r="Q249" s="36">
        <f t="shared" si="575"/>
        <v>0.9</v>
      </c>
      <c r="R249" s="37">
        <f t="shared" si="585"/>
        <v>23297.909999999974</v>
      </c>
      <c r="S249" s="38">
        <f t="shared" si="586"/>
        <v>33877.490930999964</v>
      </c>
      <c r="T249" s="38"/>
      <c r="U249" s="62"/>
      <c r="V249" s="39">
        <f t="shared" si="587"/>
        <v>66875.659999999989</v>
      </c>
      <c r="W249" s="39">
        <f t="shared" si="588"/>
        <v>100753.15093099995</v>
      </c>
      <c r="X249" s="1">
        <f t="shared" si="589"/>
        <v>85070</v>
      </c>
      <c r="Y249" s="37">
        <f t="shared" si="590"/>
        <v>15683.150930999953</v>
      </c>
      <c r="Z249" s="183">
        <f t="shared" si="591"/>
        <v>0.18435583555895096</v>
      </c>
      <c r="AA249" s="183">
        <f>SUM($C$2:C249)*D249/SUM($B$2:B249)-1</f>
        <v>8.9517391727941709E-2</v>
      </c>
      <c r="AB249" s="183">
        <f t="shared" si="592"/>
        <v>9.4838443831009256E-2</v>
      </c>
      <c r="AC249" s="40">
        <f t="shared" si="593"/>
        <v>0.21065100000000006</v>
      </c>
    </row>
    <row r="250" spans="1:29">
      <c r="A250" s="181" t="s">
        <v>2489</v>
      </c>
      <c r="B250" s="2">
        <v>135</v>
      </c>
      <c r="C250" s="177">
        <v>93.27</v>
      </c>
      <c r="D250" s="178">
        <v>1.4467000000000001</v>
      </c>
      <c r="E250" s="32">
        <f t="shared" si="566"/>
        <v>0.22000000000000003</v>
      </c>
      <c r="F250" s="26">
        <f t="shared" si="567"/>
        <v>1.4570333333333312E-2</v>
      </c>
      <c r="H250" s="58">
        <f t="shared" si="568"/>
        <v>1.9669949999999972</v>
      </c>
      <c r="I250" s="2" t="s">
        <v>65</v>
      </c>
      <c r="J250" s="33" t="s">
        <v>2490</v>
      </c>
      <c r="K250" s="59">
        <f t="shared" si="569"/>
        <v>44371</v>
      </c>
      <c r="L250" s="60" t="str">
        <f t="shared" ca="1" si="570"/>
        <v>2021/8/25</v>
      </c>
      <c r="M250" s="44">
        <f t="shared" ca="1" si="571"/>
        <v>8505</v>
      </c>
      <c r="N250" s="61">
        <f t="shared" ca="1" si="572"/>
        <v>8.441542328042316E-2</v>
      </c>
      <c r="O250" s="35">
        <f t="shared" si="573"/>
        <v>134.93370899999999</v>
      </c>
      <c r="P250" s="35">
        <f t="shared" si="574"/>
        <v>-6.6291000000006761E-2</v>
      </c>
      <c r="Q250" s="36">
        <f t="shared" si="575"/>
        <v>0.9</v>
      </c>
      <c r="R250" s="37">
        <f t="shared" si="585"/>
        <v>23391.179999999975</v>
      </c>
      <c r="S250" s="38">
        <f t="shared" si="586"/>
        <v>33840.020105999967</v>
      </c>
      <c r="T250" s="38"/>
      <c r="U250" s="62"/>
      <c r="V250" s="39">
        <f t="shared" si="587"/>
        <v>66875.659999999989</v>
      </c>
      <c r="W250" s="39">
        <f t="shared" si="588"/>
        <v>100715.68010599996</v>
      </c>
      <c r="X250" s="1">
        <f t="shared" si="589"/>
        <v>85205</v>
      </c>
      <c r="Y250" s="37">
        <f t="shared" si="590"/>
        <v>15510.680105999956</v>
      </c>
      <c r="Z250" s="183">
        <f t="shared" si="591"/>
        <v>0.182039552913561</v>
      </c>
      <c r="AA250" s="183">
        <f>SUM($C$2:C250)*D250/SUM($B$2:B250)-1</f>
        <v>8.3624868070176106E-2</v>
      </c>
      <c r="AB250" s="183">
        <f t="shared" si="592"/>
        <v>9.8414684843384892E-2</v>
      </c>
      <c r="AC250" s="40">
        <f t="shared" si="593"/>
        <v>0.2054296666666667</v>
      </c>
    </row>
    <row r="251" spans="1:29">
      <c r="A251" s="181" t="s">
        <v>2491</v>
      </c>
      <c r="B251" s="2">
        <v>135</v>
      </c>
      <c r="C251" s="177">
        <v>92.47</v>
      </c>
      <c r="D251" s="178">
        <v>1.4592000000000001</v>
      </c>
      <c r="E251" s="32">
        <f t="shared" si="566"/>
        <v>0.22000000000000003</v>
      </c>
      <c r="F251" s="26">
        <f t="shared" si="567"/>
        <v>5.8681111111110549E-3</v>
      </c>
      <c r="H251" s="58">
        <f t="shared" si="568"/>
        <v>0.79219499999999243</v>
      </c>
      <c r="I251" s="2" t="s">
        <v>65</v>
      </c>
      <c r="J251" s="33" t="s">
        <v>2492</v>
      </c>
      <c r="K251" s="59">
        <f t="shared" si="569"/>
        <v>44372</v>
      </c>
      <c r="L251" s="60" t="str">
        <f t="shared" ca="1" si="570"/>
        <v>2021/8/25</v>
      </c>
      <c r="M251" s="44">
        <f t="shared" ca="1" si="571"/>
        <v>8370</v>
      </c>
      <c r="N251" s="61">
        <f t="shared" ca="1" si="572"/>
        <v>3.4546137992831211E-2</v>
      </c>
      <c r="O251" s="35">
        <f t="shared" si="573"/>
        <v>134.93222399999999</v>
      </c>
      <c r="P251" s="35">
        <f t="shared" si="574"/>
        <v>-6.7776000000009162E-2</v>
      </c>
      <c r="Q251" s="36">
        <f t="shared" si="575"/>
        <v>0.9</v>
      </c>
      <c r="R251" s="37">
        <f t="shared" si="585"/>
        <v>23483.649999999976</v>
      </c>
      <c r="S251" s="38">
        <f t="shared" si="586"/>
        <v>34267.342079999966</v>
      </c>
      <c r="T251" s="38"/>
      <c r="U251" s="62"/>
      <c r="V251" s="39">
        <f t="shared" si="587"/>
        <v>66875.659999999989</v>
      </c>
      <c r="W251" s="39">
        <f t="shared" si="588"/>
        <v>101143.00207999995</v>
      </c>
      <c r="X251" s="1">
        <f t="shared" si="589"/>
        <v>85340</v>
      </c>
      <c r="Y251" s="37">
        <f t="shared" si="590"/>
        <v>15803.002079999947</v>
      </c>
      <c r="Z251" s="183">
        <f t="shared" si="591"/>
        <v>0.18517696367471226</v>
      </c>
      <c r="AA251" s="183">
        <f>SUM($C$2:C251)*D251/SUM($B$2:B251)-1</f>
        <v>9.2604266180493111E-2</v>
      </c>
      <c r="AB251" s="183">
        <f t="shared" si="592"/>
        <v>9.2572697494219147E-2</v>
      </c>
      <c r="AC251" s="40">
        <f t="shared" si="593"/>
        <v>0.21413188888888898</v>
      </c>
    </row>
    <row r="252" spans="1:29">
      <c r="A252" s="181" t="s">
        <v>2493</v>
      </c>
      <c r="B252" s="2">
        <v>135</v>
      </c>
      <c r="C252" s="177">
        <v>92.29</v>
      </c>
      <c r="D252" s="178">
        <v>1.462</v>
      </c>
      <c r="E252" s="32">
        <f t="shared" si="566"/>
        <v>0.22000000000000003</v>
      </c>
      <c r="F252" s="26">
        <f t="shared" si="567"/>
        <v>3.9101111111110474E-3</v>
      </c>
      <c r="H252" s="58">
        <f t="shared" si="568"/>
        <v>0.52786499999999137</v>
      </c>
      <c r="I252" s="2" t="s">
        <v>65</v>
      </c>
      <c r="J252" s="33" t="s">
        <v>2494</v>
      </c>
      <c r="K252" s="59">
        <f t="shared" si="569"/>
        <v>44375</v>
      </c>
      <c r="L252" s="60" t="str">
        <f t="shared" ca="1" si="570"/>
        <v>2021/8/25</v>
      </c>
      <c r="M252" s="44">
        <f t="shared" ca="1" si="571"/>
        <v>7965</v>
      </c>
      <c r="N252" s="61">
        <f t="shared" ca="1" si="572"/>
        <v>2.4189670433144614E-2</v>
      </c>
      <c r="O252" s="35">
        <f t="shared" si="573"/>
        <v>134.92798000000002</v>
      </c>
      <c r="P252" s="35">
        <f t="shared" si="574"/>
        <v>-7.2019999999980655E-2</v>
      </c>
      <c r="Q252" s="36">
        <f t="shared" si="575"/>
        <v>0.9</v>
      </c>
      <c r="R252" s="37">
        <f t="shared" si="585"/>
        <v>23575.939999999977</v>
      </c>
      <c r="S252" s="38">
        <f t="shared" si="586"/>
        <v>34468.024279999969</v>
      </c>
      <c r="T252" s="38"/>
      <c r="U252" s="62"/>
      <c r="V252" s="39">
        <f t="shared" si="587"/>
        <v>66875.659999999989</v>
      </c>
      <c r="W252" s="39">
        <f t="shared" si="588"/>
        <v>101343.68427999996</v>
      </c>
      <c r="X252" s="1">
        <f t="shared" si="589"/>
        <v>85475</v>
      </c>
      <c r="Y252" s="37">
        <f t="shared" si="590"/>
        <v>15868.684279999958</v>
      </c>
      <c r="Z252" s="183">
        <f t="shared" si="591"/>
        <v>0.18565293103246505</v>
      </c>
      <c r="AA252" s="183">
        <f>SUM($C$2:C252)*D252/SUM($B$2:B252)-1</f>
        <v>9.4311756090180721E-2</v>
      </c>
      <c r="AB252" s="183">
        <f t="shared" si="592"/>
        <v>9.1341174942284331E-2</v>
      </c>
      <c r="AC252" s="40">
        <f t="shared" si="593"/>
        <v>0.21608988888888897</v>
      </c>
    </row>
    <row r="253" spans="1:29">
      <c r="A253" s="181" t="s">
        <v>2534</v>
      </c>
      <c r="B253" s="2">
        <v>135</v>
      </c>
      <c r="C253" s="177">
        <v>93.04</v>
      </c>
      <c r="D253" s="178">
        <v>1.4501999999999999</v>
      </c>
      <c r="E253" s="32">
        <f t="shared" ref="E253:E255" si="594">10%*Q253+13%</f>
        <v>0.22000000000000003</v>
      </c>
      <c r="F253" s="26">
        <f t="shared" ref="F253:F255" si="595">IF(G253="",($F$1*C253-B253)/B253,H253/B253)</f>
        <v>1.2068444444444519E-2</v>
      </c>
      <c r="H253" s="58">
        <f t="shared" ref="H253:H255" si="596">IF(G253="",$F$1*C253-B253,G253-B253)</f>
        <v>1.62924000000001</v>
      </c>
      <c r="I253" s="2" t="s">
        <v>65</v>
      </c>
      <c r="J253" s="33" t="s">
        <v>2535</v>
      </c>
      <c r="K253" s="59">
        <f t="shared" ref="K253:K255" si="597">DATE(MID(J253,1,4),MID(J253,5,2),MID(J253,7,2))</f>
        <v>44376</v>
      </c>
      <c r="L253" s="60" t="str">
        <f t="shared" ref="L253:L255" ca="1" si="598">IF(LEN(J253) &gt; 15,DATE(MID(J253,12,4),MID(J253,16,2),MID(J253,18,2)),TEXT(TODAY(),"yyyy/m/d"))</f>
        <v>2021/8/25</v>
      </c>
      <c r="M253" s="44">
        <f t="shared" ref="M253:M255" ca="1" si="599">(L253-K253+1)*B253</f>
        <v>7830</v>
      </c>
      <c r="N253" s="61">
        <f t="shared" ref="N253:N255" ca="1" si="600">H253/M253*365</f>
        <v>7.5947969348659466E-2</v>
      </c>
      <c r="O253" s="35">
        <f t="shared" ref="O253:O255" si="601">D253*C253</f>
        <v>134.92660800000002</v>
      </c>
      <c r="P253" s="35">
        <f t="shared" ref="P253:P255" si="602">O253-B253</f>
        <v>-7.3391999999984137E-2</v>
      </c>
      <c r="Q253" s="36">
        <f t="shared" ref="Q253:Q255" si="603">B253/150</f>
        <v>0.9</v>
      </c>
      <c r="R253" s="37">
        <f t="shared" ref="R253:R255" si="604">R252+C253-T253</f>
        <v>23668.979999999978</v>
      </c>
      <c r="S253" s="38">
        <f t="shared" ref="S253:S255" si="605">R253*D253</f>
        <v>34324.754795999965</v>
      </c>
      <c r="T253" s="38"/>
      <c r="U253" s="62"/>
      <c r="V253" s="39">
        <f t="shared" ref="V253:V255" si="606">U253+V252</f>
        <v>66875.659999999989</v>
      </c>
      <c r="W253" s="39">
        <f t="shared" ref="W253:W255" si="607">S253+V253</f>
        <v>101200.41479599995</v>
      </c>
      <c r="X253" s="1">
        <f t="shared" ref="X253:X255" si="608">X252+B253</f>
        <v>85610</v>
      </c>
      <c r="Y253" s="37">
        <f t="shared" ref="Y253:Y255" si="609">W253-X253</f>
        <v>15590.414795999954</v>
      </c>
      <c r="Z253" s="183">
        <f t="shared" ref="Z253:Z255" si="610">W253/X253-1</f>
        <v>0.18210973946968756</v>
      </c>
      <c r="AA253" s="183">
        <f>SUM($C$2:C253)*D253/SUM($B$2:B253)-1</f>
        <v>8.5129414285714855E-2</v>
      </c>
      <c r="AB253" s="183">
        <f t="shared" ref="AB253:AB255" si="611">Z253-AA253</f>
        <v>9.6980325183972704E-2</v>
      </c>
      <c r="AC253" s="40">
        <f t="shared" ref="AC253:AC255" si="612">IF(E253-F253&lt;0,"达成",E253-F253)</f>
        <v>0.20793155555555551</v>
      </c>
    </row>
    <row r="254" spans="1:29">
      <c r="A254" s="181" t="s">
        <v>2536</v>
      </c>
      <c r="B254" s="2">
        <v>135</v>
      </c>
      <c r="C254" s="177">
        <v>92.51</v>
      </c>
      <c r="D254" s="178">
        <v>1.4585999999999999</v>
      </c>
      <c r="E254" s="32">
        <f t="shared" si="594"/>
        <v>0.22000000000000003</v>
      </c>
      <c r="F254" s="26">
        <f t="shared" si="595"/>
        <v>6.3032222222221676E-3</v>
      </c>
      <c r="H254" s="58">
        <f t="shared" si="596"/>
        <v>0.85093499999999267</v>
      </c>
      <c r="I254" s="2" t="s">
        <v>65</v>
      </c>
      <c r="J254" s="33" t="s">
        <v>2537</v>
      </c>
      <c r="K254" s="59">
        <f t="shared" si="597"/>
        <v>44377</v>
      </c>
      <c r="L254" s="60" t="str">
        <f t="shared" ca="1" si="598"/>
        <v>2021/8/25</v>
      </c>
      <c r="M254" s="44">
        <f t="shared" ca="1" si="599"/>
        <v>7695</v>
      </c>
      <c r="N254" s="61">
        <f t="shared" ca="1" si="600"/>
        <v>4.0362738791422652E-2</v>
      </c>
      <c r="O254" s="35">
        <f t="shared" si="601"/>
        <v>134.93508599999998</v>
      </c>
      <c r="P254" s="35">
        <f t="shared" si="602"/>
        <v>-6.4914000000015903E-2</v>
      </c>
      <c r="Q254" s="36">
        <f t="shared" si="603"/>
        <v>0.9</v>
      </c>
      <c r="R254" s="37">
        <f t="shared" si="604"/>
        <v>23761.489999999976</v>
      </c>
      <c r="S254" s="38">
        <f t="shared" si="605"/>
        <v>34658.509313999966</v>
      </c>
      <c r="T254" s="38"/>
      <c r="U254" s="62"/>
      <c r="V254" s="39">
        <f t="shared" si="606"/>
        <v>66875.659999999989</v>
      </c>
      <c r="W254" s="39">
        <f t="shared" si="607"/>
        <v>101534.16931399996</v>
      </c>
      <c r="X254" s="1">
        <f t="shared" si="608"/>
        <v>85745</v>
      </c>
      <c r="Y254" s="37">
        <f t="shared" si="609"/>
        <v>15789.169313999955</v>
      </c>
      <c r="Z254" s="183">
        <f t="shared" si="610"/>
        <v>0.18414099147472096</v>
      </c>
      <c r="AA254" s="183">
        <f>SUM($C$2:C254)*D254/SUM($B$2:B254)-1</f>
        <v>9.1042432057632183E-2</v>
      </c>
      <c r="AB254" s="183">
        <f t="shared" si="611"/>
        <v>9.3098559417088778E-2</v>
      </c>
      <c r="AC254" s="40">
        <f t="shared" si="612"/>
        <v>0.21369677777777787</v>
      </c>
    </row>
    <row r="255" spans="1:29">
      <c r="A255" s="181" t="s">
        <v>2538</v>
      </c>
      <c r="B255" s="2">
        <v>135</v>
      </c>
      <c r="C255" s="177">
        <v>93.66</v>
      </c>
      <c r="D255" s="178">
        <v>1.4406000000000001</v>
      </c>
      <c r="E255" s="32">
        <f t="shared" si="594"/>
        <v>0.22000000000000003</v>
      </c>
      <c r="F255" s="26">
        <f t="shared" si="595"/>
        <v>1.8812666666666557E-2</v>
      </c>
      <c r="H255" s="58">
        <f t="shared" si="596"/>
        <v>2.5397099999999853</v>
      </c>
      <c r="I255" s="2" t="s">
        <v>65</v>
      </c>
      <c r="J255" s="33" t="s">
        <v>2539</v>
      </c>
      <c r="K255" s="59">
        <f t="shared" si="597"/>
        <v>44378</v>
      </c>
      <c r="L255" s="60" t="str">
        <f t="shared" ca="1" si="598"/>
        <v>2021/8/25</v>
      </c>
      <c r="M255" s="44">
        <f t="shared" ca="1" si="599"/>
        <v>7560</v>
      </c>
      <c r="N255" s="61">
        <f t="shared" ca="1" si="600"/>
        <v>0.12261827380952309</v>
      </c>
      <c r="O255" s="35">
        <f t="shared" si="601"/>
        <v>134.92659600000002</v>
      </c>
      <c r="P255" s="35">
        <f t="shared" si="602"/>
        <v>-7.3403999999982261E-2</v>
      </c>
      <c r="Q255" s="36">
        <f t="shared" si="603"/>
        <v>0.9</v>
      </c>
      <c r="R255" s="37">
        <f t="shared" si="604"/>
        <v>23855.149999999976</v>
      </c>
      <c r="S255" s="38">
        <f t="shared" si="605"/>
        <v>34365.729089999964</v>
      </c>
      <c r="T255" s="38"/>
      <c r="U255" s="62"/>
      <c r="V255" s="39">
        <f t="shared" si="606"/>
        <v>66875.659999999989</v>
      </c>
      <c r="W255" s="39">
        <f t="shared" si="607"/>
        <v>101241.38908999995</v>
      </c>
      <c r="X255" s="1">
        <f t="shared" si="608"/>
        <v>85880</v>
      </c>
      <c r="Y255" s="37">
        <f t="shared" si="609"/>
        <v>15361.389089999953</v>
      </c>
      <c r="Z255" s="183">
        <f t="shared" si="610"/>
        <v>0.17887038996273819</v>
      </c>
      <c r="AA255" s="183">
        <f>SUM($C$2:C255)*D255/SUM($B$2:B255)-1</f>
        <v>7.7263022421525385E-2</v>
      </c>
      <c r="AB255" s="183">
        <f t="shared" si="611"/>
        <v>0.1016073675412128</v>
      </c>
      <c r="AC255" s="40">
        <f t="shared" si="612"/>
        <v>0.20118733333333347</v>
      </c>
    </row>
    <row r="256" spans="1:29">
      <c r="A256" s="181" t="s">
        <v>2540</v>
      </c>
      <c r="B256" s="2">
        <v>135</v>
      </c>
      <c r="C256" s="177">
        <v>94.44</v>
      </c>
      <c r="D256" s="178">
        <v>1.4287000000000001</v>
      </c>
      <c r="E256" s="32">
        <f t="shared" ref="E256:E273" si="613">10%*Q256+13%</f>
        <v>0.22000000000000003</v>
      </c>
      <c r="F256" s="26">
        <f t="shared" ref="F256:F273" si="614">IF(G256="",($F$1*C256-B256)/B256,H256/B256)</f>
        <v>2.7297333333333257E-2</v>
      </c>
      <c r="H256" s="58">
        <f t="shared" ref="H256:H273" si="615">IF(G256="",$F$1*C256-B256,G256-B256)</f>
        <v>3.6851399999999899</v>
      </c>
      <c r="I256" s="2" t="s">
        <v>65</v>
      </c>
      <c r="J256" s="33" t="s">
        <v>2541</v>
      </c>
      <c r="K256" s="59">
        <f t="shared" ref="K256:K273" si="616">DATE(MID(J256,1,4),MID(J256,5,2),MID(J256,7,2))</f>
        <v>44379</v>
      </c>
      <c r="L256" s="60" t="str">
        <f t="shared" ref="L256:L273" ca="1" si="617">IF(LEN(J256) &gt; 15,DATE(MID(J256,12,4),MID(J256,16,2),MID(J256,18,2)),TEXT(TODAY(),"yyyy/m/d"))</f>
        <v>2021/8/25</v>
      </c>
      <c r="M256" s="44">
        <f t="shared" ref="M256:M273" ca="1" si="618">(L256-K256+1)*B256</f>
        <v>7425</v>
      </c>
      <c r="N256" s="61">
        <f t="shared" ref="N256:N273" ca="1" si="619">H256/M256*365</f>
        <v>0.18115503030302979</v>
      </c>
      <c r="O256" s="35">
        <f t="shared" ref="O256:O273" si="620">D256*C256</f>
        <v>134.92642800000002</v>
      </c>
      <c r="P256" s="35">
        <f t="shared" ref="P256:P273" si="621">O256-B256</f>
        <v>-7.3571999999984428E-2</v>
      </c>
      <c r="Q256" s="36">
        <f t="shared" ref="Q256:Q273" si="622">B256/150</f>
        <v>0.9</v>
      </c>
      <c r="R256" s="37">
        <f t="shared" ref="R256" si="623">R255+C256-T256</f>
        <v>23949.589999999975</v>
      </c>
      <c r="S256" s="38">
        <f t="shared" ref="S256" si="624">R256*D256</f>
        <v>34216.779232999965</v>
      </c>
      <c r="T256" s="38"/>
      <c r="U256" s="62"/>
      <c r="V256" s="39">
        <f t="shared" ref="V256" si="625">U256+V255</f>
        <v>66875.659999999989</v>
      </c>
      <c r="W256" s="39">
        <f t="shared" ref="W256" si="626">S256+V256</f>
        <v>101092.43923299995</v>
      </c>
      <c r="X256" s="1">
        <f t="shared" ref="X256" si="627">X255+B256</f>
        <v>86015</v>
      </c>
      <c r="Y256" s="37">
        <f t="shared" ref="Y256" si="628">W256-X256</f>
        <v>15077.439232999954</v>
      </c>
      <c r="Z256" s="183">
        <f t="shared" ref="Z256" si="629">W256/X256-1</f>
        <v>0.17528848727547475</v>
      </c>
      <c r="AA256" s="183">
        <f>SUM($C$2:C256)*D256/SUM($B$2:B256)-1</f>
        <v>6.8087356796189491E-2</v>
      </c>
      <c r="AB256" s="183">
        <f t="shared" ref="AB256" si="630">Z256-AA256</f>
        <v>0.10720113047928526</v>
      </c>
      <c r="AC256" s="40">
        <f t="shared" ref="AC256" si="631">IF(E256-F256&lt;0,"达成",E256-F256)</f>
        <v>0.19270266666666677</v>
      </c>
    </row>
    <row r="257" spans="1:29">
      <c r="A257" s="181" t="s">
        <v>2542</v>
      </c>
      <c r="B257" s="2">
        <v>135</v>
      </c>
      <c r="C257" s="177">
        <v>93.72</v>
      </c>
      <c r="D257" s="178">
        <v>1.4397</v>
      </c>
      <c r="E257" s="32">
        <f t="shared" si="613"/>
        <v>0.22000000000000003</v>
      </c>
      <c r="F257" s="26">
        <f t="shared" si="614"/>
        <v>1.9465333333333227E-2</v>
      </c>
      <c r="H257" s="58">
        <f t="shared" si="615"/>
        <v>2.6278199999999856</v>
      </c>
      <c r="I257" s="2" t="s">
        <v>65</v>
      </c>
      <c r="J257" s="33" t="s">
        <v>2543</v>
      </c>
      <c r="K257" s="59">
        <f t="shared" si="616"/>
        <v>44382</v>
      </c>
      <c r="L257" s="60" t="str">
        <f t="shared" ca="1" si="617"/>
        <v>2021/8/25</v>
      </c>
      <c r="M257" s="44">
        <f t="shared" ca="1" si="618"/>
        <v>7020</v>
      </c>
      <c r="N257" s="61">
        <f t="shared" ca="1" si="619"/>
        <v>0.13663166666666593</v>
      </c>
      <c r="O257" s="35">
        <f t="shared" si="620"/>
        <v>134.928684</v>
      </c>
      <c r="P257" s="35">
        <f t="shared" si="621"/>
        <v>-7.1315999999995938E-2</v>
      </c>
      <c r="Q257" s="36">
        <f t="shared" si="622"/>
        <v>0.9</v>
      </c>
      <c r="R257" s="37">
        <f t="shared" ref="R257:R278" si="632">R256+C257-T257</f>
        <v>24043.309999999976</v>
      </c>
      <c r="S257" s="38">
        <f t="shared" ref="S257:S278" si="633">R257*D257</f>
        <v>34615.153406999962</v>
      </c>
      <c r="T257" s="38"/>
      <c r="U257" s="62"/>
      <c r="V257" s="39">
        <f t="shared" ref="V257:V278" si="634">U257+V256</f>
        <v>66875.659999999989</v>
      </c>
      <c r="W257" s="39">
        <f t="shared" ref="W257:W278" si="635">S257+V257</f>
        <v>101490.81340699995</v>
      </c>
      <c r="X257" s="1">
        <f t="shared" ref="X257:X278" si="636">X256+B257</f>
        <v>86150</v>
      </c>
      <c r="Y257" s="37">
        <f t="shared" ref="Y257:Y278" si="637">W257-X257</f>
        <v>15340.813406999951</v>
      </c>
      <c r="Z257" s="183">
        <f t="shared" ref="Z257:Z278" si="638">W257/X257-1</f>
        <v>0.17807096235635456</v>
      </c>
      <c r="AA257" s="183">
        <f>SUM($C$2:C257)*D257/SUM($B$2:B257)-1</f>
        <v>7.6003259252669597E-2</v>
      </c>
      <c r="AB257" s="183">
        <f t="shared" ref="AB257:AB278" si="639">Z257-AA257</f>
        <v>0.10206770310368496</v>
      </c>
      <c r="AC257" s="40">
        <f t="shared" ref="AC257:AC278" si="640">IF(E257-F257&lt;0,"达成",E257-F257)</f>
        <v>0.20053466666666681</v>
      </c>
    </row>
    <row r="258" spans="1:29">
      <c r="A258" s="181" t="s">
        <v>2544</v>
      </c>
      <c r="B258" s="2">
        <v>135</v>
      </c>
      <c r="C258" s="177">
        <v>93.71</v>
      </c>
      <c r="D258" s="178">
        <v>1.4399</v>
      </c>
      <c r="E258" s="32">
        <f t="shared" si="613"/>
        <v>0.22000000000000003</v>
      </c>
      <c r="F258" s="26">
        <f t="shared" si="614"/>
        <v>1.9356555555555342E-2</v>
      </c>
      <c r="H258" s="58">
        <f t="shared" si="615"/>
        <v>2.6131349999999713</v>
      </c>
      <c r="I258" s="2" t="s">
        <v>65</v>
      </c>
      <c r="J258" s="33" t="s">
        <v>2545</v>
      </c>
      <c r="K258" s="59">
        <f t="shared" si="616"/>
        <v>44383</v>
      </c>
      <c r="L258" s="60" t="str">
        <f t="shared" ca="1" si="617"/>
        <v>2021/8/25</v>
      </c>
      <c r="M258" s="44">
        <f t="shared" ca="1" si="618"/>
        <v>6885</v>
      </c>
      <c r="N258" s="61">
        <f t="shared" ca="1" si="619"/>
        <v>0.13853221132897453</v>
      </c>
      <c r="O258" s="35">
        <f t="shared" si="620"/>
        <v>134.93302899999998</v>
      </c>
      <c r="P258" s="35">
        <f t="shared" si="621"/>
        <v>-6.6971000000023651E-2</v>
      </c>
      <c r="Q258" s="36">
        <f t="shared" si="622"/>
        <v>0.9</v>
      </c>
      <c r="R258" s="37">
        <f t="shared" si="632"/>
        <v>24137.019999999975</v>
      </c>
      <c r="S258" s="38">
        <f t="shared" si="633"/>
        <v>34754.895097999964</v>
      </c>
      <c r="T258" s="38"/>
      <c r="U258" s="62"/>
      <c r="V258" s="39">
        <f t="shared" si="634"/>
        <v>66875.659999999989</v>
      </c>
      <c r="W258" s="39">
        <f t="shared" si="635"/>
        <v>101630.55509799995</v>
      </c>
      <c r="X258" s="1">
        <f t="shared" si="636"/>
        <v>86285</v>
      </c>
      <c r="Y258" s="37">
        <f t="shared" si="637"/>
        <v>15345.555097999953</v>
      </c>
      <c r="Z258" s="183">
        <f t="shared" si="638"/>
        <v>0.17784730947441574</v>
      </c>
      <c r="AA258" s="183">
        <f>SUM($C$2:C258)*D258/SUM($B$2:B258)-1</f>
        <v>7.5847090917147142E-2</v>
      </c>
      <c r="AB258" s="183">
        <f t="shared" si="639"/>
        <v>0.1020002185572686</v>
      </c>
      <c r="AC258" s="40">
        <f t="shared" si="640"/>
        <v>0.20064344444444468</v>
      </c>
    </row>
    <row r="259" spans="1:29">
      <c r="A259" s="181" t="s">
        <v>2546</v>
      </c>
      <c r="B259" s="2">
        <v>135</v>
      </c>
      <c r="C259" s="177">
        <v>92.93</v>
      </c>
      <c r="D259" s="178">
        <v>1.452</v>
      </c>
      <c r="E259" s="32">
        <f t="shared" si="613"/>
        <v>0.22000000000000003</v>
      </c>
      <c r="F259" s="26">
        <f t="shared" si="614"/>
        <v>1.0871888888888853E-2</v>
      </c>
      <c r="H259" s="58">
        <f t="shared" si="615"/>
        <v>1.4677049999999952</v>
      </c>
      <c r="I259" s="2" t="s">
        <v>65</v>
      </c>
      <c r="J259" s="33" t="s">
        <v>2547</v>
      </c>
      <c r="K259" s="59">
        <f t="shared" si="616"/>
        <v>44384</v>
      </c>
      <c r="L259" s="60" t="str">
        <f t="shared" ca="1" si="617"/>
        <v>2021/8/25</v>
      </c>
      <c r="M259" s="44">
        <f t="shared" ca="1" si="618"/>
        <v>6750</v>
      </c>
      <c r="N259" s="61">
        <f t="shared" ca="1" si="619"/>
        <v>7.9364788888888635E-2</v>
      </c>
      <c r="O259" s="35">
        <f t="shared" si="620"/>
        <v>134.93436</v>
      </c>
      <c r="P259" s="35">
        <f t="shared" si="621"/>
        <v>-6.5640000000001919E-2</v>
      </c>
      <c r="Q259" s="36">
        <f t="shared" si="622"/>
        <v>0.9</v>
      </c>
      <c r="R259" s="37">
        <f t="shared" si="632"/>
        <v>24229.949999999975</v>
      </c>
      <c r="S259" s="38">
        <f t="shared" si="633"/>
        <v>35181.887399999963</v>
      </c>
      <c r="T259" s="38"/>
      <c r="U259" s="62"/>
      <c r="V259" s="39">
        <f t="shared" si="634"/>
        <v>66875.659999999989</v>
      </c>
      <c r="W259" s="39">
        <f t="shared" si="635"/>
        <v>102057.54739999995</v>
      </c>
      <c r="X259" s="1">
        <f t="shared" si="636"/>
        <v>86420</v>
      </c>
      <c r="Y259" s="37">
        <f t="shared" si="637"/>
        <v>15637.547399999952</v>
      </c>
      <c r="Z259" s="183">
        <f t="shared" si="638"/>
        <v>0.18094824577643998</v>
      </c>
      <c r="AA259" s="183">
        <f>SUM($C$2:C259)*D259/SUM($B$2:B259)-1</f>
        <v>8.4548737864078127E-2</v>
      </c>
      <c r="AB259" s="183">
        <f t="shared" si="639"/>
        <v>9.6399507912361848E-2</v>
      </c>
      <c r="AC259" s="40">
        <f t="shared" si="640"/>
        <v>0.20912811111111118</v>
      </c>
    </row>
    <row r="260" spans="1:29">
      <c r="A260" s="181" t="s">
        <v>2548</v>
      </c>
      <c r="B260" s="2">
        <v>135</v>
      </c>
      <c r="C260" s="177">
        <v>93.02</v>
      </c>
      <c r="D260" s="178">
        <v>1.4504999999999999</v>
      </c>
      <c r="E260" s="32">
        <f t="shared" si="613"/>
        <v>0.22000000000000003</v>
      </c>
      <c r="F260" s="26">
        <f t="shared" si="614"/>
        <v>1.1850888888888751E-2</v>
      </c>
      <c r="H260" s="58">
        <f t="shared" si="615"/>
        <v>1.5998699999999815</v>
      </c>
      <c r="I260" s="2" t="s">
        <v>65</v>
      </c>
      <c r="J260" s="33" t="s">
        <v>2549</v>
      </c>
      <c r="K260" s="59">
        <f t="shared" si="616"/>
        <v>44385</v>
      </c>
      <c r="L260" s="60" t="str">
        <f t="shared" ca="1" si="617"/>
        <v>2021/8/25</v>
      </c>
      <c r="M260" s="44">
        <f t="shared" ca="1" si="618"/>
        <v>6615</v>
      </c>
      <c r="N260" s="61">
        <f t="shared" ca="1" si="619"/>
        <v>8.8277029478457031E-2</v>
      </c>
      <c r="O260" s="35">
        <f t="shared" si="620"/>
        <v>134.92550999999997</v>
      </c>
      <c r="P260" s="35">
        <f t="shared" si="621"/>
        <v>-7.4490000000025702E-2</v>
      </c>
      <c r="Q260" s="36">
        <f t="shared" si="622"/>
        <v>0.9</v>
      </c>
      <c r="R260" s="37">
        <f t="shared" si="632"/>
        <v>24322.969999999976</v>
      </c>
      <c r="S260" s="38">
        <f t="shared" si="633"/>
        <v>35280.467984999959</v>
      </c>
      <c r="T260" s="38"/>
      <c r="U260" s="62"/>
      <c r="V260" s="39">
        <f t="shared" si="634"/>
        <v>66875.659999999989</v>
      </c>
      <c r="W260" s="39">
        <f t="shared" si="635"/>
        <v>102156.12798499994</v>
      </c>
      <c r="X260" s="1">
        <f t="shared" si="636"/>
        <v>86555</v>
      </c>
      <c r="Y260" s="37">
        <f t="shared" si="637"/>
        <v>15601.127984999941</v>
      </c>
      <c r="Z260" s="183">
        <f t="shared" si="638"/>
        <v>0.1802452542891797</v>
      </c>
      <c r="AA260" s="183">
        <f>SUM($C$2:C260)*D260/SUM($B$2:B260)-1</f>
        <v>8.3096107252747631E-2</v>
      </c>
      <c r="AB260" s="183">
        <f t="shared" si="639"/>
        <v>9.7149147036432071E-2</v>
      </c>
      <c r="AC260" s="40">
        <f t="shared" si="640"/>
        <v>0.20814911111111128</v>
      </c>
    </row>
    <row r="261" spans="1:29">
      <c r="A261" s="181" t="s">
        <v>2550</v>
      </c>
      <c r="B261" s="2">
        <v>135</v>
      </c>
      <c r="C261" s="177">
        <v>92.26</v>
      </c>
      <c r="D261" s="178">
        <v>1.4624999999999999</v>
      </c>
      <c r="E261" s="32">
        <f t="shared" si="613"/>
        <v>0.22000000000000003</v>
      </c>
      <c r="F261" s="26">
        <f t="shared" si="614"/>
        <v>3.5837777777778176E-3</v>
      </c>
      <c r="H261" s="58">
        <f t="shared" si="615"/>
        <v>0.4838100000000054</v>
      </c>
      <c r="I261" s="2" t="s">
        <v>65</v>
      </c>
      <c r="J261" s="33" t="s">
        <v>2551</v>
      </c>
      <c r="K261" s="59">
        <f t="shared" si="616"/>
        <v>44386</v>
      </c>
      <c r="L261" s="60" t="str">
        <f t="shared" ca="1" si="617"/>
        <v>2021/8/25</v>
      </c>
      <c r="M261" s="44">
        <f t="shared" ca="1" si="618"/>
        <v>6480</v>
      </c>
      <c r="N261" s="61">
        <f t="shared" ca="1" si="619"/>
        <v>2.7251643518518824E-2</v>
      </c>
      <c r="O261" s="35">
        <f t="shared" si="620"/>
        <v>134.93025</v>
      </c>
      <c r="P261" s="35">
        <f t="shared" si="621"/>
        <v>-6.9749999999999091E-2</v>
      </c>
      <c r="Q261" s="36">
        <f t="shared" si="622"/>
        <v>0.9</v>
      </c>
      <c r="R261" s="37">
        <f t="shared" si="632"/>
        <v>24415.229999999974</v>
      </c>
      <c r="S261" s="38">
        <f t="shared" si="633"/>
        <v>35707.273874999963</v>
      </c>
      <c r="T261" s="38"/>
      <c r="U261" s="62"/>
      <c r="V261" s="39">
        <f t="shared" si="634"/>
        <v>66875.659999999989</v>
      </c>
      <c r="W261" s="39">
        <f t="shared" si="635"/>
        <v>102582.93387499996</v>
      </c>
      <c r="X261" s="1">
        <f t="shared" si="636"/>
        <v>86690</v>
      </c>
      <c r="Y261" s="37">
        <f t="shared" si="637"/>
        <v>15892.933874999959</v>
      </c>
      <c r="Z261" s="183">
        <f t="shared" si="638"/>
        <v>0.1833306479986152</v>
      </c>
      <c r="AA261" s="183">
        <f>SUM($C$2:C261)*D261/SUM($B$2:B261)-1</f>
        <v>9.1691790718039012E-2</v>
      </c>
      <c r="AB261" s="183">
        <f t="shared" si="639"/>
        <v>9.1638857280576191E-2</v>
      </c>
      <c r="AC261" s="40">
        <f t="shared" si="640"/>
        <v>0.2164162222222222</v>
      </c>
    </row>
    <row r="262" spans="1:29">
      <c r="A262" s="181" t="s">
        <v>2552</v>
      </c>
      <c r="B262" s="2">
        <v>135</v>
      </c>
      <c r="C262" s="177">
        <v>91.03</v>
      </c>
      <c r="D262" s="178">
        <v>1.4823</v>
      </c>
      <c r="E262" s="32">
        <f t="shared" si="613"/>
        <v>0.22000000000000003</v>
      </c>
      <c r="F262" s="26">
        <f t="shared" si="614"/>
        <v>-9.7958888888890084E-3</v>
      </c>
      <c r="H262" s="58">
        <f t="shared" si="615"/>
        <v>-1.3224450000000161</v>
      </c>
      <c r="I262" s="2" t="s">
        <v>65</v>
      </c>
      <c r="J262" s="33" t="s">
        <v>2553</v>
      </c>
      <c r="K262" s="59">
        <f t="shared" si="616"/>
        <v>44389</v>
      </c>
      <c r="L262" s="60" t="str">
        <f t="shared" ca="1" si="617"/>
        <v>2021/8/25</v>
      </c>
      <c r="M262" s="44">
        <f t="shared" ca="1" si="618"/>
        <v>6075</v>
      </c>
      <c r="N262" s="61">
        <f t="shared" ca="1" si="619"/>
        <v>-7.9455543209877508E-2</v>
      </c>
      <c r="O262" s="35">
        <f t="shared" si="620"/>
        <v>134.93376899999998</v>
      </c>
      <c r="P262" s="35">
        <f t="shared" si="621"/>
        <v>-6.6231000000016138E-2</v>
      </c>
      <c r="Q262" s="36">
        <f t="shared" si="622"/>
        <v>0.9</v>
      </c>
      <c r="R262" s="37">
        <f t="shared" si="632"/>
        <v>24394.279999999973</v>
      </c>
      <c r="S262" s="38">
        <f t="shared" si="633"/>
        <v>36159.641243999962</v>
      </c>
      <c r="T262" s="38">
        <v>111.98</v>
      </c>
      <c r="U262" s="62">
        <v>165.99</v>
      </c>
      <c r="V262" s="39">
        <f t="shared" si="634"/>
        <v>67041.649999999994</v>
      </c>
      <c r="W262" s="39">
        <f t="shared" si="635"/>
        <v>103201.29124399996</v>
      </c>
      <c r="X262" s="1">
        <f t="shared" si="636"/>
        <v>86825</v>
      </c>
      <c r="Y262" s="37">
        <f t="shared" si="637"/>
        <v>16376.291243999964</v>
      </c>
      <c r="Z262" s="183">
        <f t="shared" si="638"/>
        <v>0.18861262590267747</v>
      </c>
      <c r="AA262" s="183">
        <f>SUM($C$2:C262)*D262/SUM($B$2:B262)-1</f>
        <v>0.10605179249891017</v>
      </c>
      <c r="AB262" s="183">
        <f t="shared" si="639"/>
        <v>8.2560833403767298E-2</v>
      </c>
      <c r="AC262" s="40">
        <f t="shared" si="640"/>
        <v>0.22979588888888905</v>
      </c>
    </row>
    <row r="263" spans="1:29">
      <c r="A263" s="181" t="s">
        <v>2554</v>
      </c>
      <c r="B263" s="2">
        <v>135</v>
      </c>
      <c r="C263" s="177">
        <v>90.28</v>
      </c>
      <c r="D263" s="178">
        <v>1.4944999999999999</v>
      </c>
      <c r="E263" s="32">
        <f t="shared" si="613"/>
        <v>0.22000000000000003</v>
      </c>
      <c r="F263" s="26">
        <f t="shared" si="614"/>
        <v>-1.7954222222222267E-2</v>
      </c>
      <c r="H263" s="58">
        <f t="shared" si="615"/>
        <v>-2.4238200000000063</v>
      </c>
      <c r="I263" s="2" t="s">
        <v>65</v>
      </c>
      <c r="J263" s="33" t="s">
        <v>2555</v>
      </c>
      <c r="K263" s="59">
        <f t="shared" si="616"/>
        <v>44390</v>
      </c>
      <c r="L263" s="60" t="str">
        <f t="shared" ca="1" si="617"/>
        <v>2021/8/25</v>
      </c>
      <c r="M263" s="44">
        <f t="shared" ca="1" si="618"/>
        <v>5940</v>
      </c>
      <c r="N263" s="61">
        <f t="shared" ca="1" si="619"/>
        <v>-0.14893843434343473</v>
      </c>
      <c r="O263" s="35">
        <f t="shared" si="620"/>
        <v>134.92346000000001</v>
      </c>
      <c r="P263" s="35">
        <f t="shared" si="621"/>
        <v>-7.6539999999994279E-2</v>
      </c>
      <c r="Q263" s="36">
        <f t="shared" si="622"/>
        <v>0.9</v>
      </c>
      <c r="R263" s="37">
        <f t="shared" si="632"/>
        <v>24484.559999999972</v>
      </c>
      <c r="S263" s="38">
        <f t="shared" si="633"/>
        <v>36592.174919999954</v>
      </c>
      <c r="T263" s="38"/>
      <c r="U263" s="62"/>
      <c r="V263" s="39">
        <f t="shared" si="634"/>
        <v>67041.649999999994</v>
      </c>
      <c r="W263" s="39">
        <f t="shared" si="635"/>
        <v>103633.82491999996</v>
      </c>
      <c r="X263" s="1">
        <f t="shared" si="636"/>
        <v>86960</v>
      </c>
      <c r="Y263" s="37">
        <f t="shared" si="637"/>
        <v>16673.824919999955</v>
      </c>
      <c r="Z263" s="183">
        <f t="shared" si="638"/>
        <v>0.19174131692732233</v>
      </c>
      <c r="AA263" s="183">
        <f>SUM($C$2:C263)*D263/SUM($B$2:B263)-1</f>
        <v>0.11470266739067503</v>
      </c>
      <c r="AB263" s="183">
        <f t="shared" si="639"/>
        <v>7.7038649536647297E-2</v>
      </c>
      <c r="AC263" s="40">
        <f t="shared" si="640"/>
        <v>0.23795422222222229</v>
      </c>
    </row>
    <row r="264" spans="1:29">
      <c r="A264" s="181" t="s">
        <v>2556</v>
      </c>
      <c r="B264" s="2">
        <v>135</v>
      </c>
      <c r="C264" s="177">
        <v>91.02</v>
      </c>
      <c r="D264" s="178">
        <v>1.4824999999999999</v>
      </c>
      <c r="E264" s="32">
        <f t="shared" si="613"/>
        <v>0.22000000000000003</v>
      </c>
      <c r="F264" s="26">
        <f t="shared" si="614"/>
        <v>-9.9046666666666814E-3</v>
      </c>
      <c r="H264" s="58">
        <f t="shared" si="615"/>
        <v>-1.3371300000000019</v>
      </c>
      <c r="I264" s="2" t="s">
        <v>65</v>
      </c>
      <c r="J264" s="33" t="s">
        <v>2557</v>
      </c>
      <c r="K264" s="59">
        <f t="shared" si="616"/>
        <v>44391</v>
      </c>
      <c r="L264" s="60" t="str">
        <f t="shared" ca="1" si="617"/>
        <v>2021/8/25</v>
      </c>
      <c r="M264" s="44">
        <f t="shared" ca="1" si="618"/>
        <v>5805</v>
      </c>
      <c r="N264" s="61">
        <f t="shared" ca="1" si="619"/>
        <v>-8.4074496124031131E-2</v>
      </c>
      <c r="O264" s="35">
        <f t="shared" si="620"/>
        <v>134.93714999999997</v>
      </c>
      <c r="P264" s="35">
        <f t="shared" si="621"/>
        <v>-6.285000000002583E-2</v>
      </c>
      <c r="Q264" s="36">
        <f t="shared" si="622"/>
        <v>0.9</v>
      </c>
      <c r="R264" s="37">
        <f t="shared" si="632"/>
        <v>24575.579999999973</v>
      </c>
      <c r="S264" s="38">
        <f t="shared" si="633"/>
        <v>36433.297349999957</v>
      </c>
      <c r="T264" s="38"/>
      <c r="U264" s="62"/>
      <c r="V264" s="39">
        <f t="shared" si="634"/>
        <v>67041.649999999994</v>
      </c>
      <c r="W264" s="39">
        <f t="shared" si="635"/>
        <v>103474.94734999994</v>
      </c>
      <c r="X264" s="1">
        <f t="shared" si="636"/>
        <v>87095</v>
      </c>
      <c r="Y264" s="37">
        <f t="shared" si="637"/>
        <v>16379.947349999944</v>
      </c>
      <c r="Z264" s="183">
        <f t="shared" si="638"/>
        <v>0.18806989322004641</v>
      </c>
      <c r="AA264" s="183">
        <f>SUM($C$2:C264)*D264/SUM($B$2:B264)-1</f>
        <v>0.10533857132554481</v>
      </c>
      <c r="AB264" s="183">
        <f t="shared" si="639"/>
        <v>8.2731321894501608E-2</v>
      </c>
      <c r="AC264" s="40">
        <f t="shared" si="640"/>
        <v>0.2299046666666667</v>
      </c>
    </row>
    <row r="265" spans="1:29">
      <c r="A265" s="181" t="s">
        <v>2558</v>
      </c>
      <c r="B265" s="2">
        <v>135</v>
      </c>
      <c r="C265" s="177">
        <v>90.62</v>
      </c>
      <c r="D265" s="178">
        <v>1.4890000000000001</v>
      </c>
      <c r="E265" s="32">
        <f t="shared" si="613"/>
        <v>0.22000000000000003</v>
      </c>
      <c r="F265" s="26">
        <f t="shared" si="614"/>
        <v>-1.425577777777781E-2</v>
      </c>
      <c r="H265" s="58">
        <f t="shared" si="615"/>
        <v>-1.9245300000000043</v>
      </c>
      <c r="I265" s="2" t="s">
        <v>65</v>
      </c>
      <c r="J265" s="33" t="s">
        <v>2559</v>
      </c>
      <c r="K265" s="59">
        <f t="shared" si="616"/>
        <v>44392</v>
      </c>
      <c r="L265" s="60" t="str">
        <f t="shared" ca="1" si="617"/>
        <v>2021/8/25</v>
      </c>
      <c r="M265" s="44">
        <f t="shared" ca="1" si="618"/>
        <v>5670</v>
      </c>
      <c r="N265" s="61">
        <f t="shared" ca="1" si="619"/>
        <v>-0.12388949735449763</v>
      </c>
      <c r="O265" s="35">
        <f t="shared" si="620"/>
        <v>134.93318000000002</v>
      </c>
      <c r="P265" s="35">
        <f t="shared" si="621"/>
        <v>-6.6819999999978563E-2</v>
      </c>
      <c r="Q265" s="36">
        <f t="shared" si="622"/>
        <v>0.9</v>
      </c>
      <c r="R265" s="37">
        <f t="shared" si="632"/>
        <v>24555.589999999971</v>
      </c>
      <c r="S265" s="38">
        <f t="shared" si="633"/>
        <v>36563.273509999963</v>
      </c>
      <c r="T265" s="38">
        <v>110.61</v>
      </c>
      <c r="U265" s="62">
        <v>164.7</v>
      </c>
      <c r="V265" s="39">
        <f t="shared" si="634"/>
        <v>67206.349999999991</v>
      </c>
      <c r="W265" s="39">
        <f t="shared" si="635"/>
        <v>103769.62350999995</v>
      </c>
      <c r="X265" s="1">
        <f t="shared" si="636"/>
        <v>87230</v>
      </c>
      <c r="Y265" s="37">
        <f t="shared" si="637"/>
        <v>16539.623509999947</v>
      </c>
      <c r="Z265" s="183">
        <f t="shared" si="638"/>
        <v>0.18960934896251236</v>
      </c>
      <c r="AA265" s="183">
        <f>SUM($C$2:C265)*D265/SUM($B$2:B265)-1</f>
        <v>0.10975555086206934</v>
      </c>
      <c r="AB265" s="183">
        <f t="shared" si="639"/>
        <v>7.9853798100443019E-2</v>
      </c>
      <c r="AC265" s="40">
        <f t="shared" si="640"/>
        <v>0.23425577777777784</v>
      </c>
    </row>
    <row r="266" spans="1:29">
      <c r="A266" s="181" t="s">
        <v>2560</v>
      </c>
      <c r="B266" s="2">
        <v>135</v>
      </c>
      <c r="C266" s="177">
        <v>90.63</v>
      </c>
      <c r="D266" s="178">
        <v>1.4887999999999999</v>
      </c>
      <c r="E266" s="32">
        <f t="shared" si="613"/>
        <v>0.22000000000000003</v>
      </c>
      <c r="F266" s="26">
        <f t="shared" si="614"/>
        <v>-1.4147000000000137E-2</v>
      </c>
      <c r="H266" s="58">
        <f t="shared" si="615"/>
        <v>-1.9098450000000184</v>
      </c>
      <c r="I266" s="2" t="s">
        <v>65</v>
      </c>
      <c r="J266" s="33" t="s">
        <v>2561</v>
      </c>
      <c r="K266" s="59">
        <f t="shared" si="616"/>
        <v>44393</v>
      </c>
      <c r="L266" s="60" t="str">
        <f t="shared" ca="1" si="617"/>
        <v>2021/8/25</v>
      </c>
      <c r="M266" s="44">
        <f t="shared" ca="1" si="618"/>
        <v>5535</v>
      </c>
      <c r="N266" s="61">
        <f t="shared" ca="1" si="619"/>
        <v>-0.12594280487804999</v>
      </c>
      <c r="O266" s="35">
        <f t="shared" si="620"/>
        <v>134.92994399999998</v>
      </c>
      <c r="P266" s="35">
        <f t="shared" si="621"/>
        <v>-7.0056000000022323E-2</v>
      </c>
      <c r="Q266" s="36">
        <f t="shared" si="622"/>
        <v>0.9</v>
      </c>
      <c r="R266" s="37">
        <f t="shared" si="632"/>
        <v>24646.219999999972</v>
      </c>
      <c r="S266" s="38">
        <f t="shared" si="633"/>
        <v>36693.292335999955</v>
      </c>
      <c r="T266" s="38"/>
      <c r="U266" s="62"/>
      <c r="V266" s="39">
        <f t="shared" si="634"/>
        <v>67206.349999999991</v>
      </c>
      <c r="W266" s="39">
        <f t="shared" si="635"/>
        <v>103899.64233599995</v>
      </c>
      <c r="X266" s="1">
        <f t="shared" si="636"/>
        <v>87365</v>
      </c>
      <c r="Y266" s="37">
        <f t="shared" si="637"/>
        <v>16534.642335999946</v>
      </c>
      <c r="Z266" s="183">
        <f t="shared" si="638"/>
        <v>0.18925934110913922</v>
      </c>
      <c r="AA266" s="183">
        <f>SUM($C$2:C266)*D266/SUM($B$2:B266)-1</f>
        <v>0.10918093052812394</v>
      </c>
      <c r="AB266" s="183">
        <f t="shared" si="639"/>
        <v>8.007841058101528E-2</v>
      </c>
      <c r="AC266" s="40">
        <f t="shared" si="640"/>
        <v>0.23414700000000016</v>
      </c>
    </row>
    <row r="267" spans="1:29">
      <c r="A267" s="181" t="s">
        <v>2562</v>
      </c>
      <c r="B267" s="2">
        <v>135</v>
      </c>
      <c r="C267" s="177">
        <v>91.06</v>
      </c>
      <c r="D267" s="178">
        <v>1.4817</v>
      </c>
      <c r="E267" s="32">
        <f t="shared" si="613"/>
        <v>0.22000000000000003</v>
      </c>
      <c r="F267" s="26">
        <f t="shared" si="614"/>
        <v>-9.4695555555555679E-3</v>
      </c>
      <c r="H267" s="58">
        <f t="shared" si="615"/>
        <v>-1.2783900000000017</v>
      </c>
      <c r="I267" s="2" t="s">
        <v>65</v>
      </c>
      <c r="J267" s="33" t="s">
        <v>2563</v>
      </c>
      <c r="K267" s="59">
        <f t="shared" si="616"/>
        <v>44396</v>
      </c>
      <c r="L267" s="60" t="str">
        <f t="shared" ca="1" si="617"/>
        <v>2021/8/25</v>
      </c>
      <c r="M267" s="44">
        <f t="shared" ca="1" si="618"/>
        <v>5130</v>
      </c>
      <c r="N267" s="61">
        <f t="shared" ca="1" si="619"/>
        <v>-9.0957573099415323E-2</v>
      </c>
      <c r="O267" s="35">
        <f t="shared" si="620"/>
        <v>134.92360200000002</v>
      </c>
      <c r="P267" s="35">
        <f t="shared" si="621"/>
        <v>-7.6397999999983313E-2</v>
      </c>
      <c r="Q267" s="36">
        <f t="shared" si="622"/>
        <v>0.9</v>
      </c>
      <c r="R267" s="37">
        <f t="shared" si="632"/>
        <v>24737.279999999973</v>
      </c>
      <c r="S267" s="38">
        <f t="shared" si="633"/>
        <v>36653.227775999963</v>
      </c>
      <c r="T267" s="38"/>
      <c r="U267" s="62"/>
      <c r="V267" s="39">
        <f t="shared" si="634"/>
        <v>67206.349999999991</v>
      </c>
      <c r="W267" s="39">
        <f t="shared" si="635"/>
        <v>103859.57777599996</v>
      </c>
      <c r="X267" s="1">
        <f t="shared" si="636"/>
        <v>87500</v>
      </c>
      <c r="Y267" s="37">
        <f t="shared" si="637"/>
        <v>16359.577775999962</v>
      </c>
      <c r="Z267" s="183">
        <f t="shared" si="638"/>
        <v>0.18696660315428537</v>
      </c>
      <c r="AA267" s="183">
        <f>SUM($C$2:C267)*D267/SUM($B$2:B267)-1</f>
        <v>0.10348920940975259</v>
      </c>
      <c r="AB267" s="183">
        <f t="shared" si="639"/>
        <v>8.347739374453278E-2</v>
      </c>
      <c r="AC267" s="40">
        <f t="shared" si="640"/>
        <v>0.22946955555555559</v>
      </c>
    </row>
    <row r="268" spans="1:29">
      <c r="A268" s="181" t="s">
        <v>2564</v>
      </c>
      <c r="B268" s="2">
        <v>135</v>
      </c>
      <c r="C268" s="177">
        <v>90.9</v>
      </c>
      <c r="D268" s="178">
        <v>1.4843999999999999</v>
      </c>
      <c r="E268" s="32">
        <f t="shared" si="613"/>
        <v>0.22000000000000003</v>
      </c>
      <c r="F268" s="26">
        <f t="shared" si="614"/>
        <v>-1.121000000000002E-2</v>
      </c>
      <c r="H268" s="58">
        <f t="shared" si="615"/>
        <v>-1.5133500000000026</v>
      </c>
      <c r="I268" s="2" t="s">
        <v>65</v>
      </c>
      <c r="J268" s="33" t="s">
        <v>2565</v>
      </c>
      <c r="K268" s="59">
        <f t="shared" si="616"/>
        <v>44397</v>
      </c>
      <c r="L268" s="60" t="str">
        <f t="shared" ca="1" si="617"/>
        <v>2021/8/25</v>
      </c>
      <c r="M268" s="44">
        <f t="shared" ca="1" si="618"/>
        <v>4995</v>
      </c>
      <c r="N268" s="61">
        <f t="shared" ca="1" si="619"/>
        <v>-0.11058513513513532</v>
      </c>
      <c r="O268" s="35">
        <f t="shared" si="620"/>
        <v>134.93196</v>
      </c>
      <c r="P268" s="35">
        <f t="shared" si="621"/>
        <v>-6.8039999999996326E-2</v>
      </c>
      <c r="Q268" s="36">
        <f t="shared" si="622"/>
        <v>0.9</v>
      </c>
      <c r="R268" s="37">
        <f t="shared" si="632"/>
        <v>24828.179999999975</v>
      </c>
      <c r="S268" s="38">
        <f t="shared" si="633"/>
        <v>36854.950391999962</v>
      </c>
      <c r="T268" s="38"/>
      <c r="U268" s="62"/>
      <c r="V268" s="39">
        <f t="shared" si="634"/>
        <v>67206.349999999991</v>
      </c>
      <c r="W268" s="39">
        <f t="shared" si="635"/>
        <v>104061.30039199995</v>
      </c>
      <c r="X268" s="1">
        <f t="shared" si="636"/>
        <v>87635</v>
      </c>
      <c r="Y268" s="37">
        <f t="shared" si="637"/>
        <v>16426.300391999946</v>
      </c>
      <c r="Z268" s="183">
        <f t="shared" si="638"/>
        <v>0.18743995426484794</v>
      </c>
      <c r="AA268" s="183">
        <f>SUM($C$2:C268)*D268/SUM($B$2:B268)-1</f>
        <v>0.10509353012356248</v>
      </c>
      <c r="AB268" s="183">
        <f t="shared" si="639"/>
        <v>8.2346424141285457E-2</v>
      </c>
      <c r="AC268" s="40">
        <f t="shared" si="640"/>
        <v>0.23121000000000005</v>
      </c>
    </row>
    <row r="269" spans="1:29">
      <c r="A269" s="181" t="s">
        <v>2566</v>
      </c>
      <c r="B269" s="2">
        <v>135</v>
      </c>
      <c r="C269" s="177">
        <v>89.89</v>
      </c>
      <c r="D269" s="178">
        <v>1.5009999999999999</v>
      </c>
      <c r="E269" s="32">
        <f t="shared" si="613"/>
        <v>0.22000000000000003</v>
      </c>
      <c r="F269" s="26">
        <f t="shared" si="614"/>
        <v>-2.2196555555555515E-2</v>
      </c>
      <c r="H269" s="58">
        <f t="shared" si="615"/>
        <v>-2.9965349999999944</v>
      </c>
      <c r="I269" s="2" t="s">
        <v>65</v>
      </c>
      <c r="J269" s="33" t="s">
        <v>2567</v>
      </c>
      <c r="K269" s="59">
        <f t="shared" si="616"/>
        <v>44398</v>
      </c>
      <c r="L269" s="60" t="str">
        <f t="shared" ca="1" si="617"/>
        <v>2021/8/25</v>
      </c>
      <c r="M269" s="44">
        <f t="shared" ca="1" si="618"/>
        <v>4860</v>
      </c>
      <c r="N269" s="61">
        <f t="shared" ca="1" si="619"/>
        <v>-0.22504841049382676</v>
      </c>
      <c r="O269" s="35">
        <f t="shared" si="620"/>
        <v>134.92489</v>
      </c>
      <c r="P269" s="35">
        <f t="shared" si="621"/>
        <v>-7.5109999999995125E-2</v>
      </c>
      <c r="Q269" s="36">
        <f t="shared" si="622"/>
        <v>0.9</v>
      </c>
      <c r="R269" s="37">
        <f t="shared" si="632"/>
        <v>24918.069999999974</v>
      </c>
      <c r="S269" s="38">
        <f t="shared" si="633"/>
        <v>37402.023069999959</v>
      </c>
      <c r="T269" s="38"/>
      <c r="U269" s="62"/>
      <c r="V269" s="39">
        <f t="shared" si="634"/>
        <v>67206.349999999991</v>
      </c>
      <c r="W269" s="39">
        <f t="shared" si="635"/>
        <v>104608.37306999994</v>
      </c>
      <c r="X269" s="1">
        <f t="shared" si="636"/>
        <v>87770</v>
      </c>
      <c r="Y269" s="37">
        <f t="shared" si="637"/>
        <v>16838.373069999943</v>
      </c>
      <c r="Z269" s="183">
        <f t="shared" si="638"/>
        <v>0.1918465656830346</v>
      </c>
      <c r="AA269" s="183">
        <f>SUM($C$2:C269)*D269/SUM($B$2:B269)-1</f>
        <v>0.11700096236559188</v>
      </c>
      <c r="AB269" s="183">
        <f t="shared" si="639"/>
        <v>7.4845603317442722E-2</v>
      </c>
      <c r="AC269" s="40">
        <f t="shared" si="640"/>
        <v>0.24219655555555555</v>
      </c>
    </row>
    <row r="270" spans="1:29">
      <c r="A270" s="181" t="s">
        <v>2568</v>
      </c>
      <c r="B270" s="2">
        <v>135</v>
      </c>
      <c r="C270" s="177">
        <v>89.29</v>
      </c>
      <c r="D270" s="178">
        <v>1.5111000000000001</v>
      </c>
      <c r="E270" s="32">
        <f t="shared" si="613"/>
        <v>0.22000000000000003</v>
      </c>
      <c r="F270" s="26">
        <f t="shared" si="614"/>
        <v>-2.8723222222222206E-2</v>
      </c>
      <c r="H270" s="58">
        <f t="shared" si="615"/>
        <v>-3.8776349999999979</v>
      </c>
      <c r="I270" s="2" t="s">
        <v>65</v>
      </c>
      <c r="J270" s="33" t="s">
        <v>2569</v>
      </c>
      <c r="K270" s="59">
        <f t="shared" si="616"/>
        <v>44399</v>
      </c>
      <c r="L270" s="60" t="str">
        <f t="shared" ca="1" si="617"/>
        <v>2021/8/25</v>
      </c>
      <c r="M270" s="44">
        <f t="shared" ca="1" si="618"/>
        <v>4725</v>
      </c>
      <c r="N270" s="61">
        <f t="shared" ca="1" si="619"/>
        <v>-0.29954217460317445</v>
      </c>
      <c r="O270" s="35">
        <f t="shared" si="620"/>
        <v>134.92611900000003</v>
      </c>
      <c r="P270" s="35">
        <f t="shared" si="621"/>
        <v>-7.3880999999971664E-2</v>
      </c>
      <c r="Q270" s="36">
        <f t="shared" si="622"/>
        <v>0.9</v>
      </c>
      <c r="R270" s="37">
        <f t="shared" si="632"/>
        <v>25007.359999999975</v>
      </c>
      <c r="S270" s="38">
        <f t="shared" si="633"/>
        <v>37788.621695999966</v>
      </c>
      <c r="T270" s="38"/>
      <c r="U270" s="62"/>
      <c r="V270" s="39">
        <f t="shared" si="634"/>
        <v>67206.349999999991</v>
      </c>
      <c r="W270" s="39">
        <f t="shared" si="635"/>
        <v>104994.97169599996</v>
      </c>
      <c r="X270" s="1">
        <f t="shared" si="636"/>
        <v>87905</v>
      </c>
      <c r="Y270" s="37">
        <f t="shared" si="637"/>
        <v>17089.971695999964</v>
      </c>
      <c r="Z270" s="183">
        <f t="shared" si="638"/>
        <v>0.19441410267902803</v>
      </c>
      <c r="AA270" s="183">
        <f>SUM($C$2:C270)*D270/SUM($B$2:B270)-1</f>
        <v>0.1240411594080344</v>
      </c>
      <c r="AB270" s="183">
        <f t="shared" si="639"/>
        <v>7.0372943270993638E-2</v>
      </c>
      <c r="AC270" s="40">
        <f t="shared" si="640"/>
        <v>0.24872322222222223</v>
      </c>
    </row>
    <row r="271" spans="1:29">
      <c r="A271" s="181" t="s">
        <v>2570</v>
      </c>
      <c r="B271" s="2">
        <v>135</v>
      </c>
      <c r="C271" s="177">
        <v>89.72</v>
      </c>
      <c r="D271" s="178">
        <v>1.5039</v>
      </c>
      <c r="E271" s="32">
        <f t="shared" si="613"/>
        <v>0.22000000000000003</v>
      </c>
      <c r="F271" s="26">
        <f t="shared" si="614"/>
        <v>-2.404577777777785E-2</v>
      </c>
      <c r="H271" s="58">
        <f t="shared" si="615"/>
        <v>-3.2461800000000096</v>
      </c>
      <c r="I271" s="2" t="s">
        <v>65</v>
      </c>
      <c r="J271" s="33" t="s">
        <v>2571</v>
      </c>
      <c r="K271" s="59">
        <f t="shared" si="616"/>
        <v>44400</v>
      </c>
      <c r="L271" s="60" t="str">
        <f t="shared" ca="1" si="617"/>
        <v>2021/8/25</v>
      </c>
      <c r="M271" s="44">
        <f t="shared" ca="1" si="618"/>
        <v>4590</v>
      </c>
      <c r="N271" s="61">
        <f t="shared" ca="1" si="619"/>
        <v>-0.25813849673202688</v>
      </c>
      <c r="O271" s="35">
        <f t="shared" si="620"/>
        <v>134.92990800000001</v>
      </c>
      <c r="P271" s="35">
        <f t="shared" si="621"/>
        <v>-7.0091999999988275E-2</v>
      </c>
      <c r="Q271" s="36">
        <f t="shared" si="622"/>
        <v>0.9</v>
      </c>
      <c r="R271" s="37">
        <f t="shared" si="632"/>
        <v>25097.079999999976</v>
      </c>
      <c r="S271" s="38">
        <f t="shared" si="633"/>
        <v>37743.498611999967</v>
      </c>
      <c r="T271" s="38"/>
      <c r="U271" s="62"/>
      <c r="V271" s="39">
        <f t="shared" si="634"/>
        <v>67206.349999999991</v>
      </c>
      <c r="W271" s="39">
        <f t="shared" si="635"/>
        <v>104949.84861199996</v>
      </c>
      <c r="X271" s="1">
        <f t="shared" si="636"/>
        <v>88040</v>
      </c>
      <c r="Y271" s="37">
        <f t="shared" si="637"/>
        <v>16909.848611999958</v>
      </c>
      <c r="Z271" s="183">
        <f t="shared" si="638"/>
        <v>0.19207006601544707</v>
      </c>
      <c r="AA271" s="183">
        <f>SUM($C$2:C271)*D271/SUM($B$2:B271)-1</f>
        <v>0.11823348155012692</v>
      </c>
      <c r="AB271" s="183">
        <f t="shared" si="639"/>
        <v>7.3836584465320154E-2</v>
      </c>
      <c r="AC271" s="40">
        <f t="shared" si="640"/>
        <v>0.24404577777777789</v>
      </c>
    </row>
    <row r="272" spans="1:29">
      <c r="A272" s="181" t="s">
        <v>2572</v>
      </c>
      <c r="B272" s="2">
        <v>135</v>
      </c>
      <c r="C272" s="177">
        <v>91.16</v>
      </c>
      <c r="D272" s="178">
        <v>1.4801</v>
      </c>
      <c r="E272" s="32">
        <f t="shared" si="613"/>
        <v>0.22000000000000003</v>
      </c>
      <c r="F272" s="26">
        <f t="shared" si="614"/>
        <v>-8.3817777777777866E-3</v>
      </c>
      <c r="H272" s="58">
        <f t="shared" si="615"/>
        <v>-1.1315400000000011</v>
      </c>
      <c r="I272" s="2" t="s">
        <v>65</v>
      </c>
      <c r="J272" s="33" t="s">
        <v>2573</v>
      </c>
      <c r="K272" s="59">
        <f t="shared" si="616"/>
        <v>44403</v>
      </c>
      <c r="L272" s="60" t="str">
        <f t="shared" ca="1" si="617"/>
        <v>2021/8/25</v>
      </c>
      <c r="M272" s="44">
        <f t="shared" ca="1" si="618"/>
        <v>4185</v>
      </c>
      <c r="N272" s="61">
        <f t="shared" ca="1" si="619"/>
        <v>-9.8688673835125543E-2</v>
      </c>
      <c r="O272" s="35">
        <f t="shared" si="620"/>
        <v>134.925916</v>
      </c>
      <c r="P272" s="35">
        <f t="shared" si="621"/>
        <v>-7.4083999999999151E-2</v>
      </c>
      <c r="Q272" s="36">
        <f t="shared" si="622"/>
        <v>0.9</v>
      </c>
      <c r="R272" s="37">
        <f t="shared" si="632"/>
        <v>25188.239999999976</v>
      </c>
      <c r="S272" s="38">
        <f t="shared" si="633"/>
        <v>37281.114023999966</v>
      </c>
      <c r="T272" s="38"/>
      <c r="U272" s="62"/>
      <c r="V272" s="39">
        <f t="shared" si="634"/>
        <v>67206.349999999991</v>
      </c>
      <c r="W272" s="39">
        <f t="shared" si="635"/>
        <v>104487.46402399996</v>
      </c>
      <c r="X272" s="1">
        <f t="shared" si="636"/>
        <v>88175</v>
      </c>
      <c r="Y272" s="37">
        <f t="shared" si="637"/>
        <v>16312.464023999957</v>
      </c>
      <c r="Z272" s="183">
        <f t="shared" si="638"/>
        <v>0.18500100962857902</v>
      </c>
      <c r="AA272" s="183">
        <f>SUM($C$2:C272)*D272/SUM($B$2:B272)-1</f>
        <v>0.10015507953559988</v>
      </c>
      <c r="AB272" s="183">
        <f t="shared" si="639"/>
        <v>8.4845930092979138E-2</v>
      </c>
      <c r="AC272" s="40">
        <f t="shared" si="640"/>
        <v>0.22838177777777782</v>
      </c>
    </row>
    <row r="273" spans="1:29">
      <c r="A273" s="181" t="s">
        <v>2574</v>
      </c>
      <c r="B273" s="2">
        <v>135</v>
      </c>
      <c r="C273" s="177">
        <v>92.95</v>
      </c>
      <c r="D273" s="178">
        <v>1.4516</v>
      </c>
      <c r="E273" s="32">
        <f t="shared" si="613"/>
        <v>0.22000000000000003</v>
      </c>
      <c r="F273" s="26">
        <f t="shared" si="614"/>
        <v>1.1089444444444409E-2</v>
      </c>
      <c r="H273" s="58">
        <f t="shared" si="615"/>
        <v>1.4970749999999953</v>
      </c>
      <c r="I273" s="2" t="s">
        <v>65</v>
      </c>
      <c r="J273" s="33" t="s">
        <v>2575</v>
      </c>
      <c r="K273" s="59">
        <f t="shared" si="616"/>
        <v>44404</v>
      </c>
      <c r="L273" s="60" t="str">
        <f t="shared" ca="1" si="617"/>
        <v>2021/8/25</v>
      </c>
      <c r="M273" s="44">
        <f t="shared" ca="1" si="618"/>
        <v>4050</v>
      </c>
      <c r="N273" s="61">
        <f t="shared" ca="1" si="619"/>
        <v>0.13492157407407365</v>
      </c>
      <c r="O273" s="35">
        <f t="shared" si="620"/>
        <v>134.92622</v>
      </c>
      <c r="P273" s="35">
        <f t="shared" si="621"/>
        <v>-7.3779999999999291E-2</v>
      </c>
      <c r="Q273" s="36">
        <f t="shared" si="622"/>
        <v>0.9</v>
      </c>
      <c r="R273" s="37">
        <f t="shared" si="632"/>
        <v>25281.189999999977</v>
      </c>
      <c r="S273" s="38">
        <f t="shared" si="633"/>
        <v>36698.175403999965</v>
      </c>
      <c r="T273" s="38"/>
      <c r="U273" s="62"/>
      <c r="V273" s="39">
        <f t="shared" si="634"/>
        <v>67206.349999999991</v>
      </c>
      <c r="W273" s="39">
        <f t="shared" si="635"/>
        <v>103904.52540399996</v>
      </c>
      <c r="X273" s="1">
        <f t="shared" si="636"/>
        <v>88310</v>
      </c>
      <c r="Y273" s="37">
        <f t="shared" si="637"/>
        <v>15594.525403999956</v>
      </c>
      <c r="Z273" s="183">
        <f t="shared" si="638"/>
        <v>0.1765884430302338</v>
      </c>
      <c r="AA273" s="183">
        <f>SUM($C$2:C273)*D273/SUM($B$2:B273)-1</f>
        <v>7.8671903790413111E-2</v>
      </c>
      <c r="AB273" s="183">
        <f t="shared" si="639"/>
        <v>9.7916539239820688E-2</v>
      </c>
      <c r="AC273" s="40">
        <f t="shared" si="640"/>
        <v>0.20891055555555563</v>
      </c>
    </row>
    <row r="274" spans="1:29">
      <c r="A274" s="181" t="s">
        <v>2576</v>
      </c>
      <c r="B274" s="2">
        <v>135</v>
      </c>
      <c r="C274" s="177">
        <v>94.23</v>
      </c>
      <c r="D274" s="178">
        <v>1.4319</v>
      </c>
      <c r="E274" s="32">
        <f t="shared" ref="E274:E276" si="641">10%*Q274+13%</f>
        <v>0.22000000000000003</v>
      </c>
      <c r="F274" s="26">
        <f t="shared" ref="F274:F276" si="642">IF(G274="",($F$1*C274-B274)/B274,H274/B274)</f>
        <v>2.5013000000000021E-2</v>
      </c>
      <c r="H274" s="58">
        <f t="shared" ref="H274:H276" si="643">IF(G274="",$F$1*C274-B274,G274-B274)</f>
        <v>3.3767550000000028</v>
      </c>
      <c r="I274" s="2" t="s">
        <v>65</v>
      </c>
      <c r="J274" s="33" t="s">
        <v>2577</v>
      </c>
      <c r="K274" s="59">
        <f t="shared" ref="K274:K276" si="644">DATE(MID(J274,1,4),MID(J274,5,2),MID(J274,7,2))</f>
        <v>44405</v>
      </c>
      <c r="L274" s="60" t="str">
        <f t="shared" ref="L274:L276" ca="1" si="645">IF(LEN(J274) &gt; 15,DATE(MID(J274,12,4),MID(J274,16,2),MID(J274,18,2)),TEXT(TODAY(),"yyyy/m/d"))</f>
        <v>2021/8/25</v>
      </c>
      <c r="M274" s="44">
        <f t="shared" ref="M274:M276" ca="1" si="646">(L274-K274+1)*B274</f>
        <v>3915</v>
      </c>
      <c r="N274" s="61">
        <f t="shared" ref="N274:N276" ca="1" si="647">H274/M274*365</f>
        <v>0.31481879310344857</v>
      </c>
      <c r="O274" s="35">
        <f t="shared" ref="O274:O276" si="648">D274*C274</f>
        <v>134.92793700000001</v>
      </c>
      <c r="P274" s="35">
        <f t="shared" ref="P274:P276" si="649">O274-B274</f>
        <v>-7.2062999999985777E-2</v>
      </c>
      <c r="Q274" s="36">
        <f t="shared" ref="Q274:Q276" si="650">B274/150</f>
        <v>0.9</v>
      </c>
      <c r="R274" s="37">
        <f t="shared" si="632"/>
        <v>25375.419999999976</v>
      </c>
      <c r="S274" s="38">
        <f t="shared" si="633"/>
        <v>36335.063897999964</v>
      </c>
      <c r="T274" s="38"/>
      <c r="U274" s="62"/>
      <c r="V274" s="39">
        <f t="shared" si="634"/>
        <v>67206.349999999991</v>
      </c>
      <c r="W274" s="39">
        <f t="shared" si="635"/>
        <v>103541.41389799996</v>
      </c>
      <c r="X274" s="1">
        <f t="shared" si="636"/>
        <v>88445</v>
      </c>
      <c r="Y274" s="37">
        <f t="shared" si="637"/>
        <v>15096.413897999955</v>
      </c>
      <c r="Z274" s="183">
        <f t="shared" si="638"/>
        <v>0.17068702468200536</v>
      </c>
      <c r="AA274" s="183">
        <f>SUM($C$2:C274)*D274/SUM($B$2:B274)-1</f>
        <v>6.3790972761349929E-2</v>
      </c>
      <c r="AB274" s="183">
        <f t="shared" si="639"/>
        <v>0.10689605192065543</v>
      </c>
      <c r="AC274" s="40">
        <f t="shared" si="640"/>
        <v>0.19498700000000002</v>
      </c>
    </row>
    <row r="275" spans="1:29">
      <c r="A275" s="181" t="s">
        <v>2578</v>
      </c>
      <c r="B275" s="2">
        <v>135</v>
      </c>
      <c r="C275" s="177">
        <v>92.47</v>
      </c>
      <c r="D275" s="178">
        <v>1.4592000000000001</v>
      </c>
      <c r="E275" s="32">
        <f t="shared" si="641"/>
        <v>0.22000000000000003</v>
      </c>
      <c r="F275" s="26">
        <f t="shared" si="642"/>
        <v>5.8681111111110549E-3</v>
      </c>
      <c r="H275" s="58">
        <f t="shared" si="643"/>
        <v>0.79219499999999243</v>
      </c>
      <c r="I275" s="2" t="s">
        <v>65</v>
      </c>
      <c r="J275" s="33" t="s">
        <v>2579</v>
      </c>
      <c r="K275" s="59">
        <f t="shared" si="644"/>
        <v>44406</v>
      </c>
      <c r="L275" s="60" t="str">
        <f t="shared" ca="1" si="645"/>
        <v>2021/8/25</v>
      </c>
      <c r="M275" s="44">
        <f t="shared" ca="1" si="646"/>
        <v>3780</v>
      </c>
      <c r="N275" s="61">
        <f t="shared" ca="1" si="647"/>
        <v>7.6495019841269107E-2</v>
      </c>
      <c r="O275" s="35">
        <f t="shared" si="648"/>
        <v>134.93222399999999</v>
      </c>
      <c r="P275" s="35">
        <f t="shared" si="649"/>
        <v>-6.7776000000009162E-2</v>
      </c>
      <c r="Q275" s="36">
        <f t="shared" si="650"/>
        <v>0.9</v>
      </c>
      <c r="R275" s="37">
        <f t="shared" si="632"/>
        <v>25467.889999999978</v>
      </c>
      <c r="S275" s="38">
        <f t="shared" si="633"/>
        <v>37162.745087999967</v>
      </c>
      <c r="T275" s="38"/>
      <c r="U275" s="62"/>
      <c r="V275" s="39">
        <f t="shared" si="634"/>
        <v>67206.349999999991</v>
      </c>
      <c r="W275" s="39">
        <f t="shared" si="635"/>
        <v>104369.09508799996</v>
      </c>
      <c r="X275" s="1">
        <f t="shared" si="636"/>
        <v>88580</v>
      </c>
      <c r="Y275" s="37">
        <f t="shared" si="637"/>
        <v>15789.095087999958</v>
      </c>
      <c r="Z275" s="183">
        <f t="shared" si="638"/>
        <v>0.17824672711673006</v>
      </c>
      <c r="AA275" s="183">
        <f>SUM($C$2:C275)*D275/SUM($B$2:B275)-1</f>
        <v>8.375692215767705E-2</v>
      </c>
      <c r="AB275" s="183">
        <f t="shared" si="639"/>
        <v>9.4489804959053014E-2</v>
      </c>
      <c r="AC275" s="40">
        <f t="shared" si="640"/>
        <v>0.21413188888888898</v>
      </c>
    </row>
    <row r="276" spans="1:29">
      <c r="A276" s="226" t="s">
        <v>2580</v>
      </c>
      <c r="B276" s="2">
        <v>135</v>
      </c>
      <c r="C276" s="177">
        <v>97.11</v>
      </c>
      <c r="D276" s="178">
        <v>1.3895</v>
      </c>
      <c r="E276" s="32">
        <f t="shared" si="641"/>
        <v>0.22000000000000003</v>
      </c>
      <c r="F276" s="26">
        <f t="shared" si="642"/>
        <v>5.634099999999994E-2</v>
      </c>
      <c r="H276" s="58">
        <f t="shared" si="643"/>
        <v>7.6060349999999914</v>
      </c>
      <c r="I276" s="2" t="s">
        <v>65</v>
      </c>
      <c r="J276" s="33" t="s">
        <v>2581</v>
      </c>
      <c r="K276" s="59">
        <f t="shared" si="644"/>
        <v>44407</v>
      </c>
      <c r="L276" s="60" t="str">
        <f t="shared" ca="1" si="645"/>
        <v>2021/8/25</v>
      </c>
      <c r="M276" s="44">
        <f t="shared" ca="1" si="646"/>
        <v>3645</v>
      </c>
      <c r="N276" s="61">
        <f t="shared" ca="1" si="647"/>
        <v>0.76164685185185099</v>
      </c>
      <c r="O276" s="35">
        <f t="shared" si="648"/>
        <v>134.93434500000001</v>
      </c>
      <c r="P276" s="35">
        <f t="shared" si="649"/>
        <v>-6.5654999999992469E-2</v>
      </c>
      <c r="Q276" s="36">
        <f t="shared" si="650"/>
        <v>0.9</v>
      </c>
      <c r="R276" s="37">
        <f t="shared" si="632"/>
        <v>25564.999999999978</v>
      </c>
      <c r="S276" s="38">
        <f t="shared" si="633"/>
        <v>35522.567499999968</v>
      </c>
      <c r="T276" s="38"/>
      <c r="U276" s="62"/>
      <c r="V276" s="39">
        <f t="shared" si="634"/>
        <v>67206.349999999991</v>
      </c>
      <c r="W276" s="39">
        <f t="shared" si="635"/>
        <v>102728.91749999995</v>
      </c>
      <c r="X276" s="1">
        <f t="shared" si="636"/>
        <v>88715</v>
      </c>
      <c r="Y276" s="37">
        <f t="shared" si="637"/>
        <v>14013.917499999952</v>
      </c>
      <c r="Z276" s="183">
        <f t="shared" si="638"/>
        <v>0.15796559206447558</v>
      </c>
      <c r="AA276" s="183">
        <f>SUM($C$2:C276)*D276/SUM($B$2:B276)-1</f>
        <v>3.1869467548574448E-2</v>
      </c>
      <c r="AB276" s="183">
        <f t="shared" si="639"/>
        <v>0.12609612451590113</v>
      </c>
      <c r="AC276" s="40">
        <f t="shared" si="640"/>
        <v>0.16365900000000008</v>
      </c>
    </row>
    <row r="277" spans="1:29">
      <c r="A277" s="226" t="s">
        <v>2582</v>
      </c>
      <c r="B277" s="2">
        <v>135</v>
      </c>
      <c r="C277" s="177">
        <v>97.11</v>
      </c>
      <c r="D277" s="178">
        <v>1.3895</v>
      </c>
      <c r="E277" s="32">
        <f t="shared" ref="E277:E278" si="651">10%*Q277+13%</f>
        <v>0.22000000000000003</v>
      </c>
      <c r="F277" s="26">
        <f t="shared" ref="F277:F278" si="652">IF(G277="",($F$1*C277-B277)/B277,H277/B277)</f>
        <v>5.634099999999994E-2</v>
      </c>
      <c r="H277" s="58">
        <f t="shared" ref="H277:H278" si="653">IF(G277="",$F$1*C277-B277,G277-B277)</f>
        <v>7.6060349999999914</v>
      </c>
      <c r="I277" s="2" t="s">
        <v>65</v>
      </c>
      <c r="J277" s="33" t="s">
        <v>2583</v>
      </c>
      <c r="K277" s="59">
        <f t="shared" ref="K277:K278" si="654">DATE(MID(J277,1,4),MID(J277,5,2),MID(J277,7,2))</f>
        <v>44410</v>
      </c>
      <c r="L277" s="60" t="str">
        <f t="shared" ref="L277:L278" ca="1" si="655">IF(LEN(J277) &gt; 15,DATE(MID(J277,12,4),MID(J277,16,2),MID(J277,18,2)),TEXT(TODAY(),"yyyy/m/d"))</f>
        <v>2021/8/25</v>
      </c>
      <c r="M277" s="44">
        <f t="shared" ref="M277:M278" ca="1" si="656">(L277-K277+1)*B277</f>
        <v>3240</v>
      </c>
      <c r="N277" s="61">
        <f t="shared" ref="N277:N278" ca="1" si="657">H277/M277*365</f>
        <v>0.85685270833333238</v>
      </c>
      <c r="O277" s="35">
        <f t="shared" ref="O277:O278" si="658">D277*C277</f>
        <v>134.93434500000001</v>
      </c>
      <c r="P277" s="35">
        <f t="shared" ref="P277:P278" si="659">O277-B277</f>
        <v>-6.5654999999992469E-2</v>
      </c>
      <c r="Q277" s="36">
        <f t="shared" ref="Q277:Q278" si="660">B277/150</f>
        <v>0.9</v>
      </c>
      <c r="R277" s="37">
        <f t="shared" si="632"/>
        <v>25662.109999999979</v>
      </c>
      <c r="S277" s="38">
        <f t="shared" si="633"/>
        <v>35657.50184499997</v>
      </c>
      <c r="T277" s="38"/>
      <c r="U277" s="62"/>
      <c r="V277" s="39">
        <f t="shared" si="634"/>
        <v>67206.349999999991</v>
      </c>
      <c r="W277" s="39">
        <f t="shared" si="635"/>
        <v>102863.85184499997</v>
      </c>
      <c r="X277" s="1">
        <f t="shared" si="636"/>
        <v>88850</v>
      </c>
      <c r="Y277" s="37">
        <f t="shared" si="637"/>
        <v>14013.851844999968</v>
      </c>
      <c r="Z277" s="183">
        <f t="shared" si="638"/>
        <v>0.1577248378728191</v>
      </c>
      <c r="AA277" s="183">
        <f>SUM($C$2:C277)*D277/SUM($B$2:B277)-1</f>
        <v>3.1749532537068026E-2</v>
      </c>
      <c r="AB277" s="183">
        <f t="shared" si="639"/>
        <v>0.12597530533575108</v>
      </c>
      <c r="AC277" s="40">
        <f t="shared" si="640"/>
        <v>0.16365900000000008</v>
      </c>
    </row>
    <row r="278" spans="1:29">
      <c r="A278" s="226" t="s">
        <v>2584</v>
      </c>
      <c r="B278" s="2">
        <v>135</v>
      </c>
      <c r="C278" s="177">
        <v>97.11</v>
      </c>
      <c r="D278" s="178">
        <v>1.3895</v>
      </c>
      <c r="E278" s="32">
        <f t="shared" si="651"/>
        <v>0.22000000000000003</v>
      </c>
      <c r="F278" s="26">
        <f t="shared" si="652"/>
        <v>5.634099999999994E-2</v>
      </c>
      <c r="H278" s="58">
        <f t="shared" si="653"/>
        <v>7.6060349999999914</v>
      </c>
      <c r="I278" s="2" t="s">
        <v>65</v>
      </c>
      <c r="J278" s="33" t="s">
        <v>2585</v>
      </c>
      <c r="K278" s="59">
        <f t="shared" si="654"/>
        <v>44411</v>
      </c>
      <c r="L278" s="60" t="str">
        <f t="shared" ca="1" si="655"/>
        <v>2021/8/25</v>
      </c>
      <c r="M278" s="44">
        <f t="shared" ca="1" si="656"/>
        <v>3105</v>
      </c>
      <c r="N278" s="61">
        <f t="shared" ca="1" si="657"/>
        <v>0.89410717391304251</v>
      </c>
      <c r="O278" s="35">
        <f t="shared" si="658"/>
        <v>134.93434500000001</v>
      </c>
      <c r="P278" s="35">
        <f t="shared" si="659"/>
        <v>-6.5654999999992469E-2</v>
      </c>
      <c r="Q278" s="36">
        <f t="shared" si="660"/>
        <v>0.9</v>
      </c>
      <c r="R278" s="37">
        <f t="shared" si="632"/>
        <v>25759.219999999979</v>
      </c>
      <c r="S278" s="38">
        <f t="shared" si="633"/>
        <v>35792.436189999971</v>
      </c>
      <c r="T278" s="38"/>
      <c r="U278" s="62"/>
      <c r="V278" s="39">
        <f t="shared" si="634"/>
        <v>67206.349999999991</v>
      </c>
      <c r="W278" s="39">
        <f t="shared" si="635"/>
        <v>102998.78618999996</v>
      </c>
      <c r="X278" s="1">
        <f t="shared" si="636"/>
        <v>88985</v>
      </c>
      <c r="Y278" s="37">
        <f t="shared" si="637"/>
        <v>14013.786189999955</v>
      </c>
      <c r="Z278" s="183">
        <f t="shared" si="638"/>
        <v>0.15748481418216498</v>
      </c>
      <c r="AA278" s="183">
        <f>SUM($C$2:C278)*D278/SUM($B$2:B278)-1</f>
        <v>3.1630483381206886E-2</v>
      </c>
      <c r="AB278" s="183">
        <f t="shared" si="639"/>
        <v>0.12585433080095809</v>
      </c>
      <c r="AC278" s="40">
        <f t="shared" si="640"/>
        <v>0.16365900000000008</v>
      </c>
    </row>
  </sheetData>
  <autoFilter ref="A1:AC166" xr:uid="{53E2A2AA-DB60-CE42-8CF6-5FF820BFE66D}">
    <sortState xmlns:xlrd2="http://schemas.microsoft.com/office/spreadsheetml/2017/richdata2" ref="A2:AC18">
      <sortCondition ref="A1:A18"/>
    </sortState>
  </autoFilter>
  <phoneticPr fontId="29" type="noConversion"/>
  <conditionalFormatting sqref="P2:P278">
    <cfRule type="cellIs" dxfId="26" priority="13" operator="between">
      <formula>-0.3</formula>
      <formula>-0.03</formula>
    </cfRule>
  </conditionalFormatting>
  <conditionalFormatting sqref="H1:H1048576 F1:F1048576">
    <cfRule type="cellIs" dxfId="25" priority="3" operator="lessThan">
      <formula>0</formula>
    </cfRule>
    <cfRule type="cellIs" dxfId="24" priority="4" operator="greaterThanOrEqual">
      <formula>0</formula>
    </cfRule>
  </conditionalFormatting>
  <conditionalFormatting sqref="Z2:Z278">
    <cfRule type="dataBar" priority="2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Z2:Z278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6F43-8CA1-4D12-8B06-17A8615C0B89}">
  <dimension ref="A1:AMJ504"/>
  <sheetViews>
    <sheetView zoomScale="80" zoomScaleNormal="80" workbookViewId="0">
      <pane xSplit="1" ySplit="1" topLeftCell="B407" activePane="bottomRight" state="frozen"/>
      <selection activeCell="G436" sqref="G436"/>
      <selection pane="topRight" activeCell="G436" sqref="G436"/>
      <selection pane="bottomLeft" activeCell="G436" sqref="G436"/>
      <selection pane="bottomRight" activeCell="AA1" sqref="AA1:AA1048576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185" customWidth="1"/>
    <col min="27" max="28" width="6.625" style="185" customWidth="1"/>
    <col min="29" max="29" width="6.625" style="9" customWidth="1"/>
    <col min="30" max="1024" width="8.875" style="2" customWidth="1"/>
  </cols>
  <sheetData>
    <row r="1" spans="1:1024" s="130" customFormat="1" ht="33.75">
      <c r="A1" s="124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125">
        <v>1.7443</v>
      </c>
      <c r="G1" s="127" t="s">
        <v>5</v>
      </c>
      <c r="H1" s="135" t="str">
        <f>ROUND(SUM(H2:H19860),2)&amp;"盈利"</f>
        <v>12432.09盈利</v>
      </c>
      <c r="I1" s="126" t="s">
        <v>6</v>
      </c>
      <c r="J1" s="125" t="s">
        <v>7</v>
      </c>
      <c r="K1" s="126" t="s">
        <v>8</v>
      </c>
      <c r="L1" s="126" t="s">
        <v>9</v>
      </c>
      <c r="M1" s="126" t="s">
        <v>10</v>
      </c>
      <c r="N1" s="128" t="str">
        <f ca="1">TEXT(ROUND(SUM(H2:H19860)/SUM(M2:M19860)*365,4),"0.00%" &amp;  " 
年化")</f>
        <v>24.71% 
年化</v>
      </c>
      <c r="O1" s="126" t="s">
        <v>11</v>
      </c>
      <c r="P1" s="126" t="s">
        <v>12</v>
      </c>
      <c r="Q1" s="126" t="s">
        <v>13</v>
      </c>
      <c r="R1" s="126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6" t="s">
        <v>21</v>
      </c>
      <c r="Z1" s="174" t="s">
        <v>22</v>
      </c>
      <c r="AA1" s="182" t="s">
        <v>23</v>
      </c>
      <c r="AB1" s="182" t="s">
        <v>24</v>
      </c>
      <c r="AC1" s="129" t="s">
        <v>25</v>
      </c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24"/>
      <c r="HB1" s="124"/>
      <c r="HC1" s="124"/>
      <c r="HD1" s="124"/>
      <c r="HE1" s="124"/>
      <c r="HF1" s="124"/>
      <c r="HG1" s="124"/>
      <c r="HH1" s="124"/>
      <c r="HI1" s="124"/>
      <c r="HJ1" s="124"/>
      <c r="HK1" s="124"/>
      <c r="HL1" s="124"/>
      <c r="HM1" s="124"/>
      <c r="HN1" s="124"/>
      <c r="HO1" s="124"/>
      <c r="HP1" s="124"/>
      <c r="HQ1" s="124"/>
      <c r="HR1" s="124"/>
      <c r="HS1" s="124"/>
      <c r="HT1" s="124"/>
      <c r="HU1" s="124"/>
      <c r="HV1" s="124"/>
      <c r="HW1" s="124"/>
      <c r="HX1" s="124"/>
      <c r="HY1" s="124"/>
      <c r="HZ1" s="124"/>
      <c r="IA1" s="124"/>
      <c r="IB1" s="124"/>
      <c r="IC1" s="124"/>
      <c r="ID1" s="124"/>
      <c r="IE1" s="124"/>
      <c r="IF1" s="124"/>
      <c r="IG1" s="124"/>
      <c r="IH1" s="124"/>
      <c r="II1" s="124"/>
      <c r="IJ1" s="124"/>
      <c r="IK1" s="124"/>
      <c r="IL1" s="124"/>
      <c r="IM1" s="124"/>
      <c r="IN1" s="124"/>
      <c r="IO1" s="124"/>
      <c r="IP1" s="124"/>
      <c r="IQ1" s="124"/>
      <c r="IR1" s="124"/>
      <c r="IS1" s="124"/>
      <c r="IT1" s="124"/>
      <c r="IU1" s="124"/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24"/>
      <c r="JT1" s="124"/>
      <c r="JU1" s="124"/>
      <c r="JV1" s="124"/>
      <c r="JW1" s="124"/>
      <c r="JX1" s="124"/>
      <c r="JY1" s="124"/>
      <c r="JZ1" s="124"/>
      <c r="KA1" s="124"/>
      <c r="KB1" s="124"/>
      <c r="KC1" s="124"/>
      <c r="KD1" s="124"/>
      <c r="KE1" s="124"/>
      <c r="KF1" s="124"/>
      <c r="KG1" s="124"/>
      <c r="KH1" s="124"/>
      <c r="KI1" s="124"/>
      <c r="KJ1" s="124"/>
      <c r="KK1" s="124"/>
      <c r="KL1" s="124"/>
      <c r="KM1" s="124"/>
      <c r="KN1" s="124"/>
      <c r="KO1" s="124"/>
      <c r="KP1" s="124"/>
      <c r="KQ1" s="124"/>
      <c r="KR1" s="124"/>
      <c r="KS1" s="124"/>
      <c r="KT1" s="124"/>
      <c r="KU1" s="124"/>
      <c r="KV1" s="124"/>
      <c r="KW1" s="124"/>
      <c r="KX1" s="124"/>
      <c r="KY1" s="124"/>
      <c r="KZ1" s="124"/>
      <c r="LA1" s="124"/>
      <c r="LB1" s="124"/>
      <c r="LC1" s="124"/>
      <c r="LD1" s="124"/>
      <c r="LE1" s="124"/>
      <c r="LF1" s="124"/>
      <c r="LG1" s="124"/>
      <c r="LH1" s="124"/>
      <c r="LI1" s="124"/>
      <c r="LJ1" s="124"/>
      <c r="LK1" s="124"/>
      <c r="LL1" s="124"/>
      <c r="LM1" s="124"/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24"/>
      <c r="LZ1" s="124"/>
      <c r="MA1" s="124"/>
      <c r="MB1" s="124"/>
      <c r="MC1" s="124"/>
      <c r="MD1" s="124"/>
      <c r="ME1" s="124"/>
      <c r="MF1" s="124"/>
      <c r="MG1" s="124"/>
      <c r="MH1" s="124"/>
      <c r="MI1" s="124"/>
      <c r="MJ1" s="124"/>
      <c r="MK1" s="124"/>
      <c r="ML1" s="124"/>
      <c r="MM1" s="124"/>
      <c r="MN1" s="124"/>
      <c r="MO1" s="124"/>
      <c r="MP1" s="124"/>
      <c r="MQ1" s="124"/>
      <c r="MR1" s="124"/>
      <c r="MS1" s="124"/>
      <c r="MT1" s="124"/>
      <c r="MU1" s="124"/>
      <c r="MV1" s="124"/>
      <c r="MW1" s="124"/>
      <c r="MX1" s="124"/>
      <c r="MY1" s="124"/>
      <c r="MZ1" s="124"/>
      <c r="NA1" s="124"/>
      <c r="NB1" s="124"/>
      <c r="NC1" s="124"/>
      <c r="ND1" s="124"/>
      <c r="NE1" s="124"/>
      <c r="NF1" s="124"/>
      <c r="NG1" s="124"/>
      <c r="NH1" s="124"/>
      <c r="NI1" s="124"/>
      <c r="NJ1" s="124"/>
      <c r="NK1" s="124"/>
      <c r="NL1" s="124"/>
      <c r="NM1" s="124"/>
      <c r="NN1" s="124"/>
      <c r="NO1" s="124"/>
      <c r="NP1" s="124"/>
      <c r="NQ1" s="124"/>
      <c r="NR1" s="124"/>
      <c r="NS1" s="124"/>
      <c r="NT1" s="124"/>
      <c r="NU1" s="124"/>
      <c r="NV1" s="124"/>
      <c r="NW1" s="124"/>
      <c r="NX1" s="124"/>
      <c r="NY1" s="124"/>
      <c r="NZ1" s="124"/>
      <c r="OA1" s="124"/>
      <c r="OB1" s="124"/>
      <c r="OC1" s="124"/>
      <c r="OD1" s="124"/>
      <c r="OE1" s="124"/>
      <c r="OF1" s="124"/>
      <c r="OG1" s="124"/>
      <c r="OH1" s="124"/>
      <c r="OI1" s="124"/>
      <c r="OJ1" s="124"/>
      <c r="OK1" s="124"/>
      <c r="OL1" s="124"/>
      <c r="OM1" s="124"/>
      <c r="ON1" s="124"/>
      <c r="OO1" s="124"/>
      <c r="OP1" s="124"/>
      <c r="OQ1" s="124"/>
      <c r="OR1" s="124"/>
      <c r="OS1" s="124"/>
      <c r="OT1" s="124"/>
      <c r="OU1" s="124"/>
      <c r="OV1" s="124"/>
      <c r="OW1" s="124"/>
      <c r="OX1" s="124"/>
      <c r="OY1" s="124"/>
      <c r="OZ1" s="124"/>
      <c r="PA1" s="124"/>
      <c r="PB1" s="124"/>
      <c r="PC1" s="124"/>
      <c r="PD1" s="124"/>
      <c r="PE1" s="124"/>
      <c r="PF1" s="124"/>
      <c r="PG1" s="124"/>
      <c r="PH1" s="124"/>
      <c r="PI1" s="124"/>
      <c r="PJ1" s="124"/>
      <c r="PK1" s="124"/>
      <c r="PL1" s="124"/>
      <c r="PM1" s="124"/>
      <c r="PN1" s="124"/>
      <c r="PO1" s="124"/>
      <c r="PP1" s="124"/>
      <c r="PQ1" s="124"/>
      <c r="PR1" s="124"/>
      <c r="PS1" s="124"/>
      <c r="PT1" s="124"/>
      <c r="PU1" s="124"/>
      <c r="PV1" s="124"/>
      <c r="PW1" s="124"/>
      <c r="PX1" s="124"/>
      <c r="PY1" s="124"/>
      <c r="PZ1" s="124"/>
      <c r="QA1" s="124"/>
      <c r="QB1" s="124"/>
      <c r="QC1" s="124"/>
      <c r="QD1" s="124"/>
      <c r="QE1" s="124"/>
      <c r="QF1" s="124"/>
      <c r="QG1" s="124"/>
      <c r="QH1" s="124"/>
      <c r="QI1" s="124"/>
      <c r="QJ1" s="124"/>
      <c r="QK1" s="124"/>
      <c r="QL1" s="124"/>
      <c r="QM1" s="124"/>
      <c r="QN1" s="124"/>
      <c r="QO1" s="124"/>
      <c r="QP1" s="124"/>
      <c r="QQ1" s="124"/>
      <c r="QR1" s="124"/>
      <c r="QS1" s="124"/>
      <c r="QT1" s="124"/>
      <c r="QU1" s="124"/>
      <c r="QV1" s="124"/>
      <c r="QW1" s="124"/>
      <c r="QX1" s="124"/>
      <c r="QY1" s="124"/>
      <c r="QZ1" s="124"/>
      <c r="RA1" s="124"/>
      <c r="RB1" s="124"/>
      <c r="RC1" s="124"/>
      <c r="RD1" s="124"/>
      <c r="RE1" s="124"/>
      <c r="RF1" s="124"/>
      <c r="RG1" s="124"/>
      <c r="RH1" s="124"/>
      <c r="RI1" s="124"/>
      <c r="RJ1" s="124"/>
      <c r="RK1" s="124"/>
      <c r="RL1" s="124"/>
      <c r="RM1" s="124"/>
      <c r="RN1" s="124"/>
      <c r="RO1" s="124"/>
      <c r="RP1" s="124"/>
      <c r="RQ1" s="124"/>
      <c r="RR1" s="124"/>
      <c r="RS1" s="124"/>
      <c r="RT1" s="124"/>
      <c r="RU1" s="124"/>
      <c r="RV1" s="124"/>
      <c r="RW1" s="124"/>
      <c r="RX1" s="124"/>
      <c r="RY1" s="124"/>
      <c r="RZ1" s="124"/>
      <c r="SA1" s="124"/>
      <c r="SB1" s="124"/>
      <c r="SC1" s="124"/>
      <c r="SD1" s="124"/>
      <c r="SE1" s="124"/>
      <c r="SF1" s="124"/>
      <c r="SG1" s="124"/>
      <c r="SH1" s="124"/>
      <c r="SI1" s="124"/>
      <c r="SJ1" s="124"/>
      <c r="SK1" s="124"/>
      <c r="SL1" s="124"/>
      <c r="SM1" s="124"/>
      <c r="SN1" s="124"/>
      <c r="SO1" s="124"/>
      <c r="SP1" s="124"/>
      <c r="SQ1" s="124"/>
      <c r="SR1" s="124"/>
      <c r="SS1" s="124"/>
      <c r="ST1" s="124"/>
      <c r="SU1" s="124"/>
      <c r="SV1" s="124"/>
      <c r="SW1" s="124"/>
      <c r="SX1" s="124"/>
      <c r="SY1" s="124"/>
      <c r="SZ1" s="124"/>
      <c r="TA1" s="124"/>
      <c r="TB1" s="124"/>
      <c r="TC1" s="124"/>
      <c r="TD1" s="124"/>
      <c r="TE1" s="124"/>
      <c r="TF1" s="124"/>
      <c r="TG1" s="124"/>
      <c r="TH1" s="124"/>
      <c r="TI1" s="124"/>
      <c r="TJ1" s="124"/>
      <c r="TK1" s="124"/>
      <c r="TL1" s="124"/>
      <c r="TM1" s="124"/>
      <c r="TN1" s="124"/>
      <c r="TO1" s="124"/>
      <c r="TP1" s="124"/>
      <c r="TQ1" s="124"/>
      <c r="TR1" s="124"/>
      <c r="TS1" s="124"/>
      <c r="TT1" s="124"/>
      <c r="TU1" s="124"/>
      <c r="TV1" s="124"/>
      <c r="TW1" s="124"/>
      <c r="TX1" s="124"/>
      <c r="TY1" s="124"/>
      <c r="TZ1" s="124"/>
      <c r="UA1" s="124"/>
      <c r="UB1" s="124"/>
      <c r="UC1" s="124"/>
      <c r="UD1" s="124"/>
      <c r="UE1" s="124"/>
      <c r="UF1" s="124"/>
      <c r="UG1" s="124"/>
      <c r="UH1" s="124"/>
      <c r="UI1" s="124"/>
      <c r="UJ1" s="124"/>
      <c r="UK1" s="124"/>
      <c r="UL1" s="124"/>
      <c r="UM1" s="124"/>
      <c r="UN1" s="124"/>
      <c r="UO1" s="124"/>
      <c r="UP1" s="124"/>
      <c r="UQ1" s="124"/>
      <c r="UR1" s="124"/>
      <c r="US1" s="124"/>
      <c r="UT1" s="124"/>
      <c r="UU1" s="124"/>
      <c r="UV1" s="124"/>
      <c r="UW1" s="124"/>
      <c r="UX1" s="124"/>
      <c r="UY1" s="124"/>
      <c r="UZ1" s="124"/>
      <c r="VA1" s="124"/>
      <c r="VB1" s="124"/>
      <c r="VC1" s="124"/>
      <c r="VD1" s="124"/>
      <c r="VE1" s="124"/>
      <c r="VF1" s="124"/>
      <c r="VG1" s="124"/>
      <c r="VH1" s="124"/>
      <c r="VI1" s="124"/>
      <c r="VJ1" s="124"/>
      <c r="VK1" s="124"/>
      <c r="VL1" s="124"/>
      <c r="VM1" s="124"/>
      <c r="VN1" s="124"/>
      <c r="VO1" s="124"/>
      <c r="VP1" s="124"/>
      <c r="VQ1" s="124"/>
      <c r="VR1" s="124"/>
      <c r="VS1" s="124"/>
      <c r="VT1" s="124"/>
      <c r="VU1" s="124"/>
      <c r="VV1" s="124"/>
      <c r="VW1" s="124"/>
      <c r="VX1" s="124"/>
      <c r="VY1" s="124"/>
      <c r="VZ1" s="124"/>
      <c r="WA1" s="124"/>
      <c r="WB1" s="124"/>
      <c r="WC1" s="124"/>
      <c r="WD1" s="124"/>
      <c r="WE1" s="124"/>
      <c r="WF1" s="124"/>
      <c r="WG1" s="124"/>
      <c r="WH1" s="124"/>
      <c r="WI1" s="124"/>
      <c r="WJ1" s="124"/>
      <c r="WK1" s="124"/>
      <c r="WL1" s="124"/>
      <c r="WM1" s="124"/>
      <c r="WN1" s="124"/>
      <c r="WO1" s="124"/>
      <c r="WP1" s="124"/>
      <c r="WQ1" s="124"/>
      <c r="WR1" s="124"/>
      <c r="WS1" s="124"/>
      <c r="WT1" s="124"/>
      <c r="WU1" s="124"/>
      <c r="WV1" s="124"/>
      <c r="WW1" s="124"/>
      <c r="WX1" s="124"/>
      <c r="WY1" s="124"/>
      <c r="WZ1" s="124"/>
      <c r="XA1" s="124"/>
      <c r="XB1" s="124"/>
      <c r="XC1" s="124"/>
      <c r="XD1" s="124"/>
      <c r="XE1" s="124"/>
      <c r="XF1" s="124"/>
      <c r="XG1" s="124"/>
      <c r="XH1" s="124"/>
      <c r="XI1" s="124"/>
      <c r="XJ1" s="124"/>
      <c r="XK1" s="124"/>
      <c r="XL1" s="124"/>
      <c r="XM1" s="124"/>
      <c r="XN1" s="124"/>
      <c r="XO1" s="124"/>
      <c r="XP1" s="124"/>
      <c r="XQ1" s="124"/>
      <c r="XR1" s="124"/>
      <c r="XS1" s="124"/>
      <c r="XT1" s="124"/>
      <c r="XU1" s="124"/>
      <c r="XV1" s="124"/>
      <c r="XW1" s="124"/>
      <c r="XX1" s="124"/>
      <c r="XY1" s="124"/>
      <c r="XZ1" s="124"/>
      <c r="YA1" s="124"/>
      <c r="YB1" s="124"/>
      <c r="YC1" s="124"/>
      <c r="YD1" s="124"/>
      <c r="YE1" s="124"/>
      <c r="YF1" s="124"/>
      <c r="YG1" s="124"/>
      <c r="YH1" s="124"/>
      <c r="YI1" s="124"/>
      <c r="YJ1" s="124"/>
      <c r="YK1" s="124"/>
      <c r="YL1" s="124"/>
      <c r="YM1" s="124"/>
      <c r="YN1" s="124"/>
      <c r="YO1" s="124"/>
      <c r="YP1" s="124"/>
      <c r="YQ1" s="124"/>
      <c r="YR1" s="124"/>
      <c r="YS1" s="124"/>
      <c r="YT1" s="124"/>
      <c r="YU1" s="124"/>
      <c r="YV1" s="124"/>
      <c r="YW1" s="124"/>
      <c r="YX1" s="124"/>
      <c r="YY1" s="124"/>
      <c r="YZ1" s="124"/>
      <c r="ZA1" s="124"/>
      <c r="ZB1" s="124"/>
      <c r="ZC1" s="124"/>
      <c r="ZD1" s="124"/>
      <c r="ZE1" s="124"/>
      <c r="ZF1" s="124"/>
      <c r="ZG1" s="124"/>
      <c r="ZH1" s="124"/>
      <c r="ZI1" s="124"/>
      <c r="ZJ1" s="124"/>
      <c r="ZK1" s="124"/>
      <c r="ZL1" s="124"/>
      <c r="ZM1" s="124"/>
      <c r="ZN1" s="124"/>
      <c r="ZO1" s="124"/>
      <c r="ZP1" s="124"/>
      <c r="ZQ1" s="124"/>
      <c r="ZR1" s="124"/>
      <c r="ZS1" s="124"/>
      <c r="ZT1" s="124"/>
      <c r="ZU1" s="124"/>
      <c r="ZV1" s="124"/>
      <c r="ZW1" s="124"/>
      <c r="ZX1" s="124"/>
      <c r="ZY1" s="124"/>
      <c r="ZZ1" s="124"/>
      <c r="AAA1" s="124"/>
      <c r="AAB1" s="124"/>
      <c r="AAC1" s="124"/>
      <c r="AAD1" s="124"/>
      <c r="AAE1" s="124"/>
      <c r="AAF1" s="124"/>
      <c r="AAG1" s="124"/>
      <c r="AAH1" s="124"/>
      <c r="AAI1" s="124"/>
      <c r="AAJ1" s="124"/>
      <c r="AAK1" s="124"/>
      <c r="AAL1" s="124"/>
      <c r="AAM1" s="124"/>
      <c r="AAN1" s="124"/>
      <c r="AAO1" s="124"/>
      <c r="AAP1" s="124"/>
      <c r="AAQ1" s="124"/>
      <c r="AAR1" s="124"/>
      <c r="AAS1" s="124"/>
      <c r="AAT1" s="124"/>
      <c r="AAU1" s="124"/>
      <c r="AAV1" s="124"/>
      <c r="AAW1" s="124"/>
      <c r="AAX1" s="124"/>
      <c r="AAY1" s="124"/>
      <c r="AAZ1" s="124"/>
      <c r="ABA1" s="124"/>
      <c r="ABB1" s="124"/>
      <c r="ABC1" s="124"/>
      <c r="ABD1" s="124"/>
      <c r="ABE1" s="124"/>
      <c r="ABF1" s="124"/>
      <c r="ABG1" s="124"/>
      <c r="ABH1" s="124"/>
      <c r="ABI1" s="124"/>
      <c r="ABJ1" s="124"/>
      <c r="ABK1" s="124"/>
      <c r="ABL1" s="124"/>
      <c r="ABM1" s="124"/>
      <c r="ABN1" s="124"/>
      <c r="ABO1" s="124"/>
      <c r="ABP1" s="124"/>
      <c r="ABQ1" s="124"/>
      <c r="ABR1" s="124"/>
      <c r="ABS1" s="124"/>
      <c r="ABT1" s="124"/>
      <c r="ABU1" s="124"/>
      <c r="ABV1" s="124"/>
      <c r="ABW1" s="124"/>
      <c r="ABX1" s="124"/>
      <c r="ABY1" s="124"/>
      <c r="ABZ1" s="124"/>
      <c r="ACA1" s="124"/>
      <c r="ACB1" s="124"/>
      <c r="ACC1" s="124"/>
      <c r="ACD1" s="124"/>
      <c r="ACE1" s="124"/>
      <c r="ACF1" s="124"/>
      <c r="ACG1" s="124"/>
      <c r="ACH1" s="124"/>
      <c r="ACI1" s="124"/>
      <c r="ACJ1" s="124"/>
      <c r="ACK1" s="124"/>
      <c r="ACL1" s="124"/>
      <c r="ACM1" s="124"/>
      <c r="ACN1" s="124"/>
      <c r="ACO1" s="124"/>
      <c r="ACP1" s="124"/>
      <c r="ACQ1" s="124"/>
      <c r="ACR1" s="124"/>
      <c r="ACS1" s="124"/>
      <c r="ACT1" s="124"/>
      <c r="ACU1" s="124"/>
      <c r="ACV1" s="124"/>
      <c r="ACW1" s="124"/>
      <c r="ACX1" s="124"/>
      <c r="ACY1" s="124"/>
      <c r="ACZ1" s="124"/>
      <c r="ADA1" s="124"/>
      <c r="ADB1" s="124"/>
      <c r="ADC1" s="124"/>
      <c r="ADD1" s="124"/>
      <c r="ADE1" s="124"/>
      <c r="ADF1" s="124"/>
      <c r="ADG1" s="124"/>
      <c r="ADH1" s="124"/>
      <c r="ADI1" s="124"/>
      <c r="ADJ1" s="124"/>
      <c r="ADK1" s="124"/>
      <c r="ADL1" s="124"/>
      <c r="ADM1" s="124"/>
      <c r="ADN1" s="124"/>
      <c r="ADO1" s="124"/>
      <c r="ADP1" s="124"/>
      <c r="ADQ1" s="124"/>
      <c r="ADR1" s="124"/>
      <c r="ADS1" s="124"/>
      <c r="ADT1" s="124"/>
      <c r="ADU1" s="124"/>
      <c r="ADV1" s="124"/>
      <c r="ADW1" s="124"/>
      <c r="ADX1" s="124"/>
      <c r="ADY1" s="124"/>
      <c r="ADZ1" s="124"/>
      <c r="AEA1" s="124"/>
      <c r="AEB1" s="124"/>
      <c r="AEC1" s="124"/>
      <c r="AED1" s="124"/>
      <c r="AEE1" s="124"/>
      <c r="AEF1" s="124"/>
      <c r="AEG1" s="124"/>
      <c r="AEH1" s="124"/>
      <c r="AEI1" s="124"/>
      <c r="AEJ1" s="124"/>
      <c r="AEK1" s="124"/>
      <c r="AEL1" s="124"/>
      <c r="AEM1" s="124"/>
      <c r="AEN1" s="124"/>
      <c r="AEO1" s="124"/>
      <c r="AEP1" s="124"/>
      <c r="AEQ1" s="124"/>
      <c r="AER1" s="124"/>
      <c r="AES1" s="124"/>
      <c r="AET1" s="124"/>
      <c r="AEU1" s="124"/>
      <c r="AEV1" s="124"/>
      <c r="AEW1" s="124"/>
      <c r="AEX1" s="124"/>
      <c r="AEY1" s="124"/>
      <c r="AEZ1" s="124"/>
      <c r="AFA1" s="124"/>
      <c r="AFB1" s="124"/>
      <c r="AFC1" s="124"/>
      <c r="AFD1" s="124"/>
      <c r="AFE1" s="124"/>
      <c r="AFF1" s="124"/>
      <c r="AFG1" s="124"/>
      <c r="AFH1" s="124"/>
      <c r="AFI1" s="124"/>
      <c r="AFJ1" s="124"/>
      <c r="AFK1" s="124"/>
      <c r="AFL1" s="124"/>
      <c r="AFM1" s="124"/>
      <c r="AFN1" s="124"/>
      <c r="AFO1" s="124"/>
      <c r="AFP1" s="124"/>
      <c r="AFQ1" s="124"/>
      <c r="AFR1" s="124"/>
      <c r="AFS1" s="124"/>
      <c r="AFT1" s="124"/>
      <c r="AFU1" s="124"/>
      <c r="AFV1" s="124"/>
      <c r="AFW1" s="124"/>
      <c r="AFX1" s="124"/>
      <c r="AFY1" s="124"/>
      <c r="AFZ1" s="124"/>
      <c r="AGA1" s="124"/>
      <c r="AGB1" s="124"/>
      <c r="AGC1" s="124"/>
      <c r="AGD1" s="124"/>
      <c r="AGE1" s="124"/>
      <c r="AGF1" s="124"/>
      <c r="AGG1" s="124"/>
      <c r="AGH1" s="124"/>
      <c r="AGI1" s="124"/>
      <c r="AGJ1" s="124"/>
      <c r="AGK1" s="124"/>
      <c r="AGL1" s="124"/>
      <c r="AGM1" s="124"/>
      <c r="AGN1" s="124"/>
      <c r="AGO1" s="124"/>
      <c r="AGP1" s="124"/>
      <c r="AGQ1" s="124"/>
      <c r="AGR1" s="124"/>
      <c r="AGS1" s="124"/>
      <c r="AGT1" s="124"/>
      <c r="AGU1" s="124"/>
      <c r="AGV1" s="124"/>
      <c r="AGW1" s="124"/>
      <c r="AGX1" s="124"/>
      <c r="AGY1" s="124"/>
      <c r="AGZ1" s="124"/>
      <c r="AHA1" s="124"/>
      <c r="AHB1" s="124"/>
      <c r="AHC1" s="124"/>
      <c r="AHD1" s="124"/>
      <c r="AHE1" s="124"/>
      <c r="AHF1" s="124"/>
      <c r="AHG1" s="124"/>
      <c r="AHH1" s="124"/>
      <c r="AHI1" s="124"/>
      <c r="AHJ1" s="124"/>
      <c r="AHK1" s="124"/>
      <c r="AHL1" s="124"/>
      <c r="AHM1" s="124"/>
      <c r="AHN1" s="124"/>
      <c r="AHO1" s="124"/>
      <c r="AHP1" s="124"/>
      <c r="AHQ1" s="124"/>
      <c r="AHR1" s="124"/>
      <c r="AHS1" s="124"/>
      <c r="AHT1" s="124"/>
      <c r="AHU1" s="124"/>
      <c r="AHV1" s="124"/>
      <c r="AHW1" s="124"/>
      <c r="AHX1" s="124"/>
      <c r="AHY1" s="124"/>
      <c r="AHZ1" s="124"/>
      <c r="AIA1" s="124"/>
      <c r="AIB1" s="124"/>
      <c r="AIC1" s="124"/>
      <c r="AID1" s="124"/>
      <c r="AIE1" s="124"/>
      <c r="AIF1" s="124"/>
      <c r="AIG1" s="124"/>
      <c r="AIH1" s="124"/>
      <c r="AII1" s="124"/>
      <c r="AIJ1" s="124"/>
      <c r="AIK1" s="124"/>
      <c r="AIL1" s="124"/>
      <c r="AIM1" s="124"/>
      <c r="AIN1" s="124"/>
      <c r="AIO1" s="124"/>
      <c r="AIP1" s="124"/>
      <c r="AIQ1" s="124"/>
      <c r="AIR1" s="124"/>
      <c r="AIS1" s="124"/>
      <c r="AIT1" s="124"/>
      <c r="AIU1" s="124"/>
      <c r="AIV1" s="124"/>
      <c r="AIW1" s="124"/>
      <c r="AIX1" s="124"/>
      <c r="AIY1" s="124"/>
      <c r="AIZ1" s="124"/>
      <c r="AJA1" s="124"/>
      <c r="AJB1" s="124"/>
      <c r="AJC1" s="124"/>
      <c r="AJD1" s="124"/>
      <c r="AJE1" s="124"/>
      <c r="AJF1" s="124"/>
      <c r="AJG1" s="124"/>
      <c r="AJH1" s="124"/>
      <c r="AJI1" s="124"/>
      <c r="AJJ1" s="124"/>
      <c r="AJK1" s="124"/>
      <c r="AJL1" s="124"/>
      <c r="AJM1" s="124"/>
      <c r="AJN1" s="124"/>
      <c r="AJO1" s="124"/>
      <c r="AJP1" s="124"/>
      <c r="AJQ1" s="124"/>
      <c r="AJR1" s="124"/>
      <c r="AJS1" s="124"/>
      <c r="AJT1" s="124"/>
      <c r="AJU1" s="124"/>
      <c r="AJV1" s="124"/>
      <c r="AJW1" s="124"/>
      <c r="AJX1" s="124"/>
      <c r="AJY1" s="124"/>
      <c r="AJZ1" s="124"/>
      <c r="AKA1" s="124"/>
      <c r="AKB1" s="124"/>
      <c r="AKC1" s="124"/>
      <c r="AKD1" s="124"/>
      <c r="AKE1" s="124"/>
      <c r="AKF1" s="124"/>
      <c r="AKG1" s="124"/>
      <c r="AKH1" s="124"/>
      <c r="AKI1" s="124"/>
      <c r="AKJ1" s="124"/>
      <c r="AKK1" s="124"/>
      <c r="AKL1" s="124"/>
      <c r="AKM1" s="124"/>
      <c r="AKN1" s="124"/>
      <c r="AKO1" s="124"/>
      <c r="AKP1" s="124"/>
      <c r="AKQ1" s="124"/>
      <c r="AKR1" s="124"/>
      <c r="AKS1" s="124"/>
      <c r="AKT1" s="124"/>
      <c r="AKU1" s="124"/>
      <c r="AKV1" s="124"/>
      <c r="AKW1" s="124"/>
      <c r="AKX1" s="124"/>
      <c r="AKY1" s="124"/>
      <c r="AKZ1" s="124"/>
      <c r="ALA1" s="124"/>
      <c r="ALB1" s="124"/>
      <c r="ALC1" s="124"/>
      <c r="ALD1" s="124"/>
      <c r="ALE1" s="124"/>
      <c r="ALF1" s="124"/>
      <c r="ALG1" s="124"/>
      <c r="ALH1" s="124"/>
      <c r="ALI1" s="124"/>
      <c r="ALJ1" s="124"/>
      <c r="ALK1" s="124"/>
      <c r="ALL1" s="124"/>
      <c r="ALM1" s="124"/>
      <c r="ALN1" s="124"/>
      <c r="ALO1" s="124"/>
      <c r="ALP1" s="124"/>
      <c r="ALQ1" s="124"/>
      <c r="ALR1" s="124"/>
      <c r="ALS1" s="124"/>
      <c r="ALT1" s="124"/>
      <c r="ALU1" s="124"/>
      <c r="ALV1" s="124"/>
      <c r="ALW1" s="124"/>
      <c r="ALX1" s="124"/>
      <c r="ALY1" s="124"/>
      <c r="ALZ1" s="124"/>
      <c r="AMA1" s="124"/>
      <c r="AMB1" s="124"/>
      <c r="AMC1" s="124"/>
      <c r="AMD1" s="124"/>
      <c r="AME1" s="124"/>
      <c r="AMF1" s="124"/>
      <c r="AMG1" s="124"/>
      <c r="AMH1" s="124"/>
      <c r="AMI1" s="124"/>
      <c r="AMJ1" s="124"/>
    </row>
    <row r="2" spans="1:1024">
      <c r="A2" s="10" t="s">
        <v>26</v>
      </c>
      <c r="B2" s="11">
        <v>150</v>
      </c>
      <c r="C2" s="121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27</v>
      </c>
      <c r="J2" s="16" t="s">
        <v>739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83">
        <v>-9.9444000000004106E-4</v>
      </c>
      <c r="AA2" s="183">
        <f>SUM($C$2:C2)*D2/SUM($B$2:B2)-1</f>
        <v>-9.9444000000004085E-4</v>
      </c>
      <c r="AB2" s="183">
        <f t="shared" ref="AB2:AB34" si="0">Z2-AA2</f>
        <v>0</v>
      </c>
      <c r="AC2" s="28" t="s">
        <v>28</v>
      </c>
    </row>
    <row r="3" spans="1:1024">
      <c r="A3" s="10" t="s">
        <v>29</v>
      </c>
      <c r="B3" s="11">
        <v>150</v>
      </c>
      <c r="C3" s="121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27</v>
      </c>
      <c r="J3" s="16" t="s">
        <v>740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83">
        <v>-1.7170466666668301E-3</v>
      </c>
      <c r="AA3" s="183">
        <f>SUM($C$2:C3)*D3/SUM($B$2:B3)-1</f>
        <v>-1.7170466666668327E-3</v>
      </c>
      <c r="AB3" s="183">
        <f t="shared" si="0"/>
        <v>2.6020852139652106E-18</v>
      </c>
      <c r="AC3" s="28" t="s">
        <v>28</v>
      </c>
    </row>
    <row r="4" spans="1:1024">
      <c r="A4" s="10" t="s">
        <v>30</v>
      </c>
      <c r="B4" s="11">
        <v>150</v>
      </c>
      <c r="C4" s="121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27</v>
      </c>
      <c r="J4" s="16" t="s">
        <v>741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83">
        <v>1.33137466666666E-2</v>
      </c>
      <c r="AA4" s="183">
        <f>SUM($C$2:C4)*D4/SUM($B$2:B4)-1</f>
        <v>1.3313746666666626E-2</v>
      </c>
      <c r="AB4" s="183">
        <f t="shared" si="0"/>
        <v>-2.6020852139652106E-17</v>
      </c>
      <c r="AC4" s="28" t="s">
        <v>28</v>
      </c>
    </row>
    <row r="5" spans="1:1024">
      <c r="A5" s="10" t="s">
        <v>31</v>
      </c>
      <c r="B5" s="11">
        <v>150</v>
      </c>
      <c r="C5" s="121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27</v>
      </c>
      <c r="J5" s="16" t="s">
        <v>742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83">
        <v>1.9994103333333301E-2</v>
      </c>
      <c r="AA5" s="183">
        <f>SUM($C$2:C5)*D5/SUM($B$2:B5)-1</f>
        <v>1.9994103333333291E-2</v>
      </c>
      <c r="AB5" s="183">
        <f t="shared" si="0"/>
        <v>0</v>
      </c>
      <c r="AC5" s="28" t="s">
        <v>28</v>
      </c>
    </row>
    <row r="6" spans="1:1024">
      <c r="A6" s="10" t="s">
        <v>33</v>
      </c>
      <c r="B6" s="11">
        <v>150</v>
      </c>
      <c r="C6" s="121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27</v>
      </c>
      <c r="J6" s="16" t="s">
        <v>743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83">
        <v>7.8236373333333605E-3</v>
      </c>
      <c r="AA6" s="183">
        <f>SUM($C$2:C6)*D6/SUM($B$2:B6)-1</f>
        <v>7.8236373333333553E-3</v>
      </c>
      <c r="AB6" s="183">
        <f t="shared" si="0"/>
        <v>0</v>
      </c>
      <c r="AC6" s="28" t="s">
        <v>28</v>
      </c>
    </row>
    <row r="7" spans="1:1024">
      <c r="A7" s="10" t="s">
        <v>34</v>
      </c>
      <c r="B7" s="11">
        <v>150</v>
      </c>
      <c r="C7" s="121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27</v>
      </c>
      <c r="J7" s="16" t="s">
        <v>744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83">
        <v>8.0850722222223208E-3</v>
      </c>
      <c r="AA7" s="183">
        <f>SUM($C$2:C7)*D7/SUM($B$2:B7)-1</f>
        <v>8.0850722222223226E-3</v>
      </c>
      <c r="AB7" s="183">
        <f t="shared" si="0"/>
        <v>0</v>
      </c>
      <c r="AC7" s="28" t="s">
        <v>28</v>
      </c>
    </row>
    <row r="8" spans="1:1024">
      <c r="A8" s="10" t="s">
        <v>35</v>
      </c>
      <c r="B8" s="11">
        <v>150</v>
      </c>
      <c r="C8" s="121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27</v>
      </c>
      <c r="J8" s="16" t="s">
        <v>745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83">
        <v>1.17375180952382E-2</v>
      </c>
      <c r="AA8" s="183">
        <f>SUM($C$2:C8)*D8/SUM($B$2:B8)-1</f>
        <v>1.1737518095238153E-2</v>
      </c>
      <c r="AB8" s="183">
        <f t="shared" si="0"/>
        <v>4.6837533851373792E-17</v>
      </c>
      <c r="AC8" s="28" t="s">
        <v>28</v>
      </c>
    </row>
    <row r="9" spans="1:1024">
      <c r="A9" s="10" t="s">
        <v>37</v>
      </c>
      <c r="B9" s="11">
        <v>150</v>
      </c>
      <c r="C9" s="121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27</v>
      </c>
      <c r="J9" s="16" t="s">
        <v>746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83">
        <v>1.6144350833333401E-2</v>
      </c>
      <c r="AA9" s="183">
        <f>SUM($C$2:C9)*D9/SUM($B$2:B9)-1</f>
        <v>1.6144350833333432E-2</v>
      </c>
      <c r="AB9" s="183">
        <f t="shared" si="0"/>
        <v>-3.1225022567582528E-17</v>
      </c>
      <c r="AC9" s="28" t="s">
        <v>28</v>
      </c>
    </row>
    <row r="10" spans="1:1024">
      <c r="A10" s="10" t="s">
        <v>38</v>
      </c>
      <c r="B10" s="11">
        <v>150</v>
      </c>
      <c r="C10" s="121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27</v>
      </c>
      <c r="J10" s="16" t="s">
        <v>747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83">
        <v>6.71040666666656E-3</v>
      </c>
      <c r="AA10" s="183">
        <f>SUM($C$2:C10)*D10/SUM($B$2:B10)-1</f>
        <v>6.7104066666665574E-3</v>
      </c>
      <c r="AB10" s="183">
        <f t="shared" si="0"/>
        <v>0</v>
      </c>
      <c r="AC10" s="28" t="s">
        <v>28</v>
      </c>
    </row>
    <row r="11" spans="1:1024">
      <c r="A11" s="10" t="s">
        <v>40</v>
      </c>
      <c r="B11" s="11">
        <v>150</v>
      </c>
      <c r="C11" s="121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27</v>
      </c>
      <c r="J11" s="16" t="s">
        <v>748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83">
        <v>2.2626574666666701E-2</v>
      </c>
      <c r="AA11" s="183">
        <f>SUM($C$2:C11)*D11/SUM($B$2:B11)-1</f>
        <v>2.2626574666666732E-2</v>
      </c>
      <c r="AB11" s="183">
        <f t="shared" si="0"/>
        <v>-3.1225022567582528E-17</v>
      </c>
      <c r="AC11" s="28" t="s">
        <v>28</v>
      </c>
    </row>
    <row r="12" spans="1:1024">
      <c r="A12" s="10" t="s">
        <v>41</v>
      </c>
      <c r="B12" s="11">
        <v>150</v>
      </c>
      <c r="C12" s="121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27</v>
      </c>
      <c r="J12" s="16" t="s">
        <v>749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83">
        <v>2.0674909090909101E-2</v>
      </c>
      <c r="AA12" s="183">
        <f>SUM($C$2:C12)*D12/SUM($B$2:B12)-1</f>
        <v>2.0674909090909077E-2</v>
      </c>
      <c r="AB12" s="183">
        <f t="shared" si="0"/>
        <v>0</v>
      </c>
      <c r="AC12" s="28" t="s">
        <v>28</v>
      </c>
    </row>
    <row r="13" spans="1:1024">
      <c r="A13" s="10" t="s">
        <v>42</v>
      </c>
      <c r="B13" s="11">
        <v>150</v>
      </c>
      <c r="C13" s="121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27</v>
      </c>
      <c r="J13" s="16" t="s">
        <v>750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83">
        <v>1.40223388888889E-2</v>
      </c>
      <c r="AA13" s="183">
        <f>SUM($C$2:C13)*D13/SUM($B$2:B13)-1</f>
        <v>1.402233888888893E-2</v>
      </c>
      <c r="AB13" s="183">
        <f t="shared" si="0"/>
        <v>-2.9490299091605721E-17</v>
      </c>
      <c r="AC13" s="28" t="s">
        <v>28</v>
      </c>
    </row>
    <row r="14" spans="1:1024">
      <c r="A14" s="10" t="s">
        <v>43</v>
      </c>
      <c r="B14" s="11">
        <v>150</v>
      </c>
      <c r="C14" s="121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27</v>
      </c>
      <c r="J14" s="16" t="s">
        <v>751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83">
        <v>2.8888746666666701E-2</v>
      </c>
      <c r="AA14" s="183">
        <f>SUM($C$2:C14)*D14/SUM($B$2:B14)-1</f>
        <v>2.8888746666666743E-2</v>
      </c>
      <c r="AB14" s="183">
        <f t="shared" si="0"/>
        <v>-4.163336342344337E-17</v>
      </c>
      <c r="AC14" s="28" t="s">
        <v>28</v>
      </c>
    </row>
    <row r="15" spans="1:1024">
      <c r="A15" s="10" t="s">
        <v>44</v>
      </c>
      <c r="B15" s="11">
        <v>150</v>
      </c>
      <c r="C15" s="121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27</v>
      </c>
      <c r="J15" s="16" t="s">
        <v>752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83">
        <v>3.1745760000000199E-2</v>
      </c>
      <c r="AA15" s="183">
        <f>SUM($C$2:C15)*D15/SUM($B$2:B15)-1</f>
        <v>3.1745760000000178E-2</v>
      </c>
      <c r="AB15" s="183">
        <f t="shared" si="0"/>
        <v>0</v>
      </c>
      <c r="AC15" s="28" t="s">
        <v>28</v>
      </c>
    </row>
    <row r="16" spans="1:1024">
      <c r="A16" s="10" t="s">
        <v>45</v>
      </c>
      <c r="B16" s="11">
        <v>150</v>
      </c>
      <c r="C16" s="121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27</v>
      </c>
      <c r="J16" s="16" t="s">
        <v>753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83">
        <v>1.7548178666666699E-2</v>
      </c>
      <c r="AA16" s="183">
        <f>SUM($C$2:C16)*D16/SUM($B$2:B16)-1</f>
        <v>1.7548178666666692E-2</v>
      </c>
      <c r="AB16" s="183">
        <f t="shared" si="0"/>
        <v>0</v>
      </c>
      <c r="AC16" s="28" t="s">
        <v>28</v>
      </c>
    </row>
    <row r="17" spans="1:29">
      <c r="A17" s="10" t="s">
        <v>46</v>
      </c>
      <c r="B17" s="11">
        <v>150</v>
      </c>
      <c r="C17" s="121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27</v>
      </c>
      <c r="J17" s="16" t="s">
        <v>754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83">
        <v>1.58854841666667E-2</v>
      </c>
      <c r="AA17" s="183">
        <f>SUM($C$2:C17)*D17/SUM($B$2:B17)-1</f>
        <v>1.5885484166666686E-2</v>
      </c>
      <c r="AB17" s="183">
        <f t="shared" si="0"/>
        <v>0</v>
      </c>
      <c r="AC17" s="28" t="s">
        <v>28</v>
      </c>
    </row>
    <row r="18" spans="1:29">
      <c r="A18" s="10" t="s">
        <v>47</v>
      </c>
      <c r="B18" s="11">
        <v>150</v>
      </c>
      <c r="C18" s="121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27</v>
      </c>
      <c r="J18" s="16" t="s">
        <v>755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83">
        <v>1.9929643529412101E-2</v>
      </c>
      <c r="AA18" s="183">
        <f>SUM($C$2:C18)*D18/SUM($B$2:B18)-1</f>
        <v>1.9929643529412067E-2</v>
      </c>
      <c r="AB18" s="183">
        <f t="shared" si="0"/>
        <v>3.4694469519536142E-17</v>
      </c>
      <c r="AC18" s="28" t="s">
        <v>28</v>
      </c>
    </row>
    <row r="19" spans="1:29">
      <c r="A19" s="10" t="s">
        <v>48</v>
      </c>
      <c r="B19" s="11">
        <v>150</v>
      </c>
      <c r="C19" s="121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27</v>
      </c>
      <c r="J19" s="16" t="s">
        <v>756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83">
        <v>2.61340444444444E-2</v>
      </c>
      <c r="AA19" s="183">
        <f>SUM($C$2:C19)*D19/SUM($B$2:B19)-1</f>
        <v>2.6134044444444449E-2</v>
      </c>
      <c r="AB19" s="183">
        <f t="shared" si="0"/>
        <v>-4.8572257327350599E-17</v>
      </c>
      <c r="AC19" s="28" t="s">
        <v>28</v>
      </c>
    </row>
    <row r="20" spans="1:29">
      <c r="A20" s="10" t="s">
        <v>49</v>
      </c>
      <c r="B20" s="11">
        <v>105</v>
      </c>
      <c r="C20" s="121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27</v>
      </c>
      <c r="J20" s="16" t="s">
        <v>757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83">
        <v>6.7337509447415303E-2</v>
      </c>
      <c r="AA20" s="183">
        <f>SUM($C$2:C20)*D20/SUM($B$2:B20)-1</f>
        <v>6.7337509447415345E-2</v>
      </c>
      <c r="AB20" s="183">
        <f t="shared" si="0"/>
        <v>0</v>
      </c>
      <c r="AC20" s="28" t="s">
        <v>28</v>
      </c>
    </row>
    <row r="21" spans="1:29">
      <c r="A21" s="10" t="s">
        <v>50</v>
      </c>
      <c r="B21" s="11">
        <v>90</v>
      </c>
      <c r="C21" s="121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27</v>
      </c>
      <c r="J21" s="16" t="s">
        <v>758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83">
        <v>8.6150373056994606E-2</v>
      </c>
      <c r="AA21" s="183">
        <f>SUM($C$2:C21)*D21/SUM($B$2:B21)-1</f>
        <v>8.6150373056994578E-2</v>
      </c>
      <c r="AB21" s="183">
        <f t="shared" si="0"/>
        <v>0</v>
      </c>
      <c r="AC21" s="28" t="s">
        <v>28</v>
      </c>
    </row>
    <row r="22" spans="1:29">
      <c r="A22" s="10" t="s">
        <v>51</v>
      </c>
      <c r="B22" s="11">
        <v>90</v>
      </c>
      <c r="C22" s="121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27</v>
      </c>
      <c r="J22" s="16" t="s">
        <v>759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83">
        <v>6.4986884422110397E-2</v>
      </c>
      <c r="AA22" s="183">
        <f>SUM($C$2:C22)*D22/SUM($B$2:B22)-1</f>
        <v>6.4986884422110425E-2</v>
      </c>
      <c r="AB22" s="183">
        <f t="shared" si="0"/>
        <v>0</v>
      </c>
      <c r="AC22" s="28" t="s">
        <v>28</v>
      </c>
    </row>
    <row r="23" spans="1:29">
      <c r="A23" s="10" t="s">
        <v>52</v>
      </c>
      <c r="B23" s="11">
        <v>270</v>
      </c>
      <c r="C23" s="122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27</v>
      </c>
      <c r="J23" s="16" t="s">
        <v>760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83">
        <v>0.11447452903225799</v>
      </c>
      <c r="AA23" s="183">
        <f>SUM($C$2:C23)*D23/SUM($B$2:B23)-1</f>
        <v>0.11447452903225819</v>
      </c>
      <c r="AB23" s="183">
        <f t="shared" si="0"/>
        <v>-1.9428902930940239E-16</v>
      </c>
      <c r="AC23" s="28" t="s">
        <v>28</v>
      </c>
    </row>
    <row r="24" spans="1:29">
      <c r="A24" s="10" t="s">
        <v>53</v>
      </c>
      <c r="B24" s="11">
        <v>270</v>
      </c>
      <c r="C24" s="122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27</v>
      </c>
      <c r="J24" s="16" t="s">
        <v>761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83">
        <v>0.108788984964539</v>
      </c>
      <c r="AA24" s="183">
        <f>SUM($C$2:C24)*D24/SUM($B$2:B24)-1</f>
        <v>0.10878898496453893</v>
      </c>
      <c r="AB24" s="183">
        <f t="shared" si="0"/>
        <v>0</v>
      </c>
      <c r="AC24" s="28" t="s">
        <v>28</v>
      </c>
    </row>
    <row r="25" spans="1:29">
      <c r="A25" s="10" t="s">
        <v>54</v>
      </c>
      <c r="B25" s="11">
        <v>255</v>
      </c>
      <c r="C25" s="122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27</v>
      </c>
      <c r="J25" s="16" t="s">
        <v>762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83">
        <v>9.3681814814814898E-2</v>
      </c>
      <c r="AA25" s="183">
        <f>SUM($C$2:C25)*D25/SUM($B$2:B25)-1</f>
        <v>9.3681814814814857E-2</v>
      </c>
      <c r="AB25" s="183">
        <f t="shared" si="0"/>
        <v>0</v>
      </c>
      <c r="AC25" s="28" t="s">
        <v>28</v>
      </c>
    </row>
    <row r="26" spans="1:29">
      <c r="A26" s="10" t="s">
        <v>55</v>
      </c>
      <c r="B26" s="11">
        <v>270</v>
      </c>
      <c r="C26" s="122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27</v>
      </c>
      <c r="J26" s="16" t="s">
        <v>763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83">
        <v>9.7382079999999996E-2</v>
      </c>
      <c r="AA26" s="183">
        <f>SUM($C$2:C26)*D26/SUM($B$2:B26)-1</f>
        <v>9.7382080000000038E-2</v>
      </c>
      <c r="AB26" s="183">
        <f t="shared" si="0"/>
        <v>0</v>
      </c>
      <c r="AC26" s="28" t="s">
        <v>28</v>
      </c>
    </row>
    <row r="27" spans="1:29">
      <c r="A27" s="10" t="s">
        <v>56</v>
      </c>
      <c r="B27" s="11">
        <v>255</v>
      </c>
      <c r="C27" s="122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27</v>
      </c>
      <c r="J27" s="16" t="s">
        <v>764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83">
        <v>0.10516487804878</v>
      </c>
      <c r="AA27" s="183">
        <f>SUM($C$2:C27)*D27/SUM($B$2:B27)-1</f>
        <v>0.10516487804878039</v>
      </c>
      <c r="AB27" s="183">
        <f t="shared" si="0"/>
        <v>-3.8857805861880479E-16</v>
      </c>
      <c r="AC27" s="28" t="s">
        <v>28</v>
      </c>
    </row>
    <row r="28" spans="1:29">
      <c r="A28" s="10" t="s">
        <v>57</v>
      </c>
      <c r="B28" s="11">
        <v>255</v>
      </c>
      <c r="C28" s="122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27</v>
      </c>
      <c r="J28" s="16" t="s">
        <v>765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83">
        <v>0.116955686184211</v>
      </c>
      <c r="AA28" s="183">
        <f>SUM($C$2:C28)*D28/SUM($B$2:B28)-1</f>
        <v>0.11695568618421071</v>
      </c>
      <c r="AB28" s="183">
        <f t="shared" si="0"/>
        <v>2.9143354396410359E-16</v>
      </c>
      <c r="AC28" s="28" t="s">
        <v>28</v>
      </c>
    </row>
    <row r="29" spans="1:29">
      <c r="A29" s="10" t="s">
        <v>58</v>
      </c>
      <c r="B29" s="11">
        <v>105</v>
      </c>
      <c r="C29" s="122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27</v>
      </c>
      <c r="J29" s="16" t="s">
        <v>766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83">
        <v>0.14238412218649499</v>
      </c>
      <c r="AA29" s="183">
        <f>SUM($C$2:C29)*D29/SUM($B$2:B29)-1</f>
        <v>0.14238412218649521</v>
      </c>
      <c r="AB29" s="183">
        <f t="shared" si="0"/>
        <v>-2.2204460492503131E-16</v>
      </c>
      <c r="AC29" s="30" t="s">
        <v>28</v>
      </c>
    </row>
    <row r="30" spans="1:29">
      <c r="A30" s="10" t="s">
        <v>59</v>
      </c>
      <c r="B30" s="11">
        <v>90</v>
      </c>
      <c r="C30" s="122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27</v>
      </c>
      <c r="J30" s="16" t="s">
        <v>767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83">
        <v>0.154463688117771</v>
      </c>
      <c r="AA30" s="183">
        <f>SUM($C$2:C30)*D30/SUM($B$2:B30)-1</f>
        <v>0.15446368811777078</v>
      </c>
      <c r="AB30" s="183">
        <f t="shared" si="0"/>
        <v>2.2204460492503131E-16</v>
      </c>
      <c r="AC30" s="30" t="s">
        <v>28</v>
      </c>
    </row>
    <row r="31" spans="1:29">
      <c r="A31" s="10" t="s">
        <v>60</v>
      </c>
      <c r="B31" s="11">
        <v>90</v>
      </c>
      <c r="C31" s="122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27</v>
      </c>
      <c r="J31" s="16" t="s">
        <v>768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83">
        <v>0.149487438596491</v>
      </c>
      <c r="AA31" s="183">
        <f>SUM($C$2:C31)*D31/SUM($B$2:B31)-1</f>
        <v>0.14948743859649127</v>
      </c>
      <c r="AB31" s="183">
        <f t="shared" si="0"/>
        <v>-2.7755575615628914E-16</v>
      </c>
      <c r="AC31" s="30" t="s">
        <v>28</v>
      </c>
    </row>
    <row r="32" spans="1:29">
      <c r="A32" s="10" t="s">
        <v>61</v>
      </c>
      <c r="B32" s="11">
        <v>90</v>
      </c>
      <c r="C32" s="122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27</v>
      </c>
      <c r="J32" s="16" t="s">
        <v>769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83">
        <v>0.15039450557244199</v>
      </c>
      <c r="AA32" s="183">
        <f>SUM($C$2:C32)*D32/SUM($B$2:B32)-1</f>
        <v>0.15039450557244183</v>
      </c>
      <c r="AB32" s="183">
        <f t="shared" si="0"/>
        <v>0</v>
      </c>
      <c r="AC32" s="30" t="s">
        <v>28</v>
      </c>
    </row>
    <row r="33" spans="1:29">
      <c r="A33" s="10" t="s">
        <v>62</v>
      </c>
      <c r="B33" s="11">
        <v>90</v>
      </c>
      <c r="C33" s="122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27</v>
      </c>
      <c r="J33" s="16" t="s">
        <v>770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83">
        <v>0.14491098009950301</v>
      </c>
      <c r="AA33" s="183">
        <f>SUM($C$2:C33)*D33/SUM($B$2:B33)-1</f>
        <v>0.14491098009950254</v>
      </c>
      <c r="AB33" s="183">
        <f t="shared" si="0"/>
        <v>4.7184478546569153E-16</v>
      </c>
      <c r="AC33" s="30" t="s">
        <v>28</v>
      </c>
    </row>
    <row r="34" spans="1:29">
      <c r="A34" s="10" t="s">
        <v>63</v>
      </c>
      <c r="B34" s="11">
        <v>90</v>
      </c>
      <c r="C34" s="122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27</v>
      </c>
      <c r="J34" s="16" t="s">
        <v>771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83">
        <v>0.166172952492669</v>
      </c>
      <c r="AA34" s="183">
        <f>SUM($C$2:C34)*D34/SUM($B$2:B34)-1</f>
        <v>0.1661729524926685</v>
      </c>
      <c r="AB34" s="183">
        <f t="shared" si="0"/>
        <v>4.9960036108132044E-16</v>
      </c>
      <c r="AC34" s="30" t="s">
        <v>28</v>
      </c>
    </row>
    <row r="35" spans="1:29">
      <c r="A35" s="144" t="s">
        <v>64</v>
      </c>
      <c r="B35" s="145">
        <v>135</v>
      </c>
      <c r="C35" s="166">
        <v>109.44</v>
      </c>
      <c r="D35" s="167">
        <v>1.2319</v>
      </c>
      <c r="E35" s="148">
        <v>0.21987942399999999</v>
      </c>
      <c r="F35" s="168">
        <v>0.22837037037037047</v>
      </c>
      <c r="G35" s="150">
        <v>165.83</v>
      </c>
      <c r="H35" s="169">
        <v>30.830000000000013</v>
      </c>
      <c r="I35" s="145" t="s">
        <v>955</v>
      </c>
      <c r="J35" s="152" t="s">
        <v>1032</v>
      </c>
      <c r="K35" s="170">
        <v>43521</v>
      </c>
      <c r="L35" s="170">
        <v>44014</v>
      </c>
      <c r="M35" s="171">
        <v>66690</v>
      </c>
      <c r="N35" s="156">
        <v>0.16873519268256118</v>
      </c>
      <c r="O35" s="157">
        <v>134.81913599999999</v>
      </c>
      <c r="P35" s="157">
        <v>0.1808640000000139</v>
      </c>
      <c r="Q35" s="158">
        <v>0.89879423999999986</v>
      </c>
      <c r="R35" s="159">
        <v>4891.74</v>
      </c>
      <c r="S35" s="160">
        <v>6026.1345059999994</v>
      </c>
      <c r="T35" s="160">
        <v>333.02</v>
      </c>
      <c r="U35" s="160">
        <v>371.31</v>
      </c>
      <c r="V35" s="162">
        <v>371.31</v>
      </c>
      <c r="W35" s="162">
        <v>6397.4445059999998</v>
      </c>
      <c r="X35" s="163">
        <v>5250</v>
      </c>
      <c r="Y35" s="159">
        <v>1147.4445059999998</v>
      </c>
      <c r="Z35" s="184">
        <v>0.21856085828571414</v>
      </c>
      <c r="AA35" s="184">
        <v>0.22597749409523793</v>
      </c>
      <c r="AB35" s="184">
        <v>-7.4166358095237861E-3</v>
      </c>
      <c r="AC35" s="30" t="s">
        <v>28</v>
      </c>
    </row>
    <row r="36" spans="1:29">
      <c r="A36" s="144" t="s">
        <v>66</v>
      </c>
      <c r="B36" s="145">
        <v>135</v>
      </c>
      <c r="C36" s="166">
        <v>110.69</v>
      </c>
      <c r="D36" s="167">
        <v>1.218</v>
      </c>
      <c r="E36" s="148">
        <v>0.21988027999999998</v>
      </c>
      <c r="F36" s="168">
        <v>0.21792592592592583</v>
      </c>
      <c r="G36" s="150">
        <v>164.42</v>
      </c>
      <c r="H36" s="169">
        <v>29.419999999999987</v>
      </c>
      <c r="I36" s="145" t="s">
        <v>955</v>
      </c>
      <c r="J36" s="152" t="s">
        <v>994</v>
      </c>
      <c r="K36" s="170">
        <v>43522</v>
      </c>
      <c r="L36" s="170" t="s">
        <v>975</v>
      </c>
      <c r="M36" s="171">
        <v>66555</v>
      </c>
      <c r="N36" s="156">
        <v>0.16134475246037105</v>
      </c>
      <c r="O36" s="157">
        <v>134.82041999999998</v>
      </c>
      <c r="P36" s="157">
        <v>0.17958000000001562</v>
      </c>
      <c r="Q36" s="158">
        <v>0.8988027999999999</v>
      </c>
      <c r="R36" s="159">
        <v>5002.4299999999994</v>
      </c>
      <c r="S36" s="160">
        <v>6092.9597399999993</v>
      </c>
      <c r="T36" s="160"/>
      <c r="U36" s="160"/>
      <c r="V36" s="162">
        <v>371.31</v>
      </c>
      <c r="W36" s="162">
        <v>6464.2697399999997</v>
      </c>
      <c r="X36" s="163">
        <v>5385</v>
      </c>
      <c r="Y36" s="159">
        <v>1079.2697399999997</v>
      </c>
      <c r="Z36" s="184">
        <v>0.2004214930362116</v>
      </c>
      <c r="AA36" s="184">
        <v>0.20679259052924759</v>
      </c>
      <c r="AB36" s="184">
        <v>-6.3710974930359932E-3</v>
      </c>
      <c r="AC36" s="30" t="s">
        <v>28</v>
      </c>
    </row>
    <row r="37" spans="1:29">
      <c r="A37" s="144" t="s">
        <v>67</v>
      </c>
      <c r="B37" s="145">
        <v>135</v>
      </c>
      <c r="C37" s="166">
        <v>110.89</v>
      </c>
      <c r="D37" s="167">
        <v>1.2158</v>
      </c>
      <c r="E37" s="148">
        <v>0.21988004133333333</v>
      </c>
      <c r="F37" s="168">
        <v>0.22014814814814815</v>
      </c>
      <c r="G37" s="150">
        <v>164.72</v>
      </c>
      <c r="H37" s="169">
        <v>29.72</v>
      </c>
      <c r="I37" s="145" t="s">
        <v>955</v>
      </c>
      <c r="J37" s="152" t="s">
        <v>993</v>
      </c>
      <c r="K37" s="170">
        <v>43523</v>
      </c>
      <c r="L37" s="170" t="s">
        <v>975</v>
      </c>
      <c r="M37" s="171">
        <v>66420</v>
      </c>
      <c r="N37" s="156">
        <v>0.16332128876844323</v>
      </c>
      <c r="O37" s="157">
        <v>134.82006200000001</v>
      </c>
      <c r="P37" s="157">
        <v>0.17993799999999283</v>
      </c>
      <c r="Q37" s="158">
        <v>0.89880041333333338</v>
      </c>
      <c r="R37" s="159">
        <v>5113.32</v>
      </c>
      <c r="S37" s="160">
        <v>6216.7744559999992</v>
      </c>
      <c r="T37" s="160"/>
      <c r="U37" s="160"/>
      <c r="V37" s="162">
        <v>371.31</v>
      </c>
      <c r="W37" s="162">
        <v>6588.0844559999996</v>
      </c>
      <c r="X37" s="163">
        <v>5520</v>
      </c>
      <c r="Y37" s="159">
        <v>1068.0844559999996</v>
      </c>
      <c r="Z37" s="184">
        <v>0.19349356086956515</v>
      </c>
      <c r="AA37" s="184">
        <v>0.19957611811594189</v>
      </c>
      <c r="AB37" s="184">
        <v>-6.0825572463767408E-3</v>
      </c>
      <c r="AC37" s="30" t="s">
        <v>28</v>
      </c>
    </row>
    <row r="38" spans="1:29">
      <c r="A38" s="144" t="s">
        <v>68</v>
      </c>
      <c r="B38" s="145">
        <v>135</v>
      </c>
      <c r="C38" s="166">
        <v>111.16</v>
      </c>
      <c r="D38" s="167">
        <v>1.2129000000000001</v>
      </c>
      <c r="E38" s="148">
        <v>0.21988397600000001</v>
      </c>
      <c r="F38" s="168">
        <v>0.22311111111111115</v>
      </c>
      <c r="G38" s="150">
        <v>165.12</v>
      </c>
      <c r="H38" s="169">
        <v>30.120000000000005</v>
      </c>
      <c r="I38" s="145" t="s">
        <v>955</v>
      </c>
      <c r="J38" s="152" t="s">
        <v>992</v>
      </c>
      <c r="K38" s="170">
        <v>43524</v>
      </c>
      <c r="L38" s="170" t="s">
        <v>975</v>
      </c>
      <c r="M38" s="171">
        <v>66285</v>
      </c>
      <c r="N38" s="156">
        <v>0.16585652862638608</v>
      </c>
      <c r="O38" s="157">
        <v>134.825964</v>
      </c>
      <c r="P38" s="157">
        <v>0.17403600000000097</v>
      </c>
      <c r="Q38" s="158">
        <v>0.89883975999999999</v>
      </c>
      <c r="R38" s="159">
        <v>5224.4799999999996</v>
      </c>
      <c r="S38" s="160">
        <v>6336.7717919999996</v>
      </c>
      <c r="T38" s="160"/>
      <c r="U38" s="160"/>
      <c r="V38" s="162">
        <v>371.31</v>
      </c>
      <c r="W38" s="162">
        <v>6708.081792</v>
      </c>
      <c r="X38" s="163">
        <v>5655</v>
      </c>
      <c r="Y38" s="159">
        <v>1053.081792</v>
      </c>
      <c r="Z38" s="184">
        <v>0.18622136021220159</v>
      </c>
      <c r="AA38" s="184">
        <v>0.19198793103448253</v>
      </c>
      <c r="AB38" s="184">
        <v>-5.7665708222809364E-3</v>
      </c>
      <c r="AC38" s="30" t="s">
        <v>28</v>
      </c>
    </row>
    <row r="39" spans="1:29">
      <c r="A39" s="144" t="s">
        <v>69</v>
      </c>
      <c r="B39" s="145">
        <v>135</v>
      </c>
      <c r="C39" s="166">
        <v>108.9</v>
      </c>
      <c r="D39" s="167">
        <v>1.2381</v>
      </c>
      <c r="E39" s="148">
        <v>0.21988605999999999</v>
      </c>
      <c r="F39" s="168">
        <v>0.22229629629629624</v>
      </c>
      <c r="G39" s="150">
        <v>165.01</v>
      </c>
      <c r="H39" s="169">
        <v>30.009999999999991</v>
      </c>
      <c r="I39" s="145" t="s">
        <v>955</v>
      </c>
      <c r="J39" s="152" t="s">
        <v>1033</v>
      </c>
      <c r="K39" s="170">
        <v>43525</v>
      </c>
      <c r="L39" s="170">
        <v>44014</v>
      </c>
      <c r="M39" s="171">
        <v>66150</v>
      </c>
      <c r="N39" s="156">
        <v>0.16558805744520025</v>
      </c>
      <c r="O39" s="157">
        <v>134.82909000000001</v>
      </c>
      <c r="P39" s="157">
        <v>0.17090999999999212</v>
      </c>
      <c r="Q39" s="158">
        <v>0.89886060000000001</v>
      </c>
      <c r="R39" s="159">
        <v>5333.3799999999992</v>
      </c>
      <c r="S39" s="160">
        <v>6603.2577779999992</v>
      </c>
      <c r="T39" s="160"/>
      <c r="U39" s="160"/>
      <c r="V39" s="162">
        <v>371.31</v>
      </c>
      <c r="W39" s="162">
        <v>6974.5677779999996</v>
      </c>
      <c r="X39" s="163">
        <v>5790</v>
      </c>
      <c r="Y39" s="159">
        <v>1184.5677779999996</v>
      </c>
      <c r="Z39" s="184">
        <v>0.20458856269430048</v>
      </c>
      <c r="AA39" s="184">
        <v>0.21167009326424835</v>
      </c>
      <c r="AB39" s="184">
        <v>-7.0815305699478692E-3</v>
      </c>
      <c r="AC39" s="179" t="s">
        <v>28</v>
      </c>
    </row>
    <row r="40" spans="1:29">
      <c r="A40" s="144" t="s">
        <v>70</v>
      </c>
      <c r="B40" s="145">
        <v>135</v>
      </c>
      <c r="C40" s="166">
        <v>107.7</v>
      </c>
      <c r="D40" s="167">
        <v>1.2518</v>
      </c>
      <c r="E40" s="148">
        <v>0.21987924000000003</v>
      </c>
      <c r="F40" s="168">
        <v>0.23111111111111102</v>
      </c>
      <c r="G40" s="150">
        <v>166.2</v>
      </c>
      <c r="H40" s="169">
        <v>31.199999999999989</v>
      </c>
      <c r="I40" s="145" t="s">
        <v>955</v>
      </c>
      <c r="J40" s="152" t="s">
        <v>1124</v>
      </c>
      <c r="K40" s="170">
        <v>43528</v>
      </c>
      <c r="L40" s="170">
        <v>44015</v>
      </c>
      <c r="M40" s="171">
        <v>65880</v>
      </c>
      <c r="N40" s="156">
        <v>0.17285974499089246</v>
      </c>
      <c r="O40" s="157">
        <v>134.81886</v>
      </c>
      <c r="P40" s="157">
        <v>0.18113999999999919</v>
      </c>
      <c r="Q40" s="158">
        <v>0.89879240000000005</v>
      </c>
      <c r="R40" s="159">
        <v>5278.079999999999</v>
      </c>
      <c r="S40" s="160">
        <v>6607.100543999999</v>
      </c>
      <c r="T40" s="160">
        <v>163</v>
      </c>
      <c r="U40" s="160">
        <v>184.67</v>
      </c>
      <c r="V40" s="162">
        <v>555.98</v>
      </c>
      <c r="W40" s="162">
        <v>7163.0805439999986</v>
      </c>
      <c r="X40" s="163">
        <v>5925</v>
      </c>
      <c r="Y40" s="159">
        <v>1238.0805439999986</v>
      </c>
      <c r="Z40" s="184">
        <v>0.20895874160337535</v>
      </c>
      <c r="AA40" s="184">
        <v>0.21991871392405038</v>
      </c>
      <c r="AB40" s="184">
        <v>-1.0959972320675027E-2</v>
      </c>
      <c r="AC40" s="179" t="s">
        <v>28</v>
      </c>
    </row>
    <row r="41" spans="1:29">
      <c r="A41" s="144" t="s">
        <v>71</v>
      </c>
      <c r="B41" s="145">
        <v>135</v>
      </c>
      <c r="C41" s="166">
        <v>107.11</v>
      </c>
      <c r="D41" s="167">
        <v>1.2587999999999999</v>
      </c>
      <c r="E41" s="148">
        <v>0.21988671199999998</v>
      </c>
      <c r="F41" s="168">
        <v>0.2243703703703703</v>
      </c>
      <c r="G41" s="150">
        <v>165.29</v>
      </c>
      <c r="H41" s="169">
        <v>30.289999999999992</v>
      </c>
      <c r="I41" s="145" t="s">
        <v>955</v>
      </c>
      <c r="J41" s="152" t="s">
        <v>1125</v>
      </c>
      <c r="K41" s="170">
        <v>43529</v>
      </c>
      <c r="L41" s="170">
        <v>44015</v>
      </c>
      <c r="M41" s="171">
        <v>65745</v>
      </c>
      <c r="N41" s="156">
        <v>0.16816259791619129</v>
      </c>
      <c r="O41" s="157">
        <v>134.83006799999998</v>
      </c>
      <c r="P41" s="157">
        <v>0.16993200000001707</v>
      </c>
      <c r="Q41" s="158">
        <v>0.89886711999999991</v>
      </c>
      <c r="R41" s="159">
        <v>5060.6799999999985</v>
      </c>
      <c r="S41" s="160">
        <v>6370.3839839999973</v>
      </c>
      <c r="T41" s="160">
        <v>324.51</v>
      </c>
      <c r="U41" s="160">
        <v>369.7</v>
      </c>
      <c r="V41" s="162">
        <v>925.68000000000006</v>
      </c>
      <c r="W41" s="162">
        <v>7296.0639839999976</v>
      </c>
      <c r="X41" s="163">
        <v>6060</v>
      </c>
      <c r="Y41" s="159">
        <v>1236.0639839999976</v>
      </c>
      <c r="Z41" s="184">
        <v>0.20397095445544511</v>
      </c>
      <c r="AA41" s="184">
        <v>0.22166124554455391</v>
      </c>
      <c r="AB41" s="184">
        <v>-1.7690291089108801E-2</v>
      </c>
      <c r="AC41" s="179" t="s">
        <v>28</v>
      </c>
    </row>
    <row r="42" spans="1:29">
      <c r="A42" s="144" t="s">
        <v>72</v>
      </c>
      <c r="B42" s="145">
        <v>135</v>
      </c>
      <c r="C42" s="166">
        <v>106.24</v>
      </c>
      <c r="D42" s="167">
        <v>1.2690999999999999</v>
      </c>
      <c r="E42" s="148">
        <v>0.21988612266666666</v>
      </c>
      <c r="F42" s="168">
        <v>0.21437037037037035</v>
      </c>
      <c r="G42" s="150">
        <v>163.94</v>
      </c>
      <c r="H42" s="169">
        <v>28.939999999999998</v>
      </c>
      <c r="I42" s="145" t="s">
        <v>955</v>
      </c>
      <c r="J42" s="152" t="s">
        <v>1126</v>
      </c>
      <c r="K42" s="170">
        <v>43530</v>
      </c>
      <c r="L42" s="170">
        <v>44015</v>
      </c>
      <c r="M42" s="171">
        <v>65610</v>
      </c>
      <c r="N42" s="156">
        <v>0.16099832342630693</v>
      </c>
      <c r="O42" s="157">
        <v>134.82918399999997</v>
      </c>
      <c r="P42" s="157">
        <v>0.1708160000000305</v>
      </c>
      <c r="Q42" s="158">
        <v>0.89886122666666646</v>
      </c>
      <c r="R42" s="159">
        <v>4683.4999999999982</v>
      </c>
      <c r="S42" s="160">
        <v>5943.8298499999974</v>
      </c>
      <c r="T42" s="160">
        <v>483.42</v>
      </c>
      <c r="U42" s="160">
        <v>555.23</v>
      </c>
      <c r="V42" s="162">
        <v>1480.91</v>
      </c>
      <c r="W42" s="162">
        <v>7424.7398499999972</v>
      </c>
      <c r="X42" s="163">
        <v>6195</v>
      </c>
      <c r="Y42" s="159">
        <v>1229.7398499999972</v>
      </c>
      <c r="Z42" s="184">
        <v>0.19850522195318754</v>
      </c>
      <c r="AA42" s="184">
        <v>0.22658156497175086</v>
      </c>
      <c r="AB42" s="184">
        <v>-2.8076343018563321E-2</v>
      </c>
      <c r="AC42" s="179" t="s">
        <v>28</v>
      </c>
    </row>
    <row r="43" spans="1:29">
      <c r="A43" s="144" t="s">
        <v>73</v>
      </c>
      <c r="B43" s="145">
        <v>135</v>
      </c>
      <c r="C43" s="166">
        <v>107.27</v>
      </c>
      <c r="D43" s="167">
        <v>1.2568999999999999</v>
      </c>
      <c r="E43" s="148">
        <v>0.21988510866666666</v>
      </c>
      <c r="F43" s="168">
        <v>0.22614814814814815</v>
      </c>
      <c r="G43" s="150">
        <v>165.53</v>
      </c>
      <c r="H43" s="169">
        <v>30.53</v>
      </c>
      <c r="I43" s="145" t="s">
        <v>955</v>
      </c>
      <c r="J43" s="152" t="s">
        <v>1127</v>
      </c>
      <c r="K43" s="170">
        <v>43531</v>
      </c>
      <c r="L43" s="170">
        <v>44015</v>
      </c>
      <c r="M43" s="171">
        <v>65475</v>
      </c>
      <c r="N43" s="156">
        <v>0.17019396716303933</v>
      </c>
      <c r="O43" s="157">
        <v>134.82766299999997</v>
      </c>
      <c r="P43" s="157">
        <v>0.17233700000002727</v>
      </c>
      <c r="Q43" s="158">
        <v>0.89885108666666647</v>
      </c>
      <c r="R43" s="159">
        <v>4790.7699999999986</v>
      </c>
      <c r="S43" s="160">
        <v>6021.5188129999979</v>
      </c>
      <c r="T43" s="160"/>
      <c r="U43" s="160"/>
      <c r="V43" s="162">
        <v>1480.91</v>
      </c>
      <c r="W43" s="162">
        <v>7502.4288129999977</v>
      </c>
      <c r="X43" s="163">
        <v>6330</v>
      </c>
      <c r="Y43" s="159">
        <v>1172.4288129999977</v>
      </c>
      <c r="Z43" s="184">
        <v>0.18521782195892533</v>
      </c>
      <c r="AA43" s="184">
        <v>0.2101822382306473</v>
      </c>
      <c r="AB43" s="184">
        <v>-2.4964416271721968E-2</v>
      </c>
      <c r="AC43" s="179" t="s">
        <v>28</v>
      </c>
    </row>
    <row r="44" spans="1:29">
      <c r="A44" s="144" t="s">
        <v>74</v>
      </c>
      <c r="B44" s="145">
        <v>135</v>
      </c>
      <c r="C44" s="166">
        <v>111.51</v>
      </c>
      <c r="D44" s="167">
        <v>1.2091000000000001</v>
      </c>
      <c r="E44" s="148">
        <v>0.21988449400000004</v>
      </c>
      <c r="F44" s="168">
        <v>0.22696296296296287</v>
      </c>
      <c r="G44" s="150">
        <v>165.64</v>
      </c>
      <c r="H44" s="169">
        <v>30.639999999999986</v>
      </c>
      <c r="I44" s="145" t="s">
        <v>955</v>
      </c>
      <c r="J44" s="152" t="s">
        <v>991</v>
      </c>
      <c r="K44" s="170">
        <v>43532</v>
      </c>
      <c r="L44" s="170" t="s">
        <v>975</v>
      </c>
      <c r="M44" s="171">
        <v>65205</v>
      </c>
      <c r="N44" s="156">
        <v>0.17151445441300506</v>
      </c>
      <c r="O44" s="157">
        <v>134.82674100000003</v>
      </c>
      <c r="P44" s="157">
        <v>0.17325899999997318</v>
      </c>
      <c r="Q44" s="158">
        <v>0.89884494000000015</v>
      </c>
      <c r="R44" s="159">
        <v>4902.2799999999988</v>
      </c>
      <c r="S44" s="160">
        <v>5927.346747999999</v>
      </c>
      <c r="T44" s="160"/>
      <c r="U44" s="160"/>
      <c r="V44" s="162">
        <v>1480.91</v>
      </c>
      <c r="W44" s="162">
        <v>7408.2567479999989</v>
      </c>
      <c r="X44" s="163">
        <v>6465</v>
      </c>
      <c r="Y44" s="159">
        <v>943.25674799999888</v>
      </c>
      <c r="Z44" s="184">
        <v>0.14590204918793481</v>
      </c>
      <c r="AA44" s="184">
        <v>0.1607042061871613</v>
      </c>
      <c r="AB44" s="184">
        <v>-1.480215699922649E-2</v>
      </c>
      <c r="AC44" s="179" t="s">
        <v>28</v>
      </c>
    </row>
    <row r="45" spans="1:29">
      <c r="A45" s="144" t="s">
        <v>75</v>
      </c>
      <c r="B45" s="145">
        <v>135</v>
      </c>
      <c r="C45" s="166">
        <v>109.42</v>
      </c>
      <c r="D45" s="167">
        <v>1.2322</v>
      </c>
      <c r="E45" s="148">
        <v>0.21988488266666667</v>
      </c>
      <c r="F45" s="168">
        <v>0.22814814814814824</v>
      </c>
      <c r="G45" s="150">
        <v>165.8</v>
      </c>
      <c r="H45" s="169">
        <v>30.800000000000011</v>
      </c>
      <c r="I45" s="145" t="s">
        <v>955</v>
      </c>
      <c r="J45" s="152" t="s">
        <v>1034</v>
      </c>
      <c r="K45" s="170">
        <v>43535</v>
      </c>
      <c r="L45" s="170">
        <v>44014</v>
      </c>
      <c r="M45" s="171">
        <v>64800</v>
      </c>
      <c r="N45" s="156">
        <v>0.17348765432098773</v>
      </c>
      <c r="O45" s="157">
        <v>134.827324</v>
      </c>
      <c r="P45" s="157">
        <v>0.17267599999999561</v>
      </c>
      <c r="Q45" s="158">
        <v>0.89884882666666666</v>
      </c>
      <c r="R45" s="159">
        <v>5011.6999999999989</v>
      </c>
      <c r="S45" s="160">
        <v>6175.4167399999988</v>
      </c>
      <c r="T45" s="160"/>
      <c r="U45" s="160"/>
      <c r="V45" s="162">
        <v>1480.91</v>
      </c>
      <c r="W45" s="162">
        <v>7656.3267399999986</v>
      </c>
      <c r="X45" s="163">
        <v>6600</v>
      </c>
      <c r="Y45" s="159">
        <v>1056.3267399999986</v>
      </c>
      <c r="Z45" s="184">
        <v>0.16004950606060575</v>
      </c>
      <c r="AA45" s="184">
        <v>0.17911271666666639</v>
      </c>
      <c r="AB45" s="184">
        <v>-1.9063210606060643E-2</v>
      </c>
      <c r="AC45" s="179" t="s">
        <v>28</v>
      </c>
    </row>
    <row r="46" spans="1:29">
      <c r="A46" s="144" t="s">
        <v>76</v>
      </c>
      <c r="B46" s="145">
        <v>135</v>
      </c>
      <c r="C46" s="166">
        <v>108.72</v>
      </c>
      <c r="D46" s="167">
        <v>1.2402</v>
      </c>
      <c r="E46" s="148">
        <v>0.21988969600000002</v>
      </c>
      <c r="F46" s="168">
        <v>0.22029629629629635</v>
      </c>
      <c r="G46" s="150">
        <v>164.74</v>
      </c>
      <c r="H46" s="169">
        <v>29.740000000000009</v>
      </c>
      <c r="I46" s="145" t="s">
        <v>955</v>
      </c>
      <c r="J46" s="152" t="s">
        <v>1035</v>
      </c>
      <c r="K46" s="170">
        <v>43536</v>
      </c>
      <c r="L46" s="170">
        <v>44014</v>
      </c>
      <c r="M46" s="171">
        <v>64665</v>
      </c>
      <c r="N46" s="156">
        <v>0.1678666975952989</v>
      </c>
      <c r="O46" s="157">
        <v>134.83454399999999</v>
      </c>
      <c r="P46" s="157">
        <v>0.16545600000000604</v>
      </c>
      <c r="Q46" s="158">
        <v>0.89889695999999997</v>
      </c>
      <c r="R46" s="159">
        <v>5120.4199999999992</v>
      </c>
      <c r="S46" s="160">
        <v>6350.3448839999992</v>
      </c>
      <c r="T46" s="160"/>
      <c r="U46" s="160"/>
      <c r="V46" s="162">
        <v>1480.91</v>
      </c>
      <c r="W46" s="162">
        <v>7831.254883999999</v>
      </c>
      <c r="X46" s="163">
        <v>6735</v>
      </c>
      <c r="Y46" s="159">
        <v>1096.254883999999</v>
      </c>
      <c r="Z46" s="184">
        <v>0.16276984172234576</v>
      </c>
      <c r="AA46" s="184">
        <v>0.18299980311803998</v>
      </c>
      <c r="AB46" s="184">
        <v>-2.0229961395694218E-2</v>
      </c>
      <c r="AC46" s="179" t="s">
        <v>28</v>
      </c>
    </row>
    <row r="47" spans="1:29">
      <c r="A47" s="144" t="s">
        <v>77</v>
      </c>
      <c r="B47" s="145">
        <v>135</v>
      </c>
      <c r="C47" s="166">
        <v>109.59</v>
      </c>
      <c r="D47" s="167">
        <v>1.2302999999999999</v>
      </c>
      <c r="E47" s="148">
        <v>0.21988571800000001</v>
      </c>
      <c r="F47" s="168">
        <v>0.2300740740740741</v>
      </c>
      <c r="G47" s="150">
        <v>166.06</v>
      </c>
      <c r="H47" s="169">
        <v>31.060000000000002</v>
      </c>
      <c r="I47" s="145" t="s">
        <v>955</v>
      </c>
      <c r="J47" s="152" t="s">
        <v>1036</v>
      </c>
      <c r="K47" s="170">
        <v>43537</v>
      </c>
      <c r="L47" s="170">
        <v>44014</v>
      </c>
      <c r="M47" s="171">
        <v>64530</v>
      </c>
      <c r="N47" s="156">
        <v>0.17568417790175112</v>
      </c>
      <c r="O47" s="157">
        <v>134.828577</v>
      </c>
      <c r="P47" s="157">
        <v>0.17142300000000432</v>
      </c>
      <c r="Q47" s="158">
        <v>0.89885717999999992</v>
      </c>
      <c r="R47" s="159">
        <v>5230.0099999999993</v>
      </c>
      <c r="S47" s="160">
        <v>6434.4813029999987</v>
      </c>
      <c r="T47" s="160"/>
      <c r="U47" s="160"/>
      <c r="V47" s="162">
        <v>1480.91</v>
      </c>
      <c r="W47" s="162">
        <v>7915.3913029999985</v>
      </c>
      <c r="X47" s="163">
        <v>6870</v>
      </c>
      <c r="Y47" s="159">
        <v>1045.3913029999985</v>
      </c>
      <c r="Z47" s="184">
        <v>0.1521675841339154</v>
      </c>
      <c r="AA47" s="184">
        <v>0.17012095895196477</v>
      </c>
      <c r="AB47" s="184">
        <v>-1.7953374818049372E-2</v>
      </c>
      <c r="AC47" s="179" t="s">
        <v>28</v>
      </c>
    </row>
    <row r="48" spans="1:29">
      <c r="A48" s="144" t="s">
        <v>78</v>
      </c>
      <c r="B48" s="145">
        <v>135</v>
      </c>
      <c r="C48" s="166">
        <v>110.31</v>
      </c>
      <c r="D48" s="167">
        <v>1.2222</v>
      </c>
      <c r="E48" s="148">
        <v>0.21988058800000002</v>
      </c>
      <c r="F48" s="168">
        <v>0.21377777777777787</v>
      </c>
      <c r="G48" s="150">
        <v>163.86</v>
      </c>
      <c r="H48" s="169">
        <v>28.860000000000014</v>
      </c>
      <c r="I48" s="145" t="s">
        <v>955</v>
      </c>
      <c r="J48" s="152" t="s">
        <v>990</v>
      </c>
      <c r="K48" s="170">
        <v>43538</v>
      </c>
      <c r="L48" s="170" t="s">
        <v>975</v>
      </c>
      <c r="M48" s="171">
        <v>64395</v>
      </c>
      <c r="N48" s="156">
        <v>0.16358257628697889</v>
      </c>
      <c r="O48" s="157">
        <v>134.82088200000001</v>
      </c>
      <c r="P48" s="157">
        <v>0.17911799999998834</v>
      </c>
      <c r="Q48" s="158">
        <v>0.89880588000000006</v>
      </c>
      <c r="R48" s="159">
        <v>5340.32</v>
      </c>
      <c r="S48" s="160">
        <v>6526.9391039999991</v>
      </c>
      <c r="T48" s="160"/>
      <c r="U48" s="160"/>
      <c r="V48" s="162">
        <v>1480.91</v>
      </c>
      <c r="W48" s="162">
        <v>8007.849103999999</v>
      </c>
      <c r="X48" s="163">
        <v>7005</v>
      </c>
      <c r="Y48" s="159">
        <v>1002.849103999999</v>
      </c>
      <c r="Z48" s="184">
        <v>0.14316189921484646</v>
      </c>
      <c r="AA48" s="184">
        <v>0.15926149807280487</v>
      </c>
      <c r="AB48" s="184">
        <v>-1.6099598857958419E-2</v>
      </c>
      <c r="AC48" s="179" t="s">
        <v>28</v>
      </c>
    </row>
    <row r="49" spans="1:30">
      <c r="A49" s="144" t="s">
        <v>79</v>
      </c>
      <c r="B49" s="145">
        <v>135</v>
      </c>
      <c r="C49" s="166">
        <v>109</v>
      </c>
      <c r="D49" s="167">
        <v>1.2370000000000001</v>
      </c>
      <c r="E49" s="148">
        <v>0.21988866666666668</v>
      </c>
      <c r="F49" s="168">
        <v>0.22348148148148139</v>
      </c>
      <c r="G49" s="150">
        <v>165.17</v>
      </c>
      <c r="H49" s="169">
        <v>30.169999999999987</v>
      </c>
      <c r="I49" s="145" t="s">
        <v>955</v>
      </c>
      <c r="J49" s="152" t="s">
        <v>1037</v>
      </c>
      <c r="K49" s="170">
        <v>43539</v>
      </c>
      <c r="L49" s="170">
        <v>44014</v>
      </c>
      <c r="M49" s="171">
        <v>64260</v>
      </c>
      <c r="N49" s="156">
        <v>0.17136710239651409</v>
      </c>
      <c r="O49" s="157">
        <v>134.833</v>
      </c>
      <c r="P49" s="157">
        <v>0.16700000000000159</v>
      </c>
      <c r="Q49" s="158">
        <v>0.89888666666666661</v>
      </c>
      <c r="R49" s="159">
        <v>5449.32</v>
      </c>
      <c r="S49" s="160">
        <v>6740.8088400000006</v>
      </c>
      <c r="T49" s="160"/>
      <c r="U49" s="160"/>
      <c r="V49" s="162">
        <v>1480.91</v>
      </c>
      <c r="W49" s="162">
        <v>8221.7188400000014</v>
      </c>
      <c r="X49" s="163">
        <v>7140</v>
      </c>
      <c r="Y49" s="159">
        <v>1081.7188400000014</v>
      </c>
      <c r="Z49" s="184">
        <v>0.1515012380952383</v>
      </c>
      <c r="AA49" s="184">
        <v>0.1699992983193277</v>
      </c>
      <c r="AB49" s="184">
        <v>-1.8498060224089397E-2</v>
      </c>
      <c r="AC49" s="179" t="s">
        <v>28</v>
      </c>
    </row>
    <row r="50" spans="1:30">
      <c r="A50" s="144" t="s">
        <v>80</v>
      </c>
      <c r="B50" s="145">
        <v>135</v>
      </c>
      <c r="C50" s="166">
        <v>106.12</v>
      </c>
      <c r="D50" s="167">
        <v>1.2706</v>
      </c>
      <c r="E50" s="148">
        <v>0.21989071466666668</v>
      </c>
      <c r="F50" s="168">
        <v>0.27874074074074073</v>
      </c>
      <c r="G50" s="150">
        <v>172.63</v>
      </c>
      <c r="H50" s="169">
        <v>37.629999999999995</v>
      </c>
      <c r="I50" s="145" t="s">
        <v>955</v>
      </c>
      <c r="J50" s="152" t="s">
        <v>1128</v>
      </c>
      <c r="K50" s="170">
        <v>43542</v>
      </c>
      <c r="L50" s="170">
        <v>44018</v>
      </c>
      <c r="M50" s="171">
        <v>64395</v>
      </c>
      <c r="N50" s="156">
        <v>0.21329218106995884</v>
      </c>
      <c r="O50" s="157">
        <v>134.836072</v>
      </c>
      <c r="P50" s="157">
        <v>0.16392799999999852</v>
      </c>
      <c r="Q50" s="158">
        <v>0.89890714666666671</v>
      </c>
      <c r="R50" s="159">
        <v>5555.44</v>
      </c>
      <c r="S50" s="160">
        <v>7058.7420639999991</v>
      </c>
      <c r="T50" s="160"/>
      <c r="U50" s="160"/>
      <c r="V50" s="162">
        <v>1480.91</v>
      </c>
      <c r="W50" s="162">
        <v>8539.6520639999999</v>
      </c>
      <c r="X50" s="163">
        <v>7275</v>
      </c>
      <c r="Y50" s="159">
        <v>1264.6520639999999</v>
      </c>
      <c r="Z50" s="184">
        <v>0.17383533525773198</v>
      </c>
      <c r="AA50" s="184">
        <v>0.1980124995189001</v>
      </c>
      <c r="AB50" s="184">
        <v>-2.4177164261168116E-2</v>
      </c>
      <c r="AC50" s="179" t="s">
        <v>28</v>
      </c>
    </row>
    <row r="51" spans="1:30">
      <c r="A51" s="144" t="s">
        <v>81</v>
      </c>
      <c r="B51" s="145">
        <v>135</v>
      </c>
      <c r="C51" s="166">
        <v>106.61</v>
      </c>
      <c r="D51" s="167">
        <v>1.2646999999999999</v>
      </c>
      <c r="E51" s="148">
        <v>0.21988644466666668</v>
      </c>
      <c r="F51" s="168">
        <v>0.21859259259259253</v>
      </c>
      <c r="G51" s="150">
        <v>164.51</v>
      </c>
      <c r="H51" s="169">
        <v>29.509999999999991</v>
      </c>
      <c r="I51" s="145" t="s">
        <v>955</v>
      </c>
      <c r="J51" s="152" t="s">
        <v>1129</v>
      </c>
      <c r="K51" s="170">
        <v>43543</v>
      </c>
      <c r="L51" s="170">
        <v>44015</v>
      </c>
      <c r="M51" s="171">
        <v>63855</v>
      </c>
      <c r="N51" s="156">
        <v>0.16868138751859676</v>
      </c>
      <c r="O51" s="157">
        <v>134.829667</v>
      </c>
      <c r="P51" s="157">
        <v>0.1703329999999994</v>
      </c>
      <c r="Q51" s="158">
        <v>0.89886444666666665</v>
      </c>
      <c r="R51" s="159">
        <v>5662.0499999999993</v>
      </c>
      <c r="S51" s="160">
        <v>7160.7946349999984</v>
      </c>
      <c r="T51" s="160"/>
      <c r="U51" s="160"/>
      <c r="V51" s="162">
        <v>1480.91</v>
      </c>
      <c r="W51" s="162">
        <v>8641.7046349999982</v>
      </c>
      <c r="X51" s="163">
        <v>7410</v>
      </c>
      <c r="Y51" s="159">
        <v>1231.7046349999982</v>
      </c>
      <c r="Z51" s="184">
        <v>0.16622194804318458</v>
      </c>
      <c r="AA51" s="184">
        <v>0.18892040485829931</v>
      </c>
      <c r="AB51" s="184">
        <v>-2.2698456815114731E-2</v>
      </c>
      <c r="AC51" s="179" t="s">
        <v>28</v>
      </c>
    </row>
    <row r="52" spans="1:30">
      <c r="A52" s="144" t="s">
        <v>82</v>
      </c>
      <c r="B52" s="145">
        <v>135</v>
      </c>
      <c r="C52" s="166">
        <v>106.57</v>
      </c>
      <c r="D52" s="167">
        <v>1.2652000000000001</v>
      </c>
      <c r="E52" s="148">
        <v>0.21988824266666668</v>
      </c>
      <c r="F52" s="168">
        <v>0.21814814814814806</v>
      </c>
      <c r="G52" s="150">
        <v>164.45</v>
      </c>
      <c r="H52" s="169">
        <v>29.449999999999989</v>
      </c>
      <c r="I52" s="145" t="s">
        <v>955</v>
      </c>
      <c r="J52" s="152" t="s">
        <v>1130</v>
      </c>
      <c r="K52" s="170">
        <v>43544</v>
      </c>
      <c r="L52" s="170">
        <v>44015</v>
      </c>
      <c r="M52" s="171">
        <v>63720</v>
      </c>
      <c r="N52" s="156">
        <v>0.16869507219083482</v>
      </c>
      <c r="O52" s="157">
        <v>134.83236400000001</v>
      </c>
      <c r="P52" s="157">
        <v>0.16763599999998746</v>
      </c>
      <c r="Q52" s="158">
        <v>0.89888242666666673</v>
      </c>
      <c r="R52" s="159">
        <v>5768.619999999999</v>
      </c>
      <c r="S52" s="160">
        <v>7298.4580239999996</v>
      </c>
      <c r="T52" s="160"/>
      <c r="U52" s="160"/>
      <c r="V52" s="162">
        <v>1480.91</v>
      </c>
      <c r="W52" s="162">
        <v>8779.3680239999994</v>
      </c>
      <c r="X52" s="163">
        <v>7545</v>
      </c>
      <c r="Y52" s="159">
        <v>1234.3680239999994</v>
      </c>
      <c r="Z52" s="184">
        <v>0.16360079840954267</v>
      </c>
      <c r="AA52" s="184">
        <v>0.18597953134526168</v>
      </c>
      <c r="AB52" s="184">
        <v>-2.2378732935719015E-2</v>
      </c>
      <c r="AC52" s="179" t="s">
        <v>28</v>
      </c>
    </row>
    <row r="53" spans="1:30">
      <c r="A53" s="144" t="s">
        <v>83</v>
      </c>
      <c r="B53" s="145">
        <v>135</v>
      </c>
      <c r="C53" s="166">
        <v>106.54</v>
      </c>
      <c r="D53" s="167">
        <v>1.2656000000000001</v>
      </c>
      <c r="E53" s="148">
        <v>0.21989134933333337</v>
      </c>
      <c r="F53" s="168">
        <v>0.21785185185185182</v>
      </c>
      <c r="G53" s="150">
        <v>164.41</v>
      </c>
      <c r="H53" s="169">
        <v>29.409999999999997</v>
      </c>
      <c r="I53" s="145" t="s">
        <v>955</v>
      </c>
      <c r="J53" s="152" t="s">
        <v>1131</v>
      </c>
      <c r="K53" s="170">
        <v>43545</v>
      </c>
      <c r="L53" s="170">
        <v>44015</v>
      </c>
      <c r="M53" s="171">
        <v>63585</v>
      </c>
      <c r="N53" s="156">
        <v>0.16882362192340958</v>
      </c>
      <c r="O53" s="157">
        <v>134.83702400000001</v>
      </c>
      <c r="P53" s="157">
        <v>0.16297599999998624</v>
      </c>
      <c r="Q53" s="158">
        <v>0.89891349333333348</v>
      </c>
      <c r="R53" s="159">
        <v>5875.1599999999989</v>
      </c>
      <c r="S53" s="160">
        <v>7435.6024959999986</v>
      </c>
      <c r="T53" s="160"/>
      <c r="U53" s="160"/>
      <c r="V53" s="162">
        <v>1480.91</v>
      </c>
      <c r="W53" s="162">
        <v>8916.5124959999994</v>
      </c>
      <c r="X53" s="163">
        <v>7680</v>
      </c>
      <c r="Y53" s="159">
        <v>1236.5124959999994</v>
      </c>
      <c r="Z53" s="184">
        <v>0.16100423124999996</v>
      </c>
      <c r="AA53" s="184">
        <v>0.18305750208333316</v>
      </c>
      <c r="AB53" s="184">
        <v>-2.2053270833333194E-2</v>
      </c>
      <c r="AC53" s="179" t="s">
        <v>28</v>
      </c>
    </row>
    <row r="54" spans="1:30">
      <c r="A54" s="144" t="s">
        <v>84</v>
      </c>
      <c r="B54" s="145">
        <v>135</v>
      </c>
      <c r="C54" s="166">
        <v>106.61</v>
      </c>
      <c r="D54" s="167">
        <v>1.2646999999999999</v>
      </c>
      <c r="E54" s="148">
        <v>0.21988644466666668</v>
      </c>
      <c r="F54" s="168">
        <v>0.21859259259259253</v>
      </c>
      <c r="G54" s="150">
        <v>164.51</v>
      </c>
      <c r="H54" s="169">
        <v>29.509999999999991</v>
      </c>
      <c r="I54" s="145" t="s">
        <v>955</v>
      </c>
      <c r="J54" s="152" t="s">
        <v>1132</v>
      </c>
      <c r="K54" s="170">
        <v>43546</v>
      </c>
      <c r="L54" s="170">
        <v>44015</v>
      </c>
      <c r="M54" s="171">
        <v>63450</v>
      </c>
      <c r="N54" s="156">
        <v>0.16975807722616229</v>
      </c>
      <c r="O54" s="157">
        <v>134.829667</v>
      </c>
      <c r="P54" s="157">
        <v>0.1703329999999994</v>
      </c>
      <c r="Q54" s="158">
        <v>0.89886444666666665</v>
      </c>
      <c r="R54" s="159">
        <v>5981.7699999999986</v>
      </c>
      <c r="S54" s="160">
        <v>7565.1445189999977</v>
      </c>
      <c r="T54" s="160"/>
      <c r="U54" s="160"/>
      <c r="V54" s="162">
        <v>1480.91</v>
      </c>
      <c r="W54" s="162">
        <v>9046.0545189999975</v>
      </c>
      <c r="X54" s="163">
        <v>7815</v>
      </c>
      <c r="Y54" s="159">
        <v>1231.0545189999975</v>
      </c>
      <c r="Z54" s="184">
        <v>0.15752457056941749</v>
      </c>
      <c r="AA54" s="184">
        <v>0.17904671580294274</v>
      </c>
      <c r="AB54" s="184">
        <v>-2.1522145233525247E-2</v>
      </c>
      <c r="AC54" s="179" t="s">
        <v>28</v>
      </c>
      <c r="AD54" s="37"/>
    </row>
    <row r="55" spans="1:30">
      <c r="A55" s="144" t="s">
        <v>85</v>
      </c>
      <c r="B55" s="145">
        <v>135</v>
      </c>
      <c r="C55" s="166">
        <v>109.06</v>
      </c>
      <c r="D55" s="167">
        <v>1.2362</v>
      </c>
      <c r="E55" s="148">
        <v>0.21987998133333336</v>
      </c>
      <c r="F55" s="168">
        <v>0.22414814814814807</v>
      </c>
      <c r="G55" s="150">
        <v>165.26</v>
      </c>
      <c r="H55" s="169">
        <v>30.259999999999991</v>
      </c>
      <c r="I55" s="145" t="s">
        <v>955</v>
      </c>
      <c r="J55" s="152" t="s">
        <v>1038</v>
      </c>
      <c r="K55" s="170">
        <v>43549</v>
      </c>
      <c r="L55" s="170">
        <v>44014</v>
      </c>
      <c r="M55" s="171">
        <v>62910</v>
      </c>
      <c r="N55" s="156">
        <v>0.17556668256239066</v>
      </c>
      <c r="O55" s="157">
        <v>134.81997200000001</v>
      </c>
      <c r="P55" s="157">
        <v>0.18002799999999297</v>
      </c>
      <c r="Q55" s="158">
        <v>0.89879981333333336</v>
      </c>
      <c r="R55" s="159">
        <v>6090.829999999999</v>
      </c>
      <c r="S55" s="160">
        <v>7529.4840459999987</v>
      </c>
      <c r="T55" s="160"/>
      <c r="U55" s="160"/>
      <c r="V55" s="162">
        <v>1480.91</v>
      </c>
      <c r="W55" s="162">
        <v>9010.3940459999994</v>
      </c>
      <c r="X55" s="163">
        <v>7950</v>
      </c>
      <c r="Y55" s="159">
        <v>1060.3940459999994</v>
      </c>
      <c r="Z55" s="184">
        <v>0.13338289886792443</v>
      </c>
      <c r="AA55" s="184">
        <v>0.14986503597484258</v>
      </c>
      <c r="AB55" s="184">
        <v>-1.6482137106918149E-2</v>
      </c>
      <c r="AC55" s="179" t="s">
        <v>28</v>
      </c>
    </row>
    <row r="56" spans="1:30">
      <c r="A56" s="144" t="s">
        <v>86</v>
      </c>
      <c r="B56" s="145">
        <v>135</v>
      </c>
      <c r="C56" s="166">
        <v>110.25</v>
      </c>
      <c r="D56" s="167">
        <v>1.2229000000000001</v>
      </c>
      <c r="E56" s="148">
        <v>0.21988315000000003</v>
      </c>
      <c r="F56" s="168">
        <v>0.23748148148148149</v>
      </c>
      <c r="G56" s="150">
        <v>167.06</v>
      </c>
      <c r="H56" s="169">
        <v>32.06</v>
      </c>
      <c r="I56" s="145" t="s">
        <v>955</v>
      </c>
      <c r="J56" s="152" t="s">
        <v>1039</v>
      </c>
      <c r="K56" s="170">
        <v>43550</v>
      </c>
      <c r="L56" s="170">
        <v>44014</v>
      </c>
      <c r="M56" s="171">
        <v>62775</v>
      </c>
      <c r="N56" s="156">
        <v>0.18641019514137797</v>
      </c>
      <c r="O56" s="157">
        <v>134.824725</v>
      </c>
      <c r="P56" s="157">
        <v>0.17527499999999918</v>
      </c>
      <c r="Q56" s="158">
        <v>0.89883150000000001</v>
      </c>
      <c r="R56" s="159">
        <v>6201.079999999999</v>
      </c>
      <c r="S56" s="160">
        <v>7583.3007319999997</v>
      </c>
      <c r="T56" s="160"/>
      <c r="U56" s="160"/>
      <c r="V56" s="162">
        <v>1480.91</v>
      </c>
      <c r="W56" s="162">
        <v>9064.2107319999996</v>
      </c>
      <c r="X56" s="163">
        <v>8085</v>
      </c>
      <c r="Y56" s="159">
        <v>979.21073199999955</v>
      </c>
      <c r="Z56" s="184">
        <v>0.12111449993815704</v>
      </c>
      <c r="AA56" s="184">
        <v>0.13517639913419899</v>
      </c>
      <c r="AB56" s="184">
        <v>-1.4061899196041949E-2</v>
      </c>
      <c r="AC56" s="179" t="s">
        <v>28</v>
      </c>
    </row>
    <row r="57" spans="1:30">
      <c r="A57" s="144" t="s">
        <v>87</v>
      </c>
      <c r="B57" s="145">
        <v>135</v>
      </c>
      <c r="C57" s="166">
        <v>109.08</v>
      </c>
      <c r="D57" s="167">
        <v>1.236</v>
      </c>
      <c r="E57" s="148">
        <v>0.21988192000000001</v>
      </c>
      <c r="F57" s="168">
        <v>0.2242962962962963</v>
      </c>
      <c r="G57" s="150">
        <v>165.28</v>
      </c>
      <c r="H57" s="169">
        <v>30.28</v>
      </c>
      <c r="I57" s="145" t="s">
        <v>955</v>
      </c>
      <c r="J57" s="152" t="s">
        <v>1040</v>
      </c>
      <c r="K57" s="170">
        <v>43551</v>
      </c>
      <c r="L57" s="170">
        <v>44014</v>
      </c>
      <c r="M57" s="171">
        <v>62640</v>
      </c>
      <c r="N57" s="156">
        <v>0.17643997445721585</v>
      </c>
      <c r="O57" s="157">
        <v>134.82288</v>
      </c>
      <c r="P57" s="157">
        <v>0.17712000000000216</v>
      </c>
      <c r="Q57" s="158">
        <v>0.89881920000000004</v>
      </c>
      <c r="R57" s="159">
        <v>6310.1599999999989</v>
      </c>
      <c r="S57" s="160">
        <v>7799.357759999999</v>
      </c>
      <c r="T57" s="160"/>
      <c r="U57" s="160"/>
      <c r="V57" s="162">
        <v>1480.91</v>
      </c>
      <c r="W57" s="162">
        <v>9280.2677599999988</v>
      </c>
      <c r="X57" s="163">
        <v>8220</v>
      </c>
      <c r="Y57" s="159">
        <v>1060.2677599999988</v>
      </c>
      <c r="Z57" s="184">
        <v>0.12898634549878341</v>
      </c>
      <c r="AA57" s="184">
        <v>0.14489537226277349</v>
      </c>
      <c r="AB57" s="184">
        <v>-1.5909026763990086E-2</v>
      </c>
      <c r="AC57" s="179" t="s">
        <v>28</v>
      </c>
    </row>
    <row r="58" spans="1:30">
      <c r="A58" s="144" t="s">
        <v>88</v>
      </c>
      <c r="B58" s="145">
        <v>135</v>
      </c>
      <c r="C58" s="166">
        <v>109.47</v>
      </c>
      <c r="D58" s="167">
        <v>1.2316</v>
      </c>
      <c r="E58" s="148">
        <v>0.21988216799999999</v>
      </c>
      <c r="F58" s="168">
        <v>0.22874074074074072</v>
      </c>
      <c r="G58" s="150">
        <v>165.88</v>
      </c>
      <c r="H58" s="169">
        <v>30.879999999999995</v>
      </c>
      <c r="I58" s="145" t="s">
        <v>955</v>
      </c>
      <c r="J58" s="152" t="s">
        <v>1041</v>
      </c>
      <c r="K58" s="170">
        <v>43552</v>
      </c>
      <c r="L58" s="170">
        <v>44014</v>
      </c>
      <c r="M58" s="171">
        <v>62505</v>
      </c>
      <c r="N58" s="156">
        <v>0.18032477401807853</v>
      </c>
      <c r="O58" s="157">
        <v>134.823252</v>
      </c>
      <c r="P58" s="157">
        <v>0.17674800000000346</v>
      </c>
      <c r="Q58" s="158">
        <v>0.89882167999999996</v>
      </c>
      <c r="R58" s="159">
        <v>6419.6299999999992</v>
      </c>
      <c r="S58" s="160">
        <v>7906.4163079999989</v>
      </c>
      <c r="T58" s="160"/>
      <c r="U58" s="160"/>
      <c r="V58" s="162">
        <v>1480.91</v>
      </c>
      <c r="W58" s="162">
        <v>9387.3263079999997</v>
      </c>
      <c r="X58" s="163">
        <v>8355</v>
      </c>
      <c r="Y58" s="159">
        <v>1032.3263079999997</v>
      </c>
      <c r="Z58" s="184">
        <v>0.12355790640335118</v>
      </c>
      <c r="AA58" s="184">
        <v>0.13852317510472756</v>
      </c>
      <c r="AB58" s="184">
        <v>-1.4965268701376377E-2</v>
      </c>
      <c r="AC58" s="179" t="s">
        <v>28</v>
      </c>
    </row>
    <row r="59" spans="1:30">
      <c r="A59" s="144" t="s">
        <v>89</v>
      </c>
      <c r="B59" s="145">
        <v>135</v>
      </c>
      <c r="C59" s="166">
        <v>105.61</v>
      </c>
      <c r="D59" s="167">
        <v>1.2766999999999999</v>
      </c>
      <c r="E59" s="148">
        <v>0.21988819133333332</v>
      </c>
      <c r="F59" s="168">
        <v>0.27259259259259266</v>
      </c>
      <c r="G59" s="150">
        <v>171.8</v>
      </c>
      <c r="H59" s="169">
        <v>36.800000000000011</v>
      </c>
      <c r="I59" s="145" t="s">
        <v>955</v>
      </c>
      <c r="J59" s="152" t="s">
        <v>1133</v>
      </c>
      <c r="K59" s="170">
        <v>43553</v>
      </c>
      <c r="L59" s="170">
        <v>44018</v>
      </c>
      <c r="M59" s="171">
        <v>62910</v>
      </c>
      <c r="N59" s="156">
        <v>0.21351136544269597</v>
      </c>
      <c r="O59" s="157">
        <v>134.83228699999998</v>
      </c>
      <c r="P59" s="157">
        <v>0.16771300000002043</v>
      </c>
      <c r="Q59" s="158">
        <v>0.89888191333333323</v>
      </c>
      <c r="R59" s="159">
        <v>6365.1599999999989</v>
      </c>
      <c r="S59" s="160">
        <v>8126.3997719999979</v>
      </c>
      <c r="T59" s="160">
        <v>160.08000000000001</v>
      </c>
      <c r="U59" s="160">
        <v>184.95</v>
      </c>
      <c r="V59" s="162">
        <v>1665.8600000000001</v>
      </c>
      <c r="W59" s="162">
        <v>9792.2597719999976</v>
      </c>
      <c r="X59" s="163">
        <v>8490</v>
      </c>
      <c r="Y59" s="159">
        <v>1302.2597719999976</v>
      </c>
      <c r="Z59" s="184">
        <v>0.15338748786807987</v>
      </c>
      <c r="AA59" s="184">
        <v>0.17732943144876301</v>
      </c>
      <c r="AB59" s="184">
        <v>-2.3941943580683134E-2</v>
      </c>
      <c r="AC59" s="179" t="s">
        <v>28</v>
      </c>
    </row>
    <row r="60" spans="1:30">
      <c r="A60" s="144" t="s">
        <v>90</v>
      </c>
      <c r="B60" s="145">
        <v>135</v>
      </c>
      <c r="C60" s="166">
        <v>103.01</v>
      </c>
      <c r="D60" s="167">
        <v>1.3089999999999999</v>
      </c>
      <c r="E60" s="148">
        <v>0.21989339333333335</v>
      </c>
      <c r="F60" s="168">
        <v>0.2412592592592592</v>
      </c>
      <c r="G60" s="150">
        <v>167.57</v>
      </c>
      <c r="H60" s="169">
        <v>32.569999999999993</v>
      </c>
      <c r="I60" s="145" t="s">
        <v>955</v>
      </c>
      <c r="J60" s="152" t="s">
        <v>1134</v>
      </c>
      <c r="K60" s="170">
        <v>43556</v>
      </c>
      <c r="L60" s="170">
        <v>44018</v>
      </c>
      <c r="M60" s="171">
        <v>62505</v>
      </c>
      <c r="N60" s="156">
        <v>0.19019358451323892</v>
      </c>
      <c r="O60" s="157">
        <v>134.84009</v>
      </c>
      <c r="P60" s="157">
        <v>0.15990999999999644</v>
      </c>
      <c r="Q60" s="158">
        <v>0.89893393333333338</v>
      </c>
      <c r="R60" s="159">
        <v>5050.9999999999991</v>
      </c>
      <c r="S60" s="160">
        <v>6611.7589999999982</v>
      </c>
      <c r="T60" s="160">
        <v>1417.17</v>
      </c>
      <c r="U60" s="160">
        <v>1678.81</v>
      </c>
      <c r="V60" s="162">
        <v>3344.67</v>
      </c>
      <c r="W60" s="162">
        <v>9956.4289999999983</v>
      </c>
      <c r="X60" s="163">
        <v>8625</v>
      </c>
      <c r="Y60" s="159">
        <v>1331.4289999999983</v>
      </c>
      <c r="Z60" s="184">
        <v>0.15436857971014484</v>
      </c>
      <c r="AA60" s="184">
        <v>0.20385504927536213</v>
      </c>
      <c r="AB60" s="184">
        <v>-4.9486469565217295E-2</v>
      </c>
      <c r="AC60" s="179" t="s">
        <v>28</v>
      </c>
    </row>
    <row r="61" spans="1:30">
      <c r="A61" s="144" t="s">
        <v>91</v>
      </c>
      <c r="B61" s="145">
        <v>135</v>
      </c>
      <c r="C61" s="166">
        <v>103.06</v>
      </c>
      <c r="D61" s="167">
        <v>1.3083</v>
      </c>
      <c r="E61" s="148">
        <v>0.21988893200000004</v>
      </c>
      <c r="F61" s="168">
        <v>0.2418518518518519</v>
      </c>
      <c r="G61" s="150">
        <v>167.65</v>
      </c>
      <c r="H61" s="169">
        <v>32.650000000000006</v>
      </c>
      <c r="I61" s="145" t="s">
        <v>955</v>
      </c>
      <c r="J61" s="152" t="s">
        <v>1135</v>
      </c>
      <c r="K61" s="170">
        <v>43557</v>
      </c>
      <c r="L61" s="170">
        <v>44018</v>
      </c>
      <c r="M61" s="171">
        <v>62370</v>
      </c>
      <c r="N61" s="156">
        <v>0.19107343274009944</v>
      </c>
      <c r="O61" s="157">
        <v>134.83339800000002</v>
      </c>
      <c r="P61" s="157">
        <v>0.16660199999998326</v>
      </c>
      <c r="Q61" s="158">
        <v>0.8988893200000001</v>
      </c>
      <c r="R61" s="159">
        <v>5154.0599999999995</v>
      </c>
      <c r="S61" s="160">
        <v>6743.0566979999994</v>
      </c>
      <c r="T61" s="160"/>
      <c r="U61" s="160"/>
      <c r="V61" s="162">
        <v>3344.67</v>
      </c>
      <c r="W61" s="162">
        <v>10087.726697999999</v>
      </c>
      <c r="X61" s="163">
        <v>8760</v>
      </c>
      <c r="Y61" s="159">
        <v>1327.7266979999986</v>
      </c>
      <c r="Z61" s="184">
        <v>0.1515669746575341</v>
      </c>
      <c r="AA61" s="184">
        <v>0.20006057739726013</v>
      </c>
      <c r="AB61" s="184">
        <v>-4.8493602739726027E-2</v>
      </c>
      <c r="AC61" s="179" t="s">
        <v>28</v>
      </c>
    </row>
    <row r="62" spans="1:30">
      <c r="A62" s="144" t="s">
        <v>92</v>
      </c>
      <c r="B62" s="145">
        <v>135</v>
      </c>
      <c r="C62" s="166">
        <v>101.82</v>
      </c>
      <c r="D62" s="167">
        <v>1.3243</v>
      </c>
      <c r="E62" s="148">
        <v>0.21989348400000003</v>
      </c>
      <c r="F62" s="168">
        <v>0.22688888888888886</v>
      </c>
      <c r="G62" s="150">
        <v>165.63</v>
      </c>
      <c r="H62" s="169">
        <v>30.629999999999995</v>
      </c>
      <c r="I62" s="145" t="s">
        <v>955</v>
      </c>
      <c r="J62" s="152" t="s">
        <v>1136</v>
      </c>
      <c r="K62" s="170">
        <v>43558</v>
      </c>
      <c r="L62" s="170">
        <v>44018</v>
      </c>
      <c r="M62" s="171">
        <v>62235</v>
      </c>
      <c r="N62" s="156">
        <v>0.17964087731983608</v>
      </c>
      <c r="O62" s="157">
        <v>134.840226</v>
      </c>
      <c r="P62" s="157">
        <v>0.15977399999999875</v>
      </c>
      <c r="Q62" s="158">
        <v>0.89893484000000001</v>
      </c>
      <c r="R62" s="159">
        <v>5166.4199999999992</v>
      </c>
      <c r="S62" s="160">
        <v>6841.8900059999987</v>
      </c>
      <c r="T62" s="160">
        <v>89.46</v>
      </c>
      <c r="U62" s="160">
        <v>107.2</v>
      </c>
      <c r="V62" s="162">
        <v>3451.87</v>
      </c>
      <c r="W62" s="162">
        <v>10293.760005999999</v>
      </c>
      <c r="X62" s="163">
        <v>8895</v>
      </c>
      <c r="Y62" s="159">
        <v>1398.7600059999986</v>
      </c>
      <c r="Z62" s="184">
        <v>0.15725238965711053</v>
      </c>
      <c r="AA62" s="184">
        <v>0.21145981382799328</v>
      </c>
      <c r="AB62" s="184">
        <v>-5.4207424170882756E-2</v>
      </c>
      <c r="AC62" s="179" t="s">
        <v>28</v>
      </c>
    </row>
    <row r="63" spans="1:30">
      <c r="A63" s="144" t="s">
        <v>93</v>
      </c>
      <c r="B63" s="145">
        <v>120</v>
      </c>
      <c r="C63" s="166">
        <v>89.65</v>
      </c>
      <c r="D63" s="167">
        <v>1.337</v>
      </c>
      <c r="E63" s="148">
        <v>0.20990803333333335</v>
      </c>
      <c r="F63" s="168">
        <v>0.21533333333333335</v>
      </c>
      <c r="G63" s="150">
        <v>145.84</v>
      </c>
      <c r="H63" s="169">
        <v>25.840000000000003</v>
      </c>
      <c r="I63" s="145" t="s">
        <v>955</v>
      </c>
      <c r="J63" s="152" t="s">
        <v>1137</v>
      </c>
      <c r="K63" s="170">
        <v>43559</v>
      </c>
      <c r="L63" s="170">
        <v>44018</v>
      </c>
      <c r="M63" s="171">
        <v>55200</v>
      </c>
      <c r="N63" s="156">
        <v>0.17086231884057973</v>
      </c>
      <c r="O63" s="157">
        <v>119.86205000000001</v>
      </c>
      <c r="P63" s="157">
        <v>0.13794999999998936</v>
      </c>
      <c r="Q63" s="158">
        <v>0.79908033333333339</v>
      </c>
      <c r="R63" s="159">
        <v>5256.0699999999988</v>
      </c>
      <c r="S63" s="160">
        <v>7027.3655899999985</v>
      </c>
      <c r="T63" s="160"/>
      <c r="U63" s="160"/>
      <c r="V63" s="162">
        <v>3451.87</v>
      </c>
      <c r="W63" s="162">
        <v>10479.235589999998</v>
      </c>
      <c r="X63" s="163">
        <v>9015</v>
      </c>
      <c r="Y63" s="159">
        <v>1464.2355899999984</v>
      </c>
      <c r="Z63" s="184">
        <v>0.16242213976705466</v>
      </c>
      <c r="AA63" s="184">
        <v>0.22009295729339984</v>
      </c>
      <c r="AB63" s="184">
        <v>-5.7670817526345175E-2</v>
      </c>
      <c r="AC63" s="179" t="s">
        <v>28</v>
      </c>
    </row>
    <row r="64" spans="1:30">
      <c r="A64" s="144" t="s">
        <v>94</v>
      </c>
      <c r="B64" s="145">
        <v>120</v>
      </c>
      <c r="C64" s="166">
        <v>89.72</v>
      </c>
      <c r="D64" s="167">
        <v>1.3359000000000001</v>
      </c>
      <c r="E64" s="148">
        <v>0.20990463200000001</v>
      </c>
      <c r="F64" s="168">
        <v>0.21624999999999991</v>
      </c>
      <c r="G64" s="150">
        <v>145.94999999999999</v>
      </c>
      <c r="H64" s="169">
        <v>25.949999999999989</v>
      </c>
      <c r="I64" s="145" t="s">
        <v>955</v>
      </c>
      <c r="J64" s="152" t="s">
        <v>1138</v>
      </c>
      <c r="K64" s="170">
        <v>43563</v>
      </c>
      <c r="L64" s="170">
        <v>44018</v>
      </c>
      <c r="M64" s="171">
        <v>54720</v>
      </c>
      <c r="N64" s="156">
        <v>0.173094846491228</v>
      </c>
      <c r="O64" s="157">
        <v>119.856948</v>
      </c>
      <c r="P64" s="157">
        <v>0.14305199999999729</v>
      </c>
      <c r="Q64" s="158">
        <v>0.79904631999999998</v>
      </c>
      <c r="R64" s="159">
        <v>5241.1699999999992</v>
      </c>
      <c r="S64" s="160">
        <v>7001.6790029999993</v>
      </c>
      <c r="T64" s="160">
        <v>104.62</v>
      </c>
      <c r="U64" s="160">
        <v>126.47</v>
      </c>
      <c r="V64" s="162">
        <v>3578.3399999999997</v>
      </c>
      <c r="W64" s="162">
        <v>10580.019002999999</v>
      </c>
      <c r="X64" s="163">
        <v>9135</v>
      </c>
      <c r="Y64" s="159">
        <v>1445.0190029999994</v>
      </c>
      <c r="Z64" s="184">
        <v>0.15818489359605903</v>
      </c>
      <c r="AA64" s="184">
        <v>0.21619546305418691</v>
      </c>
      <c r="AB64" s="184">
        <v>-5.8010569458127881E-2</v>
      </c>
      <c r="AC64" s="179" t="s">
        <v>28</v>
      </c>
    </row>
    <row r="65" spans="1:29">
      <c r="A65" s="144" t="s">
        <v>95</v>
      </c>
      <c r="B65" s="145">
        <v>120</v>
      </c>
      <c r="C65" s="166">
        <v>89.35</v>
      </c>
      <c r="D65" s="167">
        <v>1.3414999999999999</v>
      </c>
      <c r="E65" s="148">
        <v>0.20990868333333335</v>
      </c>
      <c r="F65" s="168">
        <v>0.21124999999999997</v>
      </c>
      <c r="G65" s="150">
        <v>145.35</v>
      </c>
      <c r="H65" s="169">
        <v>25.349999999999994</v>
      </c>
      <c r="I65" s="145" t="s">
        <v>955</v>
      </c>
      <c r="J65" s="152" t="s">
        <v>1139</v>
      </c>
      <c r="K65" s="170">
        <v>43564</v>
      </c>
      <c r="L65" s="170">
        <v>44018</v>
      </c>
      <c r="M65" s="171">
        <v>54600</v>
      </c>
      <c r="N65" s="156">
        <v>0.16946428571428568</v>
      </c>
      <c r="O65" s="157">
        <v>119.86302499999998</v>
      </c>
      <c r="P65" s="157">
        <v>0.13697500000002094</v>
      </c>
      <c r="Q65" s="158">
        <v>0.79908683333333319</v>
      </c>
      <c r="R65" s="159">
        <v>5330.5199999999995</v>
      </c>
      <c r="S65" s="160">
        <v>7150.8925799999988</v>
      </c>
      <c r="T65" s="160"/>
      <c r="U65" s="160"/>
      <c r="V65" s="162">
        <v>3578.3399999999997</v>
      </c>
      <c r="W65" s="162">
        <v>10729.232579999998</v>
      </c>
      <c r="X65" s="163">
        <v>9255</v>
      </c>
      <c r="Y65" s="159">
        <v>1474.2325799999981</v>
      </c>
      <c r="Z65" s="184">
        <v>0.15929039222042118</v>
      </c>
      <c r="AA65" s="184">
        <v>0.21840958400864374</v>
      </c>
      <c r="AB65" s="184">
        <v>-5.9119191788222558E-2</v>
      </c>
      <c r="AC65" s="179" t="s">
        <v>28</v>
      </c>
    </row>
    <row r="66" spans="1:29">
      <c r="A66" s="144" t="s">
        <v>96</v>
      </c>
      <c r="B66" s="145">
        <v>120</v>
      </c>
      <c r="C66" s="166">
        <v>89.13</v>
      </c>
      <c r="D66" s="167">
        <v>1.3448</v>
      </c>
      <c r="E66" s="148">
        <v>0.209908016</v>
      </c>
      <c r="F66" s="168">
        <v>0.20825000000000007</v>
      </c>
      <c r="G66" s="150">
        <v>144.99</v>
      </c>
      <c r="H66" s="169">
        <v>24.990000000000009</v>
      </c>
      <c r="I66" s="145" t="s">
        <v>955</v>
      </c>
      <c r="J66" s="152" t="s">
        <v>1140</v>
      </c>
      <c r="K66" s="170">
        <v>43565</v>
      </c>
      <c r="L66" s="170">
        <v>44018</v>
      </c>
      <c r="M66" s="171">
        <v>54480</v>
      </c>
      <c r="N66" s="156">
        <v>0.1674256607929516</v>
      </c>
      <c r="O66" s="157">
        <v>119.86202399999999</v>
      </c>
      <c r="P66" s="157">
        <v>0.13797600000000898</v>
      </c>
      <c r="Q66" s="158">
        <v>0.79908015999999993</v>
      </c>
      <c r="R66" s="159">
        <v>5419.65</v>
      </c>
      <c r="S66" s="160">
        <v>7288.3453199999994</v>
      </c>
      <c r="T66" s="160"/>
      <c r="U66" s="160"/>
      <c r="V66" s="162">
        <v>3578.3399999999997</v>
      </c>
      <c r="W66" s="162">
        <v>10866.685319999999</v>
      </c>
      <c r="X66" s="163">
        <v>9375</v>
      </c>
      <c r="Y66" s="159">
        <v>1491.6853199999987</v>
      </c>
      <c r="Z66" s="184">
        <v>0.15911310079999996</v>
      </c>
      <c r="AA66" s="184">
        <v>0.21855806549333301</v>
      </c>
      <c r="AB66" s="184">
        <v>-5.9444964693333047E-2</v>
      </c>
      <c r="AC66" s="179" t="s">
        <v>28</v>
      </c>
    </row>
    <row r="67" spans="1:29">
      <c r="A67" s="144" t="s">
        <v>97</v>
      </c>
      <c r="B67" s="145">
        <v>120</v>
      </c>
      <c r="C67" s="166">
        <v>90.99</v>
      </c>
      <c r="D67" s="167">
        <v>1.3172999999999999</v>
      </c>
      <c r="E67" s="148">
        <v>0.20990741800000001</v>
      </c>
      <c r="F67" s="168">
        <v>0.2335000000000001</v>
      </c>
      <c r="G67" s="150">
        <v>148.02000000000001</v>
      </c>
      <c r="H67" s="169">
        <v>28.02000000000001</v>
      </c>
      <c r="I67" s="145" t="s">
        <v>955</v>
      </c>
      <c r="J67" s="152" t="s">
        <v>1141</v>
      </c>
      <c r="K67" s="170">
        <v>43566</v>
      </c>
      <c r="L67" s="170">
        <v>44018</v>
      </c>
      <c r="M67" s="171">
        <v>54360</v>
      </c>
      <c r="N67" s="156">
        <v>0.18814017660044158</v>
      </c>
      <c r="O67" s="157">
        <v>119.86112699999998</v>
      </c>
      <c r="P67" s="157">
        <v>0.13887300000001801</v>
      </c>
      <c r="Q67" s="158">
        <v>0.79907417999999986</v>
      </c>
      <c r="R67" s="159">
        <v>5510.6399999999994</v>
      </c>
      <c r="S67" s="160">
        <v>7259.1660719999991</v>
      </c>
      <c r="T67" s="160"/>
      <c r="U67" s="160"/>
      <c r="V67" s="162">
        <v>3578.3399999999997</v>
      </c>
      <c r="W67" s="162">
        <v>10837.506071999998</v>
      </c>
      <c r="X67" s="163">
        <v>9495</v>
      </c>
      <c r="Y67" s="159">
        <v>1342.5060719999983</v>
      </c>
      <c r="Z67" s="184">
        <v>0.14139084486571862</v>
      </c>
      <c r="AA67" s="184">
        <v>0.19117771627172164</v>
      </c>
      <c r="AB67" s="184">
        <v>-4.9786871406003019E-2</v>
      </c>
      <c r="AC67" s="179" t="s">
        <v>28</v>
      </c>
    </row>
    <row r="68" spans="1:29">
      <c r="A68" s="144" t="s">
        <v>98</v>
      </c>
      <c r="B68" s="145">
        <v>120</v>
      </c>
      <c r="C68" s="166">
        <v>91.19</v>
      </c>
      <c r="D68" s="167">
        <v>1.3144</v>
      </c>
      <c r="E68" s="148">
        <v>0.20990675733333336</v>
      </c>
      <c r="F68" s="168">
        <v>0.23616666666666669</v>
      </c>
      <c r="G68" s="150">
        <v>148.34</v>
      </c>
      <c r="H68" s="169">
        <v>28.340000000000003</v>
      </c>
      <c r="I68" s="145" t="s">
        <v>955</v>
      </c>
      <c r="J68" s="152" t="s">
        <v>1142</v>
      </c>
      <c r="K68" s="170">
        <v>43567</v>
      </c>
      <c r="L68" s="170">
        <v>44018</v>
      </c>
      <c r="M68" s="171">
        <v>54240</v>
      </c>
      <c r="N68" s="156">
        <v>0.19070980825958705</v>
      </c>
      <c r="O68" s="157">
        <v>119.860136</v>
      </c>
      <c r="P68" s="157">
        <v>0.13986400000000287</v>
      </c>
      <c r="Q68" s="158">
        <v>0.79906757333333334</v>
      </c>
      <c r="R68" s="159">
        <v>5601.829999999999</v>
      </c>
      <c r="S68" s="160">
        <v>7363.0453519999992</v>
      </c>
      <c r="T68" s="160"/>
      <c r="U68" s="160"/>
      <c r="V68" s="162">
        <v>3578.3399999999997</v>
      </c>
      <c r="W68" s="162">
        <v>10941.385351999999</v>
      </c>
      <c r="X68" s="163">
        <v>9615</v>
      </c>
      <c r="Y68" s="159">
        <v>1326.3853519999993</v>
      </c>
      <c r="Z68" s="184">
        <v>0.13794959459178369</v>
      </c>
      <c r="AA68" s="184">
        <v>0.18618755943837728</v>
      </c>
      <c r="AB68" s="184">
        <v>-4.8237964846593595E-2</v>
      </c>
      <c r="AC68" s="179" t="s">
        <v>28</v>
      </c>
    </row>
    <row r="69" spans="1:29" ht="16.5" customHeight="1">
      <c r="A69" s="144" t="s">
        <v>99</v>
      </c>
      <c r="B69" s="145">
        <v>120</v>
      </c>
      <c r="C69" s="166">
        <v>91.47</v>
      </c>
      <c r="D69" s="167">
        <v>1.3104</v>
      </c>
      <c r="E69" s="148">
        <v>0.20990819199999999</v>
      </c>
      <c r="F69" s="168">
        <v>0.2400000000000001</v>
      </c>
      <c r="G69" s="150">
        <v>148.80000000000001</v>
      </c>
      <c r="H69" s="169">
        <v>28.800000000000011</v>
      </c>
      <c r="I69" s="145" t="s">
        <v>955</v>
      </c>
      <c r="J69" s="152" t="s">
        <v>1493</v>
      </c>
      <c r="K69" s="170">
        <v>43570</v>
      </c>
      <c r="L69" s="170">
        <v>44018</v>
      </c>
      <c r="M69" s="171">
        <v>53880</v>
      </c>
      <c r="N69" s="156">
        <v>0.1951002227171493</v>
      </c>
      <c r="O69" s="157">
        <v>119.86228799999999</v>
      </c>
      <c r="P69" s="157">
        <v>0.13771200000000761</v>
      </c>
      <c r="Q69" s="158">
        <v>0.79908192</v>
      </c>
      <c r="R69" s="159">
        <v>5693.2999999999993</v>
      </c>
      <c r="S69" s="160">
        <v>7460.5003199999992</v>
      </c>
      <c r="T69" s="160"/>
      <c r="U69" s="160"/>
      <c r="V69" s="162">
        <v>3578.3399999999997</v>
      </c>
      <c r="W69" s="162">
        <v>11038.840319999999</v>
      </c>
      <c r="X69" s="163">
        <v>9735</v>
      </c>
      <c r="Y69" s="159">
        <v>1303.8403199999993</v>
      </c>
      <c r="Z69" s="184">
        <v>0.1339332634822803</v>
      </c>
      <c r="AA69" s="184">
        <v>0.180313018181818</v>
      </c>
      <c r="AB69" s="184">
        <v>-4.6379754699537701E-2</v>
      </c>
      <c r="AC69" s="179" t="s">
        <v>28</v>
      </c>
    </row>
    <row r="70" spans="1:29">
      <c r="A70" s="144" t="s">
        <v>100</v>
      </c>
      <c r="B70" s="145">
        <v>135</v>
      </c>
      <c r="C70" s="166">
        <v>100.3</v>
      </c>
      <c r="D70" s="167">
        <v>1.3444</v>
      </c>
      <c r="E70" s="148">
        <v>0.21989554666666666</v>
      </c>
      <c r="F70" s="168">
        <v>0.2155555555555555</v>
      </c>
      <c r="G70" s="150">
        <v>164.1</v>
      </c>
      <c r="H70" s="169">
        <v>29.099999999999994</v>
      </c>
      <c r="I70" s="145" t="s">
        <v>955</v>
      </c>
      <c r="J70" s="152" t="s">
        <v>1494</v>
      </c>
      <c r="K70" s="170">
        <v>43571</v>
      </c>
      <c r="L70" s="170" t="s">
        <v>1285</v>
      </c>
      <c r="M70" s="171">
        <v>60750</v>
      </c>
      <c r="N70" s="156">
        <v>0.17483950617283947</v>
      </c>
      <c r="O70" s="157">
        <v>134.84332000000001</v>
      </c>
      <c r="P70" s="157">
        <v>0.15667999999999438</v>
      </c>
      <c r="Q70" s="158">
        <v>0.8989554666666667</v>
      </c>
      <c r="R70" s="159">
        <v>5793.5999999999995</v>
      </c>
      <c r="S70" s="160">
        <v>7788.9158399999997</v>
      </c>
      <c r="T70" s="160"/>
      <c r="U70" s="160"/>
      <c r="V70" s="162">
        <v>3578.3399999999997</v>
      </c>
      <c r="W70" s="162">
        <v>11367.25584</v>
      </c>
      <c r="X70" s="163">
        <v>9870</v>
      </c>
      <c r="Y70" s="159">
        <v>1497.2558399999998</v>
      </c>
      <c r="Z70" s="184">
        <v>0.15169765349544062</v>
      </c>
      <c r="AA70" s="184">
        <v>0.20803670435663602</v>
      </c>
      <c r="AB70" s="184">
        <v>-5.6339050861195394E-2</v>
      </c>
      <c r="AC70" s="179" t="s">
        <v>28</v>
      </c>
    </row>
    <row r="71" spans="1:29">
      <c r="A71" s="144" t="s">
        <v>101</v>
      </c>
      <c r="B71" s="145">
        <v>120</v>
      </c>
      <c r="C71" s="166">
        <v>89.12</v>
      </c>
      <c r="D71" s="167">
        <v>1.3449</v>
      </c>
      <c r="E71" s="148">
        <v>0.20990499200000001</v>
      </c>
      <c r="F71" s="168">
        <v>0.20808333333333331</v>
      </c>
      <c r="G71" s="150">
        <v>144.97</v>
      </c>
      <c r="H71" s="169">
        <v>24.97</v>
      </c>
      <c r="I71" s="145" t="s">
        <v>955</v>
      </c>
      <c r="J71" s="152" t="s">
        <v>1143</v>
      </c>
      <c r="K71" s="170">
        <v>43572</v>
      </c>
      <c r="L71" s="170">
        <v>44018</v>
      </c>
      <c r="M71" s="171">
        <v>53640</v>
      </c>
      <c r="N71" s="156">
        <v>0.1699114466815809</v>
      </c>
      <c r="O71" s="157">
        <v>119.857488</v>
      </c>
      <c r="P71" s="157">
        <v>0.14251199999999642</v>
      </c>
      <c r="Q71" s="158">
        <v>0.79904991999999997</v>
      </c>
      <c r="R71" s="159">
        <v>5882.7199999999993</v>
      </c>
      <c r="S71" s="160">
        <v>7911.6701279999988</v>
      </c>
      <c r="T71" s="160"/>
      <c r="U71" s="160"/>
      <c r="V71" s="162">
        <v>3578.3399999999997</v>
      </c>
      <c r="W71" s="162">
        <v>11490.010127999998</v>
      </c>
      <c r="X71" s="163">
        <v>9990</v>
      </c>
      <c r="Y71" s="159">
        <v>1500.0101279999981</v>
      </c>
      <c r="Z71" s="184">
        <v>0.15015116396396366</v>
      </c>
      <c r="AA71" s="184">
        <v>0.20596738738738729</v>
      </c>
      <c r="AB71" s="184">
        <v>-5.5816223423423628E-2</v>
      </c>
      <c r="AC71" s="179" t="s">
        <v>28</v>
      </c>
    </row>
    <row r="72" spans="1:29">
      <c r="A72" s="144" t="s">
        <v>102</v>
      </c>
      <c r="B72" s="145">
        <v>120</v>
      </c>
      <c r="C72" s="166">
        <v>89.43</v>
      </c>
      <c r="D72" s="167">
        <v>1.3403</v>
      </c>
      <c r="E72" s="148">
        <v>0.20990868600000001</v>
      </c>
      <c r="F72" s="168">
        <v>0.21233333333333324</v>
      </c>
      <c r="G72" s="150">
        <v>145.47999999999999</v>
      </c>
      <c r="H72" s="169">
        <v>25.47999999999999</v>
      </c>
      <c r="I72" s="145" t="s">
        <v>955</v>
      </c>
      <c r="J72" s="152" t="s">
        <v>1144</v>
      </c>
      <c r="K72" s="170">
        <v>43573</v>
      </c>
      <c r="L72" s="170">
        <v>44018</v>
      </c>
      <c r="M72" s="171">
        <v>53520</v>
      </c>
      <c r="N72" s="156">
        <v>0.17377055306427497</v>
      </c>
      <c r="O72" s="157">
        <v>119.86302900000001</v>
      </c>
      <c r="P72" s="157">
        <v>0.13697099999998841</v>
      </c>
      <c r="Q72" s="158">
        <v>0.79908686000000007</v>
      </c>
      <c r="R72" s="159">
        <v>5972.15</v>
      </c>
      <c r="S72" s="160">
        <v>8004.4726449999998</v>
      </c>
      <c r="T72" s="160"/>
      <c r="U72" s="160"/>
      <c r="V72" s="162">
        <v>3578.3399999999997</v>
      </c>
      <c r="W72" s="162">
        <v>11582.812645</v>
      </c>
      <c r="X72" s="163">
        <v>10110</v>
      </c>
      <c r="Y72" s="159">
        <v>1472.812645</v>
      </c>
      <c r="Z72" s="184">
        <v>0.14567879772502468</v>
      </c>
      <c r="AA72" s="184">
        <v>0.19943327685459922</v>
      </c>
      <c r="AB72" s="184">
        <v>-5.3754479129574539E-2</v>
      </c>
      <c r="AC72" s="179" t="s">
        <v>28</v>
      </c>
    </row>
    <row r="73" spans="1:29">
      <c r="A73" s="144" t="s">
        <v>103</v>
      </c>
      <c r="B73" s="145">
        <v>120</v>
      </c>
      <c r="C73" s="166">
        <v>88.43</v>
      </c>
      <c r="D73" s="167">
        <v>1.3553999999999999</v>
      </c>
      <c r="E73" s="148">
        <v>0.20990534799999999</v>
      </c>
      <c r="F73" s="168">
        <v>0.20566666666666672</v>
      </c>
      <c r="G73" s="150">
        <v>144.68</v>
      </c>
      <c r="H73" s="169">
        <v>24.680000000000007</v>
      </c>
      <c r="I73" s="145" t="s">
        <v>955</v>
      </c>
      <c r="J73" s="152" t="s">
        <v>1286</v>
      </c>
      <c r="K73" s="170">
        <v>43574</v>
      </c>
      <c r="L73" s="170">
        <v>44019</v>
      </c>
      <c r="M73" s="171">
        <v>53520</v>
      </c>
      <c r="N73" s="156">
        <v>0.16831464872944699</v>
      </c>
      <c r="O73" s="157">
        <v>119.85802200000001</v>
      </c>
      <c r="P73" s="157">
        <v>0.14197799999999461</v>
      </c>
      <c r="Q73" s="158">
        <v>0.79905347999999998</v>
      </c>
      <c r="R73" s="159">
        <v>5972.69</v>
      </c>
      <c r="S73" s="160">
        <v>8095.3840259999988</v>
      </c>
      <c r="T73" s="160">
        <v>87.89</v>
      </c>
      <c r="U73" s="160">
        <v>107.79</v>
      </c>
      <c r="V73" s="162">
        <v>3686.1299999999997</v>
      </c>
      <c r="W73" s="162">
        <v>11781.514025999999</v>
      </c>
      <c r="X73" s="163">
        <v>10230</v>
      </c>
      <c r="Y73" s="159">
        <v>1551.5140259999989</v>
      </c>
      <c r="Z73" s="184">
        <v>0.15166315014662746</v>
      </c>
      <c r="AA73" s="184">
        <v>0.2104344715542521</v>
      </c>
      <c r="AB73" s="184">
        <v>-5.8771321407624644E-2</v>
      </c>
      <c r="AC73" s="179" t="s">
        <v>28</v>
      </c>
    </row>
    <row r="74" spans="1:29">
      <c r="A74" s="144" t="s">
        <v>104</v>
      </c>
      <c r="B74" s="145">
        <v>120</v>
      </c>
      <c r="C74" s="166">
        <v>90.41</v>
      </c>
      <c r="D74" s="167">
        <v>1.3257000000000001</v>
      </c>
      <c r="E74" s="148">
        <v>0.20990435800000001</v>
      </c>
      <c r="F74" s="168">
        <v>0.22558333333333327</v>
      </c>
      <c r="G74" s="150">
        <v>147.07</v>
      </c>
      <c r="H74" s="169">
        <v>27.069999999999993</v>
      </c>
      <c r="I74" s="145" t="s">
        <v>955</v>
      </c>
      <c r="J74" s="152" t="s">
        <v>1145</v>
      </c>
      <c r="K74" s="170">
        <v>43577</v>
      </c>
      <c r="L74" s="170">
        <v>44018</v>
      </c>
      <c r="M74" s="171">
        <v>53040</v>
      </c>
      <c r="N74" s="156">
        <v>0.18628487933634988</v>
      </c>
      <c r="O74" s="157">
        <v>119.856537</v>
      </c>
      <c r="P74" s="157">
        <v>0.14346299999999701</v>
      </c>
      <c r="Q74" s="158">
        <v>0.79904357999999998</v>
      </c>
      <c r="R74" s="159">
        <v>6063.0999999999995</v>
      </c>
      <c r="S74" s="160">
        <v>8037.85167</v>
      </c>
      <c r="T74" s="160"/>
      <c r="U74" s="160"/>
      <c r="V74" s="162">
        <v>3686.1299999999997</v>
      </c>
      <c r="W74" s="162">
        <v>11723.981669999999</v>
      </c>
      <c r="X74" s="163">
        <v>10350</v>
      </c>
      <c r="Y74" s="159">
        <v>1373.9816699999992</v>
      </c>
      <c r="Z74" s="184">
        <v>0.13275185217391305</v>
      </c>
      <c r="AA74" s="184">
        <v>0.18176484434782614</v>
      </c>
      <c r="AB74" s="184">
        <v>-4.9012992173913084E-2</v>
      </c>
      <c r="AC74" s="164" t="s">
        <v>952</v>
      </c>
    </row>
    <row r="75" spans="1:29">
      <c r="A75" s="144" t="s">
        <v>105</v>
      </c>
      <c r="B75" s="145">
        <v>120</v>
      </c>
      <c r="C75" s="166">
        <v>90.54</v>
      </c>
      <c r="D75" s="167">
        <v>1.3238000000000001</v>
      </c>
      <c r="E75" s="148">
        <v>0.20990456800000001</v>
      </c>
      <c r="F75" s="168">
        <v>0.22733333333333333</v>
      </c>
      <c r="G75" s="150">
        <v>147.28</v>
      </c>
      <c r="H75" s="169">
        <v>27.28</v>
      </c>
      <c r="I75" s="145" t="s">
        <v>955</v>
      </c>
      <c r="J75" s="152" t="s">
        <v>1146</v>
      </c>
      <c r="K75" s="170">
        <v>43578</v>
      </c>
      <c r="L75" s="170">
        <v>44018</v>
      </c>
      <c r="M75" s="171">
        <v>52920</v>
      </c>
      <c r="N75" s="156">
        <v>0.18815570672713533</v>
      </c>
      <c r="O75" s="157">
        <v>119.85685200000002</v>
      </c>
      <c r="P75" s="157">
        <v>0.14314799999998229</v>
      </c>
      <c r="Q75" s="158">
        <v>0.79904568000000009</v>
      </c>
      <c r="R75" s="159">
        <v>6153.6399999999994</v>
      </c>
      <c r="S75" s="160">
        <v>8146.1886319999994</v>
      </c>
      <c r="T75" s="160"/>
      <c r="U75" s="160"/>
      <c r="V75" s="162">
        <v>3686.1299999999997</v>
      </c>
      <c r="W75" s="162">
        <v>11832.318631999999</v>
      </c>
      <c r="X75" s="163">
        <v>10470</v>
      </c>
      <c r="Y75" s="159">
        <v>1362.3186319999986</v>
      </c>
      <c r="Z75" s="184">
        <v>0.13011639274116504</v>
      </c>
      <c r="AA75" s="184">
        <v>0.17799360821394461</v>
      </c>
      <c r="AB75" s="184">
        <v>-4.7877215472779566E-2</v>
      </c>
      <c r="AC75" s="164" t="s">
        <v>952</v>
      </c>
    </row>
    <row r="76" spans="1:29">
      <c r="A76" s="144" t="s">
        <v>106</v>
      </c>
      <c r="B76" s="145">
        <v>120</v>
      </c>
      <c r="C76" s="166">
        <v>90.32</v>
      </c>
      <c r="D76" s="167">
        <v>1.3270999999999999</v>
      </c>
      <c r="E76" s="148">
        <v>0.20990911466666667</v>
      </c>
      <c r="F76" s="168">
        <v>0.22441666666666674</v>
      </c>
      <c r="G76" s="150">
        <v>146.93</v>
      </c>
      <c r="H76" s="169">
        <v>26.930000000000007</v>
      </c>
      <c r="I76" s="145" t="s">
        <v>955</v>
      </c>
      <c r="J76" s="152" t="s">
        <v>1147</v>
      </c>
      <c r="K76" s="170">
        <v>43579</v>
      </c>
      <c r="L76" s="170">
        <v>44018</v>
      </c>
      <c r="M76" s="171">
        <v>52800</v>
      </c>
      <c r="N76" s="156">
        <v>0.18616382575757581</v>
      </c>
      <c r="O76" s="157">
        <v>119.86367199999998</v>
      </c>
      <c r="P76" s="157">
        <v>0.13632800000002021</v>
      </c>
      <c r="Q76" s="158">
        <v>0.79909114666666659</v>
      </c>
      <c r="R76" s="159">
        <v>6243.9599999999991</v>
      </c>
      <c r="S76" s="160">
        <v>8286.3593159999982</v>
      </c>
      <c r="T76" s="160"/>
      <c r="U76" s="160"/>
      <c r="V76" s="162">
        <v>3686.1299999999997</v>
      </c>
      <c r="W76" s="162">
        <v>11972.489315999997</v>
      </c>
      <c r="X76" s="163">
        <v>10590</v>
      </c>
      <c r="Y76" s="159">
        <v>1382.4893159999974</v>
      </c>
      <c r="Z76" s="184">
        <v>0.13054667762039629</v>
      </c>
      <c r="AA76" s="184">
        <v>0.17886706543909336</v>
      </c>
      <c r="AB76" s="184">
        <v>-4.8320387818697075E-2</v>
      </c>
      <c r="AC76" s="164" t="s">
        <v>952</v>
      </c>
    </row>
    <row r="77" spans="1:29">
      <c r="A77" s="144" t="s">
        <v>107</v>
      </c>
      <c r="B77" s="145">
        <v>120</v>
      </c>
      <c r="C77" s="166">
        <v>92.23</v>
      </c>
      <c r="D77" s="167">
        <v>1.2996000000000001</v>
      </c>
      <c r="E77" s="148">
        <v>0.209908072</v>
      </c>
      <c r="F77" s="168">
        <v>0.25025000000000003</v>
      </c>
      <c r="G77" s="150">
        <v>150.03</v>
      </c>
      <c r="H77" s="169">
        <v>30.03</v>
      </c>
      <c r="I77" s="145" t="s">
        <v>955</v>
      </c>
      <c r="J77" s="152" t="s">
        <v>1148</v>
      </c>
      <c r="K77" s="170">
        <v>43580</v>
      </c>
      <c r="L77" s="170">
        <v>44018</v>
      </c>
      <c r="M77" s="171">
        <v>52680</v>
      </c>
      <c r="N77" s="156">
        <v>0.20806662870159454</v>
      </c>
      <c r="O77" s="157">
        <v>119.86210800000001</v>
      </c>
      <c r="P77" s="157">
        <v>0.13789199999999369</v>
      </c>
      <c r="Q77" s="158">
        <v>0.79908072000000008</v>
      </c>
      <c r="R77" s="159">
        <v>6336.1899999999987</v>
      </c>
      <c r="S77" s="160">
        <v>8234.5125239999998</v>
      </c>
      <c r="T77" s="160"/>
      <c r="U77" s="160"/>
      <c r="V77" s="162">
        <v>3686.1299999999997</v>
      </c>
      <c r="W77" s="162">
        <v>11920.642523999999</v>
      </c>
      <c r="X77" s="163">
        <v>10710</v>
      </c>
      <c r="Y77" s="159">
        <v>1210.642523999999</v>
      </c>
      <c r="Z77" s="184">
        <v>0.11303851764705874</v>
      </c>
      <c r="AA77" s="184">
        <v>0.15269544873949581</v>
      </c>
      <c r="AB77" s="184">
        <v>-3.9656931092437064E-2</v>
      </c>
      <c r="AC77" s="164" t="s">
        <v>952</v>
      </c>
    </row>
    <row r="78" spans="1:29">
      <c r="A78" s="144" t="s">
        <v>108</v>
      </c>
      <c r="B78" s="145">
        <v>135</v>
      </c>
      <c r="C78" s="166">
        <v>105.07</v>
      </c>
      <c r="D78" s="167">
        <v>1.2833000000000001</v>
      </c>
      <c r="E78" s="148">
        <v>0.21989088733333334</v>
      </c>
      <c r="F78" s="168">
        <v>0.26607407407407396</v>
      </c>
      <c r="G78" s="150">
        <v>170.92</v>
      </c>
      <c r="H78" s="169">
        <v>35.919999999999987</v>
      </c>
      <c r="I78" s="145" t="s">
        <v>955</v>
      </c>
      <c r="J78" s="152" t="s">
        <v>1149</v>
      </c>
      <c r="K78" s="170">
        <v>43581</v>
      </c>
      <c r="L78" s="170">
        <v>44018</v>
      </c>
      <c r="M78" s="171">
        <v>59130</v>
      </c>
      <c r="N78" s="156">
        <v>0.22172839506172831</v>
      </c>
      <c r="O78" s="157">
        <v>134.836331</v>
      </c>
      <c r="P78" s="157">
        <v>0.16366899999999873</v>
      </c>
      <c r="Q78" s="158">
        <v>0.89890887333333336</v>
      </c>
      <c r="R78" s="159">
        <v>6441.2599999999984</v>
      </c>
      <c r="S78" s="160">
        <v>8266.068957999998</v>
      </c>
      <c r="T78" s="160"/>
      <c r="U78" s="160"/>
      <c r="V78" s="162">
        <v>3686.1299999999997</v>
      </c>
      <c r="W78" s="162">
        <v>11952.198957999997</v>
      </c>
      <c r="X78" s="163">
        <v>10845</v>
      </c>
      <c r="Y78" s="159">
        <v>1107.1989579999972</v>
      </c>
      <c r="Z78" s="184">
        <v>0.10209303439372963</v>
      </c>
      <c r="AA78" s="184">
        <v>0.13650207644075607</v>
      </c>
      <c r="AB78" s="184">
        <v>-3.4409042047026439E-2</v>
      </c>
      <c r="AC78" s="164" t="s">
        <v>952</v>
      </c>
    </row>
    <row r="79" spans="1:29">
      <c r="A79" s="144" t="s">
        <v>109</v>
      </c>
      <c r="B79" s="145">
        <v>135</v>
      </c>
      <c r="C79" s="166">
        <v>104.79</v>
      </c>
      <c r="D79" s="167">
        <v>1.2867</v>
      </c>
      <c r="E79" s="148">
        <v>0.21988886200000002</v>
      </c>
      <c r="F79" s="168">
        <v>0.26266666666666671</v>
      </c>
      <c r="G79" s="150">
        <v>170.46</v>
      </c>
      <c r="H79" s="169">
        <v>35.460000000000008</v>
      </c>
      <c r="I79" s="145" t="s">
        <v>955</v>
      </c>
      <c r="J79" s="152" t="s">
        <v>1150</v>
      </c>
      <c r="K79" s="170">
        <v>43584</v>
      </c>
      <c r="L79" s="170">
        <v>44018</v>
      </c>
      <c r="M79" s="171">
        <v>58725</v>
      </c>
      <c r="N79" s="156">
        <v>0.22039846743295025</v>
      </c>
      <c r="O79" s="157">
        <v>134.833293</v>
      </c>
      <c r="P79" s="157">
        <v>0.16670700000000238</v>
      </c>
      <c r="Q79" s="158">
        <v>0.89888862000000003</v>
      </c>
      <c r="R79" s="159">
        <v>6546.0499999999984</v>
      </c>
      <c r="S79" s="160">
        <v>8422.8025349999971</v>
      </c>
      <c r="T79" s="160"/>
      <c r="U79" s="160"/>
      <c r="V79" s="162">
        <v>3686.1299999999997</v>
      </c>
      <c r="W79" s="162">
        <v>12108.932534999996</v>
      </c>
      <c r="X79" s="163">
        <v>10980</v>
      </c>
      <c r="Y79" s="159">
        <v>1128.9325349999963</v>
      </c>
      <c r="Z79" s="184">
        <v>0.10281717076502694</v>
      </c>
      <c r="AA79" s="184">
        <v>0.13778263879781405</v>
      </c>
      <c r="AB79" s="184">
        <v>-3.4965468032787106E-2</v>
      </c>
      <c r="AC79" s="164" t="s">
        <v>952</v>
      </c>
    </row>
    <row r="80" spans="1:29">
      <c r="A80" s="144" t="s">
        <v>110</v>
      </c>
      <c r="B80" s="145">
        <v>135</v>
      </c>
      <c r="C80" s="166">
        <v>104.46</v>
      </c>
      <c r="D80" s="167">
        <v>1.2907</v>
      </c>
      <c r="E80" s="148">
        <v>0.21988434800000001</v>
      </c>
      <c r="F80" s="168">
        <v>0.25874074074074077</v>
      </c>
      <c r="G80" s="150">
        <v>169.93</v>
      </c>
      <c r="H80" s="169">
        <v>34.930000000000007</v>
      </c>
      <c r="I80" s="145" t="s">
        <v>955</v>
      </c>
      <c r="J80" s="152" t="s">
        <v>1151</v>
      </c>
      <c r="K80" s="170">
        <v>43585</v>
      </c>
      <c r="L80" s="170">
        <v>44018</v>
      </c>
      <c r="M80" s="171">
        <v>58590</v>
      </c>
      <c r="N80" s="156">
        <v>0.2176045400238949</v>
      </c>
      <c r="O80" s="157">
        <v>134.82652199999998</v>
      </c>
      <c r="P80" s="157">
        <v>0.17347800000001712</v>
      </c>
      <c r="Q80" s="158">
        <v>0.89884347999999992</v>
      </c>
      <c r="R80" s="159">
        <v>6650.5099999999984</v>
      </c>
      <c r="S80" s="160">
        <v>8583.813256999998</v>
      </c>
      <c r="T80" s="160"/>
      <c r="U80" s="160"/>
      <c r="V80" s="162">
        <v>3686.1299999999997</v>
      </c>
      <c r="W80" s="162">
        <v>12269.943256999997</v>
      </c>
      <c r="X80" s="163">
        <v>11115</v>
      </c>
      <c r="Y80" s="159">
        <v>1154.9432569999972</v>
      </c>
      <c r="Z80" s="184">
        <v>0.10390852514619864</v>
      </c>
      <c r="AA80" s="184">
        <v>0.13958765416104324</v>
      </c>
      <c r="AB80" s="184">
        <v>-3.5679129014844602E-2</v>
      </c>
      <c r="AC80" s="164" t="s">
        <v>952</v>
      </c>
    </row>
    <row r="81" spans="1:29">
      <c r="A81" s="144" t="s">
        <v>111</v>
      </c>
      <c r="B81" s="145">
        <v>135</v>
      </c>
      <c r="C81" s="166">
        <v>110.55</v>
      </c>
      <c r="D81" s="167">
        <v>1.2196</v>
      </c>
      <c r="E81" s="148">
        <v>0.21988452</v>
      </c>
      <c r="F81" s="168">
        <v>0.21644444444444444</v>
      </c>
      <c r="G81" s="150">
        <v>164.22</v>
      </c>
      <c r="H81" s="169">
        <v>29.22</v>
      </c>
      <c r="I81" s="145" t="s">
        <v>955</v>
      </c>
      <c r="J81" s="152" t="s">
        <v>989</v>
      </c>
      <c r="K81" s="170">
        <v>43591</v>
      </c>
      <c r="L81" s="170" t="s">
        <v>975</v>
      </c>
      <c r="M81" s="171">
        <v>57240</v>
      </c>
      <c r="N81" s="156">
        <v>0.18632599580712786</v>
      </c>
      <c r="O81" s="157">
        <v>134.82677999999999</v>
      </c>
      <c r="P81" s="157">
        <v>0.17322000000001481</v>
      </c>
      <c r="Q81" s="158">
        <v>0.8988451999999999</v>
      </c>
      <c r="R81" s="159">
        <v>6761.0599999999986</v>
      </c>
      <c r="S81" s="160">
        <v>8245.7887759999976</v>
      </c>
      <c r="T81" s="160"/>
      <c r="U81" s="160"/>
      <c r="V81" s="162">
        <v>3686.1299999999997</v>
      </c>
      <c r="W81" s="162">
        <v>11931.918775999997</v>
      </c>
      <c r="X81" s="163">
        <v>11250</v>
      </c>
      <c r="Y81" s="159">
        <v>681.9187759999968</v>
      </c>
      <c r="Z81" s="184">
        <v>6.0615002311110722E-2</v>
      </c>
      <c r="AA81" s="184">
        <v>7.5874747377777663E-2</v>
      </c>
      <c r="AB81" s="184">
        <v>-1.5259745066666941E-2</v>
      </c>
      <c r="AC81" s="164" t="s">
        <v>952</v>
      </c>
    </row>
    <row r="82" spans="1:29">
      <c r="A82" s="144" t="s">
        <v>112</v>
      </c>
      <c r="B82" s="145">
        <v>135</v>
      </c>
      <c r="C82" s="166">
        <v>109.53</v>
      </c>
      <c r="D82" s="167">
        <v>1.2309000000000001</v>
      </c>
      <c r="E82" s="148">
        <v>0.21988031800000002</v>
      </c>
      <c r="F82" s="168">
        <v>0.22940740740740739</v>
      </c>
      <c r="G82" s="150">
        <v>165.97</v>
      </c>
      <c r="H82" s="169">
        <v>30.97</v>
      </c>
      <c r="I82" s="145" t="s">
        <v>955</v>
      </c>
      <c r="J82" s="152" t="s">
        <v>1042</v>
      </c>
      <c r="K82" s="170">
        <v>43592</v>
      </c>
      <c r="L82" s="170">
        <v>44014</v>
      </c>
      <c r="M82" s="171">
        <v>57105</v>
      </c>
      <c r="N82" s="156">
        <v>0.19795201821206548</v>
      </c>
      <c r="O82" s="157">
        <v>134.82047700000001</v>
      </c>
      <c r="P82" s="157">
        <v>0.179522999999989</v>
      </c>
      <c r="Q82" s="158">
        <v>0.89880318000000003</v>
      </c>
      <c r="R82" s="159">
        <v>6870.5899999999983</v>
      </c>
      <c r="S82" s="160">
        <v>8457.0092309999982</v>
      </c>
      <c r="T82" s="160"/>
      <c r="U82" s="160"/>
      <c r="V82" s="162">
        <v>3686.1299999999997</v>
      </c>
      <c r="W82" s="162">
        <v>12143.139230999997</v>
      </c>
      <c r="X82" s="163">
        <v>11385</v>
      </c>
      <c r="Y82" s="159">
        <v>758.13923099999738</v>
      </c>
      <c r="Z82" s="184">
        <v>6.6591061133069562E-2</v>
      </c>
      <c r="AA82" s="184">
        <v>8.4809414492753588E-2</v>
      </c>
      <c r="AB82" s="184">
        <v>-1.8218353359684025E-2</v>
      </c>
      <c r="AC82" s="164" t="s">
        <v>952</v>
      </c>
    </row>
    <row r="83" spans="1:29">
      <c r="A83" s="144" t="s">
        <v>113</v>
      </c>
      <c r="B83" s="145">
        <v>135</v>
      </c>
      <c r="C83" s="166">
        <v>111.01</v>
      </c>
      <c r="D83" s="167">
        <v>1.2144999999999999</v>
      </c>
      <c r="E83" s="148">
        <v>0.21988109666666666</v>
      </c>
      <c r="F83" s="168">
        <v>0.22148148148148153</v>
      </c>
      <c r="G83" s="150">
        <v>164.9</v>
      </c>
      <c r="H83" s="169">
        <v>29.900000000000006</v>
      </c>
      <c r="I83" s="145" t="s">
        <v>955</v>
      </c>
      <c r="J83" s="152" t="s">
        <v>988</v>
      </c>
      <c r="K83" s="170">
        <v>43593</v>
      </c>
      <c r="L83" s="170" t="s">
        <v>975</v>
      </c>
      <c r="M83" s="171">
        <v>56970</v>
      </c>
      <c r="N83" s="156">
        <v>0.19156573635246624</v>
      </c>
      <c r="O83" s="157">
        <v>134.82164499999999</v>
      </c>
      <c r="P83" s="157">
        <v>0.17835500000001048</v>
      </c>
      <c r="Q83" s="158">
        <v>0.8988109666666666</v>
      </c>
      <c r="R83" s="159">
        <v>6981.5999999999985</v>
      </c>
      <c r="S83" s="160">
        <v>8479.153199999997</v>
      </c>
      <c r="T83" s="160"/>
      <c r="U83" s="160"/>
      <c r="V83" s="162">
        <v>3686.1299999999997</v>
      </c>
      <c r="W83" s="162">
        <v>12165.283199999996</v>
      </c>
      <c r="X83" s="163">
        <v>11520</v>
      </c>
      <c r="Y83" s="159">
        <v>645.28319999999621</v>
      </c>
      <c r="Z83" s="184">
        <v>5.6014166666666254E-2</v>
      </c>
      <c r="AA83" s="184">
        <v>6.9515899739583054E-2</v>
      </c>
      <c r="AB83" s="184">
        <v>-1.3501733072916799E-2</v>
      </c>
      <c r="AC83" s="164" t="s">
        <v>952</v>
      </c>
    </row>
    <row r="84" spans="1:29">
      <c r="A84" s="144" t="s">
        <v>114</v>
      </c>
      <c r="B84" s="145">
        <v>135</v>
      </c>
      <c r="C84" s="166">
        <v>112.97</v>
      </c>
      <c r="D84" s="167">
        <v>1.1934</v>
      </c>
      <c r="E84" s="148">
        <v>0.219878932</v>
      </c>
      <c r="F84" s="168">
        <v>0.215481481481481</v>
      </c>
      <c r="G84" s="150">
        <v>164.09</v>
      </c>
      <c r="H84" s="169">
        <v>29.09</v>
      </c>
      <c r="I84" s="145" t="s">
        <v>27</v>
      </c>
      <c r="J84" s="152" t="s">
        <v>772</v>
      </c>
      <c r="K84" s="170">
        <v>43594</v>
      </c>
      <c r="L84" s="170">
        <v>43843</v>
      </c>
      <c r="M84" s="171">
        <v>33750</v>
      </c>
      <c r="N84" s="156">
        <v>0.31460296296296297</v>
      </c>
      <c r="O84" s="157">
        <v>134.818398</v>
      </c>
      <c r="P84" s="157">
        <v>0.18160199999999799</v>
      </c>
      <c r="Q84" s="158">
        <v>0.89878932</v>
      </c>
      <c r="R84" s="159">
        <v>7094.57</v>
      </c>
      <c r="S84" s="160">
        <v>8466.6598379999996</v>
      </c>
      <c r="T84" s="160"/>
      <c r="U84" s="160"/>
      <c r="V84" s="162">
        <v>3686.13</v>
      </c>
      <c r="W84" s="162">
        <v>12152.789838000001</v>
      </c>
      <c r="X84" s="163">
        <v>11655</v>
      </c>
      <c r="Y84" s="159">
        <v>497.789838000001</v>
      </c>
      <c r="Z84" s="184">
        <v>4.2710410810810999E-2</v>
      </c>
      <c r="AA84" s="184">
        <v>5.0329207722007663E-2</v>
      </c>
      <c r="AB84" s="184">
        <v>-7.6187969111966639E-3</v>
      </c>
      <c r="AC84" s="164" t="s">
        <v>952</v>
      </c>
    </row>
    <row r="85" spans="1:29">
      <c r="A85" s="144" t="s">
        <v>115</v>
      </c>
      <c r="B85" s="145">
        <v>135</v>
      </c>
      <c r="C85" s="166">
        <v>109.24</v>
      </c>
      <c r="D85" s="167">
        <v>1.2342</v>
      </c>
      <c r="E85" s="148">
        <v>0.219882672</v>
      </c>
      <c r="F85" s="168">
        <v>0.22614814814814815</v>
      </c>
      <c r="G85" s="150">
        <v>165.53</v>
      </c>
      <c r="H85" s="169">
        <v>30.53</v>
      </c>
      <c r="I85" s="145" t="s">
        <v>955</v>
      </c>
      <c r="J85" s="152" t="s">
        <v>1043</v>
      </c>
      <c r="K85" s="170">
        <v>43595</v>
      </c>
      <c r="L85" s="170">
        <v>44014</v>
      </c>
      <c r="M85" s="171">
        <v>56700</v>
      </c>
      <c r="N85" s="156">
        <v>0.19653350970017636</v>
      </c>
      <c r="O85" s="157">
        <v>134.82400799999999</v>
      </c>
      <c r="P85" s="157">
        <v>0.17599200000000792</v>
      </c>
      <c r="Q85" s="158">
        <v>0.89882671999999997</v>
      </c>
      <c r="R85" s="159">
        <v>7203.8099999999995</v>
      </c>
      <c r="S85" s="160">
        <v>8890.9423019999995</v>
      </c>
      <c r="T85" s="160"/>
      <c r="U85" s="160"/>
      <c r="V85" s="162">
        <v>3686.13</v>
      </c>
      <c r="W85" s="162">
        <v>12577.072302</v>
      </c>
      <c r="X85" s="163">
        <v>11790</v>
      </c>
      <c r="Y85" s="159">
        <v>787.07230200000049</v>
      </c>
      <c r="Z85" s="184">
        <v>6.6757616793893249E-2</v>
      </c>
      <c r="AA85" s="184">
        <v>8.523551450381639E-2</v>
      </c>
      <c r="AB85" s="184">
        <v>-1.8477897709923141E-2</v>
      </c>
      <c r="AC85" s="164" t="s">
        <v>952</v>
      </c>
    </row>
    <row r="86" spans="1:29">
      <c r="A86" s="144" t="s">
        <v>116</v>
      </c>
      <c r="B86" s="145">
        <v>135</v>
      </c>
      <c r="C86" s="166">
        <v>110.97</v>
      </c>
      <c r="D86" s="167">
        <v>1.2149000000000001</v>
      </c>
      <c r="E86" s="148">
        <v>0.21987830200000003</v>
      </c>
      <c r="F86" s="168">
        <v>0.22103703703703706</v>
      </c>
      <c r="G86" s="150">
        <v>164.84</v>
      </c>
      <c r="H86" s="169">
        <v>29.840000000000003</v>
      </c>
      <c r="I86" s="145" t="s">
        <v>955</v>
      </c>
      <c r="J86" s="152" t="s">
        <v>987</v>
      </c>
      <c r="K86" s="170">
        <v>43598</v>
      </c>
      <c r="L86" s="170" t="s">
        <v>975</v>
      </c>
      <c r="M86" s="171">
        <v>56295</v>
      </c>
      <c r="N86" s="156">
        <v>0.19347366551203485</v>
      </c>
      <c r="O86" s="157">
        <v>134.817453</v>
      </c>
      <c r="P86" s="157">
        <v>0.18254699999999957</v>
      </c>
      <c r="Q86" s="158">
        <v>0.89878301999999999</v>
      </c>
      <c r="R86" s="159">
        <v>7314.78</v>
      </c>
      <c r="S86" s="160">
        <v>8886.7262220000011</v>
      </c>
      <c r="T86" s="160"/>
      <c r="U86" s="160"/>
      <c r="V86" s="162">
        <v>3686.13</v>
      </c>
      <c r="W86" s="162">
        <v>12572.856222000002</v>
      </c>
      <c r="X86" s="163">
        <v>11925</v>
      </c>
      <c r="Y86" s="159">
        <v>647.85622200000216</v>
      </c>
      <c r="Z86" s="184">
        <v>5.4327565786163712E-2</v>
      </c>
      <c r="AA86" s="184">
        <v>6.7476851572326746E-2</v>
      </c>
      <c r="AB86" s="184">
        <v>-1.3149285786163034E-2</v>
      </c>
      <c r="AC86" s="164" t="s">
        <v>952</v>
      </c>
    </row>
    <row r="87" spans="1:29">
      <c r="A87" s="144" t="s">
        <v>117</v>
      </c>
      <c r="B87" s="145">
        <v>135</v>
      </c>
      <c r="C87" s="166">
        <v>111.66</v>
      </c>
      <c r="D87" s="167">
        <v>1.2077</v>
      </c>
      <c r="E87" s="148">
        <v>0.219901188</v>
      </c>
      <c r="F87" s="168">
        <v>0.22859259259259268</v>
      </c>
      <c r="G87" s="150">
        <v>165.86</v>
      </c>
      <c r="H87" s="169">
        <v>30.860000000000014</v>
      </c>
      <c r="I87" s="145" t="s">
        <v>955</v>
      </c>
      <c r="J87" s="152" t="s">
        <v>986</v>
      </c>
      <c r="K87" s="170">
        <v>43599</v>
      </c>
      <c r="L87" s="170" t="s">
        <v>975</v>
      </c>
      <c r="M87" s="171">
        <v>56160</v>
      </c>
      <c r="N87" s="156">
        <v>0.20056801994302004</v>
      </c>
      <c r="O87" s="157">
        <v>134.85178199999999</v>
      </c>
      <c r="P87" s="157">
        <v>0.14821800000001417</v>
      </c>
      <c r="Q87" s="158">
        <v>0.89901187999999987</v>
      </c>
      <c r="R87" s="159">
        <v>7426.44</v>
      </c>
      <c r="S87" s="160">
        <v>8968.911587999999</v>
      </c>
      <c r="T87" s="160"/>
      <c r="U87" s="160"/>
      <c r="V87" s="162">
        <v>3686.13</v>
      </c>
      <c r="W87" s="162">
        <v>12655.041588</v>
      </c>
      <c r="X87" s="163">
        <v>12060</v>
      </c>
      <c r="Y87" s="159">
        <v>595.04158800000005</v>
      </c>
      <c r="Z87" s="184">
        <v>4.9340098507462793E-2</v>
      </c>
      <c r="AA87" s="184">
        <v>6.0453731094527008E-2</v>
      </c>
      <c r="AB87" s="184">
        <v>-1.1113632587064215E-2</v>
      </c>
      <c r="AC87" s="164" t="s">
        <v>952</v>
      </c>
    </row>
    <row r="88" spans="1:29">
      <c r="A88" s="144" t="s">
        <v>118</v>
      </c>
      <c r="B88" s="145">
        <v>135</v>
      </c>
      <c r="C88" s="166">
        <v>109.29</v>
      </c>
      <c r="D88" s="167">
        <v>1.2337</v>
      </c>
      <c r="E88" s="148">
        <v>0.21988738200000002</v>
      </c>
      <c r="F88" s="168">
        <v>0.22674074074074085</v>
      </c>
      <c r="G88" s="150">
        <v>165.61</v>
      </c>
      <c r="H88" s="169">
        <v>30.610000000000014</v>
      </c>
      <c r="I88" s="145" t="s">
        <v>955</v>
      </c>
      <c r="J88" s="152" t="s">
        <v>1044</v>
      </c>
      <c r="K88" s="170">
        <v>43600</v>
      </c>
      <c r="L88" s="170">
        <v>44014</v>
      </c>
      <c r="M88" s="171">
        <v>56025</v>
      </c>
      <c r="N88" s="156">
        <v>0.1994225792057118</v>
      </c>
      <c r="O88" s="157">
        <v>134.831073</v>
      </c>
      <c r="P88" s="157">
        <v>0.1689269999999965</v>
      </c>
      <c r="Q88" s="158">
        <v>0.89887382000000005</v>
      </c>
      <c r="R88" s="159">
        <v>7535.73</v>
      </c>
      <c r="S88" s="160">
        <v>9296.8301009999996</v>
      </c>
      <c r="T88" s="160"/>
      <c r="U88" s="160"/>
      <c r="V88" s="162">
        <v>3686.13</v>
      </c>
      <c r="W88" s="162">
        <v>12982.960101000001</v>
      </c>
      <c r="X88" s="163">
        <v>12195</v>
      </c>
      <c r="Y88" s="159">
        <v>787.96010100000058</v>
      </c>
      <c r="Z88" s="184">
        <v>6.4613374415744218E-2</v>
      </c>
      <c r="AA88" s="184">
        <v>8.2347923739237272E-2</v>
      </c>
      <c r="AB88" s="184">
        <v>-1.7734549323493054E-2</v>
      </c>
      <c r="AC88" s="164" t="s">
        <v>952</v>
      </c>
    </row>
    <row r="89" spans="1:29">
      <c r="A89" s="144" t="s">
        <v>119</v>
      </c>
      <c r="B89" s="145">
        <v>135</v>
      </c>
      <c r="C89" s="166">
        <v>108.84</v>
      </c>
      <c r="D89" s="167">
        <v>1.2386999999999999</v>
      </c>
      <c r="E89" s="148">
        <v>0.21988007200000001</v>
      </c>
      <c r="F89" s="168">
        <v>0.22162962962962954</v>
      </c>
      <c r="G89" s="150">
        <v>164.92</v>
      </c>
      <c r="H89" s="169">
        <v>29.919999999999987</v>
      </c>
      <c r="I89" s="145" t="s">
        <v>955</v>
      </c>
      <c r="J89" s="152" t="s">
        <v>1045</v>
      </c>
      <c r="K89" s="170">
        <v>43601</v>
      </c>
      <c r="L89" s="170">
        <v>44014</v>
      </c>
      <c r="M89" s="171">
        <v>55890</v>
      </c>
      <c r="N89" s="156">
        <v>0.195398103417427</v>
      </c>
      <c r="O89" s="157">
        <v>134.820108</v>
      </c>
      <c r="P89" s="157">
        <v>0.17989199999999528</v>
      </c>
      <c r="Q89" s="158">
        <v>0.89880072</v>
      </c>
      <c r="R89" s="159">
        <v>7644.57</v>
      </c>
      <c r="S89" s="160">
        <v>9469.3288589999993</v>
      </c>
      <c r="T89" s="160"/>
      <c r="U89" s="160"/>
      <c r="V89" s="162">
        <v>3686.13</v>
      </c>
      <c r="W89" s="162">
        <v>13155.458858999998</v>
      </c>
      <c r="X89" s="163">
        <v>12330</v>
      </c>
      <c r="Y89" s="159">
        <v>825.45885899999848</v>
      </c>
      <c r="Z89" s="184">
        <v>6.6947190510948884E-2</v>
      </c>
      <c r="AA89" s="184">
        <v>8.5770278832116631E-2</v>
      </c>
      <c r="AB89" s="184">
        <v>-1.8823088321167747E-2</v>
      </c>
      <c r="AC89" s="164" t="s">
        <v>952</v>
      </c>
    </row>
    <row r="90" spans="1:29">
      <c r="A90" s="144" t="s">
        <v>120</v>
      </c>
      <c r="B90" s="145">
        <v>135</v>
      </c>
      <c r="C90" s="166">
        <v>111.55</v>
      </c>
      <c r="D90" s="167">
        <v>1.2085999999999999</v>
      </c>
      <c r="E90" s="148">
        <v>0.21987955333333331</v>
      </c>
      <c r="F90" s="168">
        <v>0.22740740740740734</v>
      </c>
      <c r="G90" s="150">
        <v>165.7</v>
      </c>
      <c r="H90" s="169">
        <v>30.699999999999989</v>
      </c>
      <c r="I90" s="145" t="s">
        <v>955</v>
      </c>
      <c r="J90" s="152" t="s">
        <v>977</v>
      </c>
      <c r="K90" s="170">
        <v>43602</v>
      </c>
      <c r="L90" s="170" t="s">
        <v>975</v>
      </c>
      <c r="M90" s="171">
        <v>55755</v>
      </c>
      <c r="N90" s="156">
        <v>0.2009774908079992</v>
      </c>
      <c r="O90" s="157">
        <v>134.81932999999998</v>
      </c>
      <c r="P90" s="157">
        <v>0.18067000000002054</v>
      </c>
      <c r="Q90" s="158">
        <v>0.89879553333333317</v>
      </c>
      <c r="R90" s="159">
        <v>7756.12</v>
      </c>
      <c r="S90" s="160">
        <v>9374.0466319999996</v>
      </c>
      <c r="T90" s="160"/>
      <c r="U90" s="160"/>
      <c r="V90" s="162">
        <v>3686.13</v>
      </c>
      <c r="W90" s="162">
        <v>13060.176631999999</v>
      </c>
      <c r="X90" s="163">
        <v>12465</v>
      </c>
      <c r="Y90" s="159">
        <v>595.17663199999879</v>
      </c>
      <c r="Z90" s="184">
        <v>4.7747824468511668E-2</v>
      </c>
      <c r="AA90" s="184">
        <v>5.8728752025671405E-2</v>
      </c>
      <c r="AB90" s="184">
        <v>-1.0980927557159736E-2</v>
      </c>
      <c r="AC90" s="55" t="s">
        <v>28</v>
      </c>
    </row>
    <row r="91" spans="1:29">
      <c r="A91" s="144" t="s">
        <v>121</v>
      </c>
      <c r="B91" s="145">
        <v>135</v>
      </c>
      <c r="C91" s="166">
        <v>112.44</v>
      </c>
      <c r="D91" s="167">
        <v>1.1991000000000001</v>
      </c>
      <c r="E91" s="148">
        <v>0.21988453600000002</v>
      </c>
      <c r="F91" s="168">
        <v>0.21362962962962964</v>
      </c>
      <c r="G91" s="150">
        <v>163.84</v>
      </c>
      <c r="H91" s="169">
        <v>28.840000000000003</v>
      </c>
      <c r="I91" s="145" t="s">
        <v>27</v>
      </c>
      <c r="J91" s="152" t="s">
        <v>976</v>
      </c>
      <c r="K91" s="170">
        <v>43605</v>
      </c>
      <c r="L91" s="170">
        <v>43895</v>
      </c>
      <c r="M91" s="171">
        <v>39285</v>
      </c>
      <c r="N91" s="156">
        <v>0.26795469008527434</v>
      </c>
      <c r="O91" s="157">
        <v>134.82680400000001</v>
      </c>
      <c r="P91" s="157">
        <v>0.17319599999999014</v>
      </c>
      <c r="Q91" s="158">
        <v>0.89884536000000004</v>
      </c>
      <c r="R91" s="159">
        <v>7868.5599999999995</v>
      </c>
      <c r="S91" s="160">
        <v>9435.1902960000007</v>
      </c>
      <c r="T91" s="160"/>
      <c r="U91" s="160"/>
      <c r="V91" s="162">
        <v>3686.13</v>
      </c>
      <c r="W91" s="162">
        <v>13121.320296000002</v>
      </c>
      <c r="X91" s="163">
        <v>12600</v>
      </c>
      <c r="Y91" s="159">
        <v>521.32029600000169</v>
      </c>
      <c r="Z91" s="184">
        <v>4.1374626666666803E-2</v>
      </c>
      <c r="AA91" s="184">
        <v>4.9852971666666468E-2</v>
      </c>
      <c r="AB91" s="184">
        <v>-8.4783449999996652E-3</v>
      </c>
      <c r="AC91" s="55" t="s">
        <v>28</v>
      </c>
    </row>
    <row r="92" spans="1:29">
      <c r="A92" s="144" t="s">
        <v>122</v>
      </c>
      <c r="B92" s="145">
        <v>135</v>
      </c>
      <c r="C92" s="166">
        <v>111.02</v>
      </c>
      <c r="D92" s="167">
        <v>1.2143999999999999</v>
      </c>
      <c r="E92" s="148">
        <v>0.21988179200000002</v>
      </c>
      <c r="F92" s="168">
        <v>0.22155555555555553</v>
      </c>
      <c r="G92" s="150">
        <v>164.91</v>
      </c>
      <c r="H92" s="169">
        <v>29.909999999999997</v>
      </c>
      <c r="I92" s="145" t="s">
        <v>955</v>
      </c>
      <c r="J92" s="152" t="s">
        <v>978</v>
      </c>
      <c r="K92" s="170">
        <v>43606</v>
      </c>
      <c r="L92" s="170" t="s">
        <v>975</v>
      </c>
      <c r="M92" s="171">
        <v>55215</v>
      </c>
      <c r="N92" s="156">
        <v>0.19772072806302635</v>
      </c>
      <c r="O92" s="157">
        <v>134.822688</v>
      </c>
      <c r="P92" s="157">
        <v>0.17731200000000058</v>
      </c>
      <c r="Q92" s="158">
        <v>0.89881792000000005</v>
      </c>
      <c r="R92" s="159">
        <v>7979.58</v>
      </c>
      <c r="S92" s="160">
        <v>9690.4019520000002</v>
      </c>
      <c r="T92" s="160"/>
      <c r="U92" s="160"/>
      <c r="V92" s="162">
        <v>3686.13</v>
      </c>
      <c r="W92" s="162">
        <v>13376.531952000001</v>
      </c>
      <c r="X92" s="163">
        <v>12735</v>
      </c>
      <c r="Y92" s="159">
        <v>641.53195200000118</v>
      </c>
      <c r="Z92" s="184">
        <v>5.0375496819788035E-2</v>
      </c>
      <c r="AA92" s="184">
        <v>6.2564240282685368E-2</v>
      </c>
      <c r="AB92" s="184">
        <v>-1.2188743462897333E-2</v>
      </c>
      <c r="AC92" s="55" t="s">
        <v>28</v>
      </c>
    </row>
    <row r="93" spans="1:29">
      <c r="A93" s="144" t="s">
        <v>123</v>
      </c>
      <c r="B93" s="145">
        <v>135</v>
      </c>
      <c r="C93" s="166">
        <v>111.51</v>
      </c>
      <c r="D93" s="167">
        <v>1.2091000000000001</v>
      </c>
      <c r="E93" s="148">
        <v>0.21988449400000004</v>
      </c>
      <c r="F93" s="168">
        <v>0.22696296296296287</v>
      </c>
      <c r="G93" s="150">
        <v>165.64</v>
      </c>
      <c r="H93" s="169">
        <v>30.639999999999986</v>
      </c>
      <c r="I93" s="145" t="s">
        <v>955</v>
      </c>
      <c r="J93" s="152" t="s">
        <v>979</v>
      </c>
      <c r="K93" s="170">
        <v>43607</v>
      </c>
      <c r="L93" s="170" t="s">
        <v>975</v>
      </c>
      <c r="M93" s="171">
        <v>55080</v>
      </c>
      <c r="N93" s="156">
        <v>0.20304284676833687</v>
      </c>
      <c r="O93" s="157">
        <v>134.82674100000003</v>
      </c>
      <c r="P93" s="157">
        <v>0.17325899999997318</v>
      </c>
      <c r="Q93" s="158">
        <v>0.89884494000000015</v>
      </c>
      <c r="R93" s="159">
        <v>8091.09</v>
      </c>
      <c r="S93" s="160">
        <v>9782.9369190000016</v>
      </c>
      <c r="T93" s="160"/>
      <c r="U93" s="160"/>
      <c r="V93" s="162">
        <v>3686.13</v>
      </c>
      <c r="W93" s="162">
        <v>13469.066919000001</v>
      </c>
      <c r="X93" s="163">
        <v>12870</v>
      </c>
      <c r="Y93" s="159">
        <v>599.06691900000078</v>
      </c>
      <c r="Z93" s="184">
        <v>4.6547546153846264E-2</v>
      </c>
      <c r="AA93" s="184">
        <v>5.7305809324009305E-2</v>
      </c>
      <c r="AB93" s="184">
        <v>-1.075826317016304E-2</v>
      </c>
      <c r="AC93" s="55" t="s">
        <v>28</v>
      </c>
    </row>
    <row r="94" spans="1:29">
      <c r="A94" s="144" t="s">
        <v>124</v>
      </c>
      <c r="B94" s="145">
        <v>135</v>
      </c>
      <c r="C94" s="166">
        <v>113.28</v>
      </c>
      <c r="D94" s="167">
        <v>1.1900999999999999</v>
      </c>
      <c r="E94" s="148">
        <v>0.219876352</v>
      </c>
      <c r="F94" s="168">
        <v>0.21881481481481499</v>
      </c>
      <c r="G94" s="150">
        <v>164.54</v>
      </c>
      <c r="H94" s="169">
        <v>29.54</v>
      </c>
      <c r="I94" s="145" t="s">
        <v>27</v>
      </c>
      <c r="J94" s="152" t="s">
        <v>773</v>
      </c>
      <c r="K94" s="170">
        <v>43608</v>
      </c>
      <c r="L94" s="170">
        <v>43843</v>
      </c>
      <c r="M94" s="171">
        <v>31860</v>
      </c>
      <c r="N94" s="156">
        <v>0.338421217827997</v>
      </c>
      <c r="O94" s="157">
        <v>134.814528</v>
      </c>
      <c r="P94" s="157">
        <v>0.18547200000000399</v>
      </c>
      <c r="Q94" s="158">
        <v>0.89876352000000004</v>
      </c>
      <c r="R94" s="159">
        <v>8204.3700000000008</v>
      </c>
      <c r="S94" s="160">
        <v>9764.0207370000007</v>
      </c>
      <c r="T94" s="160"/>
      <c r="U94" s="160"/>
      <c r="V94" s="162">
        <v>3686.13</v>
      </c>
      <c r="W94" s="162">
        <v>13450.150737</v>
      </c>
      <c r="X94" s="163">
        <v>13005</v>
      </c>
      <c r="Y94" s="159">
        <v>445.15073699999999</v>
      </c>
      <c r="Z94" s="184">
        <v>3.4229199307958397E-2</v>
      </c>
      <c r="AA94" s="184">
        <v>4.025446782006914E-2</v>
      </c>
      <c r="AB94" s="184">
        <v>-6.025268512110743E-3</v>
      </c>
      <c r="AC94" s="55" t="s">
        <v>28</v>
      </c>
    </row>
    <row r="95" spans="1:29">
      <c r="A95" s="144" t="s">
        <v>125</v>
      </c>
      <c r="B95" s="145">
        <v>135</v>
      </c>
      <c r="C95" s="166">
        <v>112.96</v>
      </c>
      <c r="D95" s="167">
        <v>1.1935</v>
      </c>
      <c r="E95" s="148">
        <v>0.219878506666667</v>
      </c>
      <c r="F95" s="168">
        <v>0.21540740740740699</v>
      </c>
      <c r="G95" s="150">
        <v>164.08</v>
      </c>
      <c r="H95" s="169">
        <v>29.08</v>
      </c>
      <c r="I95" s="145" t="s">
        <v>27</v>
      </c>
      <c r="J95" s="152" t="s">
        <v>774</v>
      </c>
      <c r="K95" s="170">
        <v>43609</v>
      </c>
      <c r="L95" s="170">
        <v>43843</v>
      </c>
      <c r="M95" s="171">
        <v>31725</v>
      </c>
      <c r="N95" s="156">
        <v>0.334568951930654</v>
      </c>
      <c r="O95" s="157">
        <v>134.81775999999999</v>
      </c>
      <c r="P95" s="157">
        <v>0.18224000000000701</v>
      </c>
      <c r="Q95" s="158">
        <v>0.89878506666666702</v>
      </c>
      <c r="R95" s="159">
        <v>8317.33</v>
      </c>
      <c r="S95" s="160">
        <v>9926.7333550000003</v>
      </c>
      <c r="T95" s="160"/>
      <c r="U95" s="160"/>
      <c r="V95" s="162">
        <v>3686.13</v>
      </c>
      <c r="W95" s="162">
        <v>13612.863355</v>
      </c>
      <c r="X95" s="163">
        <v>13140</v>
      </c>
      <c r="Y95" s="159">
        <v>472.86335500000098</v>
      </c>
      <c r="Z95" s="184">
        <v>3.5986556697108298E-2</v>
      </c>
      <c r="AA95" s="184">
        <v>4.2768398021308718E-2</v>
      </c>
      <c r="AB95" s="184">
        <v>-6.7818413242004202E-3</v>
      </c>
      <c r="AC95" s="55" t="s">
        <v>28</v>
      </c>
    </row>
    <row r="96" spans="1:29">
      <c r="A96" s="144" t="s">
        <v>126</v>
      </c>
      <c r="B96" s="145">
        <v>135</v>
      </c>
      <c r="C96" s="166">
        <v>111.64</v>
      </c>
      <c r="D96" s="167">
        <v>1.2076</v>
      </c>
      <c r="E96" s="148">
        <v>0.21987764266666668</v>
      </c>
      <c r="F96" s="168">
        <v>0.22837037037037047</v>
      </c>
      <c r="G96" s="150">
        <v>165.83</v>
      </c>
      <c r="H96" s="169">
        <v>30.830000000000013</v>
      </c>
      <c r="I96" s="145" t="s">
        <v>955</v>
      </c>
      <c r="J96" s="152" t="s">
        <v>980</v>
      </c>
      <c r="K96" s="170">
        <v>43612</v>
      </c>
      <c r="L96" s="170" t="s">
        <v>975</v>
      </c>
      <c r="M96" s="171">
        <v>54405</v>
      </c>
      <c r="N96" s="156">
        <v>0.20683668780442985</v>
      </c>
      <c r="O96" s="157">
        <v>134.816464</v>
      </c>
      <c r="P96" s="157">
        <v>0.1835360000000037</v>
      </c>
      <c r="Q96" s="158">
        <v>0.89877642666666668</v>
      </c>
      <c r="R96" s="159">
        <v>8428.9699999999993</v>
      </c>
      <c r="S96" s="160">
        <v>10178.824171999999</v>
      </c>
      <c r="T96" s="160"/>
      <c r="U96" s="160"/>
      <c r="V96" s="162">
        <v>3686.13</v>
      </c>
      <c r="W96" s="162">
        <v>13864.954171999998</v>
      </c>
      <c r="X96" s="163">
        <v>13275</v>
      </c>
      <c r="Y96" s="159">
        <v>589.95417199999793</v>
      </c>
      <c r="Z96" s="184">
        <v>4.4440992241054467E-2</v>
      </c>
      <c r="AA96" s="184">
        <v>5.4513616873822723E-2</v>
      </c>
      <c r="AB96" s="184">
        <v>-1.0072624632768257E-2</v>
      </c>
      <c r="AC96" s="55" t="s">
        <v>28</v>
      </c>
    </row>
    <row r="97" spans="1:29">
      <c r="A97" s="144" t="s">
        <v>127</v>
      </c>
      <c r="B97" s="145">
        <v>135</v>
      </c>
      <c r="C97" s="166">
        <v>110.6</v>
      </c>
      <c r="D97" s="167">
        <v>1.2190000000000001</v>
      </c>
      <c r="E97" s="148">
        <v>0.21988093333333336</v>
      </c>
      <c r="F97" s="168">
        <v>0.21696296296296291</v>
      </c>
      <c r="G97" s="150">
        <v>164.29</v>
      </c>
      <c r="H97" s="169">
        <v>29.289999999999992</v>
      </c>
      <c r="I97" s="145" t="s">
        <v>955</v>
      </c>
      <c r="J97" s="152" t="s">
        <v>981</v>
      </c>
      <c r="K97" s="170">
        <v>43613</v>
      </c>
      <c r="L97" s="170" t="s">
        <v>975</v>
      </c>
      <c r="M97" s="171">
        <v>54270</v>
      </c>
      <c r="N97" s="156">
        <v>0.19699373502856082</v>
      </c>
      <c r="O97" s="157">
        <v>134.82140000000001</v>
      </c>
      <c r="P97" s="157">
        <v>0.17859999999998877</v>
      </c>
      <c r="Q97" s="158">
        <v>0.89880933333333346</v>
      </c>
      <c r="R97" s="159">
        <v>8539.57</v>
      </c>
      <c r="S97" s="160">
        <v>10409.73583</v>
      </c>
      <c r="T97" s="160"/>
      <c r="U97" s="160"/>
      <c r="V97" s="162">
        <v>3686.13</v>
      </c>
      <c r="W97" s="162">
        <v>14095.865829999999</v>
      </c>
      <c r="X97" s="163">
        <v>13410</v>
      </c>
      <c r="Y97" s="159">
        <v>685.86582999999882</v>
      </c>
      <c r="Z97" s="184">
        <v>5.1145848620432366E-2</v>
      </c>
      <c r="AA97" s="184">
        <v>6.3806119313944754E-2</v>
      </c>
      <c r="AB97" s="184">
        <v>-1.2660270693512388E-2</v>
      </c>
      <c r="AC97" s="55" t="s">
        <v>28</v>
      </c>
    </row>
    <row r="98" spans="1:29">
      <c r="A98" s="144" t="s">
        <v>128</v>
      </c>
      <c r="B98" s="145">
        <v>135</v>
      </c>
      <c r="C98" s="166">
        <v>110.82</v>
      </c>
      <c r="D98" s="167">
        <v>1.2165999999999999</v>
      </c>
      <c r="E98" s="148">
        <v>0.21988240799999997</v>
      </c>
      <c r="F98" s="168">
        <v>0.21940740740740744</v>
      </c>
      <c r="G98" s="150">
        <v>164.62</v>
      </c>
      <c r="H98" s="169">
        <v>29.620000000000005</v>
      </c>
      <c r="I98" s="145" t="s">
        <v>955</v>
      </c>
      <c r="J98" s="152" t="s">
        <v>982</v>
      </c>
      <c r="K98" s="170">
        <v>43614</v>
      </c>
      <c r="L98" s="170" t="s">
        <v>975</v>
      </c>
      <c r="M98" s="171">
        <v>54135</v>
      </c>
      <c r="N98" s="156">
        <v>0.199709984298513</v>
      </c>
      <c r="O98" s="157">
        <v>134.82361199999997</v>
      </c>
      <c r="P98" s="157">
        <v>0.1763880000000313</v>
      </c>
      <c r="Q98" s="158">
        <v>0.8988240799999998</v>
      </c>
      <c r="R98" s="159">
        <v>8650.39</v>
      </c>
      <c r="S98" s="160">
        <v>10524.064473999999</v>
      </c>
      <c r="T98" s="160"/>
      <c r="U98" s="160"/>
      <c r="V98" s="162">
        <v>3686.13</v>
      </c>
      <c r="W98" s="162">
        <v>14210.194474</v>
      </c>
      <c r="X98" s="163">
        <v>13545</v>
      </c>
      <c r="Y98" s="159">
        <v>665.1944739999999</v>
      </c>
      <c r="Z98" s="184">
        <v>4.9109964857881216E-2</v>
      </c>
      <c r="AA98" s="184">
        <v>6.1083580361756873E-2</v>
      </c>
      <c r="AB98" s="184">
        <v>-1.1973615503875656E-2</v>
      </c>
      <c r="AC98" s="55" t="s">
        <v>28</v>
      </c>
    </row>
    <row r="99" spans="1:29">
      <c r="A99" s="144" t="s">
        <v>129</v>
      </c>
      <c r="B99" s="145">
        <v>135</v>
      </c>
      <c r="C99" s="166">
        <v>111.41</v>
      </c>
      <c r="D99" s="167">
        <v>1.2101999999999999</v>
      </c>
      <c r="E99" s="148">
        <v>0.21988558799999999</v>
      </c>
      <c r="F99" s="168">
        <v>0.22585185185185191</v>
      </c>
      <c r="G99" s="150">
        <v>165.49</v>
      </c>
      <c r="H99" s="169">
        <v>30.490000000000009</v>
      </c>
      <c r="I99" s="145" t="s">
        <v>955</v>
      </c>
      <c r="J99" s="152" t="s">
        <v>983</v>
      </c>
      <c r="K99" s="170">
        <v>43615</v>
      </c>
      <c r="L99" s="170" t="s">
        <v>975</v>
      </c>
      <c r="M99" s="171">
        <v>54000</v>
      </c>
      <c r="N99" s="156">
        <v>0.20608981481481486</v>
      </c>
      <c r="O99" s="157">
        <v>134.82838199999998</v>
      </c>
      <c r="P99" s="157">
        <v>0.17161800000002359</v>
      </c>
      <c r="Q99" s="158">
        <v>0.89885587999999983</v>
      </c>
      <c r="R99" s="159">
        <v>8761.7999999999993</v>
      </c>
      <c r="S99" s="160">
        <v>10603.530359999999</v>
      </c>
      <c r="T99" s="160"/>
      <c r="U99" s="160"/>
      <c r="V99" s="162">
        <v>3686.13</v>
      </c>
      <c r="W99" s="162">
        <v>14289.660359999998</v>
      </c>
      <c r="X99" s="163">
        <v>13680</v>
      </c>
      <c r="Y99" s="159">
        <v>609.66035999999804</v>
      </c>
      <c r="Z99" s="184">
        <v>4.4565815789473495E-2</v>
      </c>
      <c r="AA99" s="184">
        <v>5.4941424999999766E-2</v>
      </c>
      <c r="AB99" s="184">
        <v>-1.0375609210526271E-2</v>
      </c>
      <c r="AC99" s="55" t="s">
        <v>28</v>
      </c>
    </row>
    <row r="100" spans="1:29">
      <c r="A100" s="144" t="s">
        <v>130</v>
      </c>
      <c r="B100" s="145">
        <v>135</v>
      </c>
      <c r="C100" s="166">
        <v>111.67</v>
      </c>
      <c r="D100" s="167">
        <v>1.2073</v>
      </c>
      <c r="E100" s="148">
        <v>0.21987946066666669</v>
      </c>
      <c r="F100" s="168">
        <v>0.22874074074074072</v>
      </c>
      <c r="G100" s="150">
        <v>165.88</v>
      </c>
      <c r="H100" s="169">
        <v>30.879999999999995</v>
      </c>
      <c r="I100" s="145" t="s">
        <v>955</v>
      </c>
      <c r="J100" s="152" t="s">
        <v>984</v>
      </c>
      <c r="K100" s="170">
        <v>43616</v>
      </c>
      <c r="L100" s="170" t="s">
        <v>975</v>
      </c>
      <c r="M100" s="171">
        <v>53865</v>
      </c>
      <c r="N100" s="156">
        <v>0.20924904854729415</v>
      </c>
      <c r="O100" s="157">
        <v>134.81919100000002</v>
      </c>
      <c r="P100" s="157">
        <v>0.18080899999998223</v>
      </c>
      <c r="Q100" s="158">
        <v>0.89879460666666677</v>
      </c>
      <c r="R100" s="159">
        <v>8873.4699999999993</v>
      </c>
      <c r="S100" s="160">
        <v>10712.940331</v>
      </c>
      <c r="T100" s="160"/>
      <c r="U100" s="160"/>
      <c r="V100" s="162">
        <v>3686.13</v>
      </c>
      <c r="W100" s="162">
        <v>14399.070330999999</v>
      </c>
      <c r="X100" s="163">
        <v>13815</v>
      </c>
      <c r="Y100" s="159">
        <v>584.07033099999899</v>
      </c>
      <c r="Z100" s="184">
        <v>4.2277982699963745E-2</v>
      </c>
      <c r="AA100" s="184">
        <v>5.1888199203763863E-2</v>
      </c>
      <c r="AB100" s="184">
        <v>-9.6102165038001175E-3</v>
      </c>
      <c r="AC100" s="55" t="s">
        <v>28</v>
      </c>
    </row>
    <row r="101" spans="1:29">
      <c r="A101" s="144" t="s">
        <v>131</v>
      </c>
      <c r="B101" s="145">
        <v>135</v>
      </c>
      <c r="C101" s="166">
        <v>111.56</v>
      </c>
      <c r="D101" s="167">
        <v>1.2084999999999999</v>
      </c>
      <c r="E101" s="148">
        <v>0.21988017333333332</v>
      </c>
      <c r="F101" s="168">
        <v>0.22755555555555554</v>
      </c>
      <c r="G101" s="150">
        <v>165.72</v>
      </c>
      <c r="H101" s="169">
        <v>30.72</v>
      </c>
      <c r="I101" s="145" t="s">
        <v>955</v>
      </c>
      <c r="J101" s="152" t="s">
        <v>985</v>
      </c>
      <c r="K101" s="170">
        <v>43619</v>
      </c>
      <c r="L101" s="170" t="s">
        <v>975</v>
      </c>
      <c r="M101" s="171">
        <v>53460</v>
      </c>
      <c r="N101" s="156">
        <v>0.20974186307519638</v>
      </c>
      <c r="O101" s="157">
        <v>134.82025999999999</v>
      </c>
      <c r="P101" s="157">
        <v>0.17974000000000956</v>
      </c>
      <c r="Q101" s="158">
        <v>0.89880173333333324</v>
      </c>
      <c r="R101" s="159">
        <v>8985.0299999999988</v>
      </c>
      <c r="S101" s="160">
        <v>10858.408754999999</v>
      </c>
      <c r="T101" s="160"/>
      <c r="U101" s="160"/>
      <c r="V101" s="162">
        <v>3686.13</v>
      </c>
      <c r="W101" s="162">
        <v>14544.538754999998</v>
      </c>
      <c r="X101" s="163">
        <v>13950</v>
      </c>
      <c r="Y101" s="159">
        <v>594.53875499999776</v>
      </c>
      <c r="Z101" s="184">
        <v>4.2619265591397726E-2</v>
      </c>
      <c r="AA101" s="184">
        <v>5.2408580645160852E-2</v>
      </c>
      <c r="AB101" s="184">
        <v>-9.7893150537631257E-3</v>
      </c>
      <c r="AC101" s="55" t="s">
        <v>28</v>
      </c>
    </row>
    <row r="102" spans="1:29">
      <c r="A102" s="10" t="s">
        <v>132</v>
      </c>
      <c r="B102" s="11">
        <v>135</v>
      </c>
      <c r="C102" s="122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27</v>
      </c>
      <c r="J102" s="16" t="s">
        <v>776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83">
        <f>W102/X102-1</f>
        <v>3.5563836421725004E-2</v>
      </c>
      <c r="AA102" s="183">
        <f>SUM($C$2:C102)*D102/SUM($B$2:B102)-1</f>
        <v>4.2923721192758002E-2</v>
      </c>
      <c r="AB102" s="183">
        <f>Z102-AA102</f>
        <v>-7.3598847710329984E-3</v>
      </c>
      <c r="AC102" s="55" t="s">
        <v>28</v>
      </c>
    </row>
    <row r="103" spans="1:29">
      <c r="A103" s="10" t="s">
        <v>133</v>
      </c>
      <c r="B103" s="11">
        <v>135</v>
      </c>
      <c r="C103" s="122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27</v>
      </c>
      <c r="J103" s="16" t="s">
        <v>777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83">
        <f>W103/X103-1</f>
        <v>3.5149774964838176E-2</v>
      </c>
      <c r="AA103" s="183">
        <f>SUM($C$2:C103)*D103/SUM($B$2:B103)-1</f>
        <v>4.2417542897327465E-2</v>
      </c>
      <c r="AB103" s="183">
        <f>Z103-AA103</f>
        <v>-7.2677679324892885E-3</v>
      </c>
      <c r="AC103" s="55" t="s">
        <v>28</v>
      </c>
    </row>
    <row r="104" spans="1:29">
      <c r="A104" s="10" t="s">
        <v>134</v>
      </c>
      <c r="B104" s="11">
        <v>135</v>
      </c>
      <c r="C104" s="122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27</v>
      </c>
      <c r="J104" s="16" t="s">
        <v>775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83">
        <v>2.8455269801462801E-2</v>
      </c>
      <c r="AA104" s="183">
        <f>SUM($C$2:C104)*D104/SUM($B$2:B104)-1</f>
        <v>3.347319226750245E-2</v>
      </c>
      <c r="AB104" s="183">
        <f>Z104-AA104</f>
        <v>-5.0179224660396489E-3</v>
      </c>
      <c r="AC104" s="55" t="s">
        <v>28</v>
      </c>
    </row>
    <row r="105" spans="1:29">
      <c r="A105" s="144" t="s">
        <v>135</v>
      </c>
      <c r="B105" s="145">
        <v>135</v>
      </c>
      <c r="C105" s="166">
        <v>112.13</v>
      </c>
      <c r="D105" s="167">
        <v>1.2023999999999999</v>
      </c>
      <c r="E105" s="148">
        <v>0.22000000000000003</v>
      </c>
      <c r="F105" s="168">
        <v>0.23377777777777781</v>
      </c>
      <c r="G105" s="150">
        <v>166.56</v>
      </c>
      <c r="H105" s="169">
        <v>31.560000000000002</v>
      </c>
      <c r="I105" s="145" t="s">
        <v>955</v>
      </c>
      <c r="J105" s="152" t="s">
        <v>998</v>
      </c>
      <c r="K105" s="170">
        <v>43626</v>
      </c>
      <c r="L105" s="170">
        <v>44013</v>
      </c>
      <c r="M105" s="171">
        <v>52380</v>
      </c>
      <c r="N105" s="156">
        <v>0.21991981672394045</v>
      </c>
      <c r="O105" s="157">
        <v>134.82511199999999</v>
      </c>
      <c r="P105" s="157">
        <v>0.17488800000000992</v>
      </c>
      <c r="Q105" s="158">
        <v>0.9</v>
      </c>
      <c r="R105" s="159">
        <v>9435.7099999999991</v>
      </c>
      <c r="S105" s="160">
        <v>11345.497703999998</v>
      </c>
      <c r="T105" s="160"/>
      <c r="U105" s="160"/>
      <c r="V105" s="162">
        <v>3686.13</v>
      </c>
      <c r="W105" s="162">
        <v>15031.627703999999</v>
      </c>
      <c r="X105" s="163">
        <v>14490</v>
      </c>
      <c r="Y105" s="159">
        <v>541.62770399999863</v>
      </c>
      <c r="Z105" s="184">
        <v>3.7379413664596184E-2</v>
      </c>
      <c r="AA105" s="184">
        <v>4.5472278260869414E-2</v>
      </c>
      <c r="AB105" s="184">
        <v>-8.0928645962732304E-3</v>
      </c>
      <c r="AC105" s="164" t="s">
        <v>952</v>
      </c>
    </row>
    <row r="106" spans="1:29">
      <c r="A106" s="144" t="s">
        <v>136</v>
      </c>
      <c r="B106" s="145">
        <v>135</v>
      </c>
      <c r="C106" s="166">
        <v>108.93</v>
      </c>
      <c r="D106" s="167">
        <v>1.2378</v>
      </c>
      <c r="E106" s="148">
        <v>0.22000000000000003</v>
      </c>
      <c r="F106" s="168">
        <v>0.22266666666666668</v>
      </c>
      <c r="G106" s="150">
        <v>165.06</v>
      </c>
      <c r="H106" s="169">
        <v>30.060000000000002</v>
      </c>
      <c r="I106" s="145" t="s">
        <v>955</v>
      </c>
      <c r="J106" s="152" t="s">
        <v>1046</v>
      </c>
      <c r="K106" s="170">
        <v>43627</v>
      </c>
      <c r="L106" s="170">
        <v>44014</v>
      </c>
      <c r="M106" s="171">
        <v>52380</v>
      </c>
      <c r="N106" s="156">
        <v>0.20946735395189006</v>
      </c>
      <c r="O106" s="157">
        <v>134.83355400000002</v>
      </c>
      <c r="P106" s="157">
        <v>0.16644599999997922</v>
      </c>
      <c r="Q106" s="158">
        <v>0.9</v>
      </c>
      <c r="R106" s="159">
        <v>9544.64</v>
      </c>
      <c r="S106" s="160">
        <v>11814.355391999999</v>
      </c>
      <c r="T106" s="160"/>
      <c r="U106" s="160"/>
      <c r="V106" s="162">
        <v>3686.13</v>
      </c>
      <c r="W106" s="162">
        <v>15500.485391999999</v>
      </c>
      <c r="X106" s="163">
        <v>14625</v>
      </c>
      <c r="Y106" s="159">
        <v>875.48539199999868</v>
      </c>
      <c r="Z106" s="184">
        <v>5.9862249025640857E-2</v>
      </c>
      <c r="AA106" s="184">
        <v>7.5536903794871435E-2</v>
      </c>
      <c r="AB106" s="184">
        <v>-1.5674654769230578E-2</v>
      </c>
      <c r="AC106" s="164" t="s">
        <v>952</v>
      </c>
    </row>
    <row r="107" spans="1:29">
      <c r="A107" s="144" t="s">
        <v>137</v>
      </c>
      <c r="B107" s="145">
        <v>135</v>
      </c>
      <c r="C107" s="166">
        <v>109.7</v>
      </c>
      <c r="D107" s="167">
        <v>1.2291000000000001</v>
      </c>
      <c r="E107" s="148">
        <v>0.22000000000000003</v>
      </c>
      <c r="F107" s="168">
        <v>0.23133333333333325</v>
      </c>
      <c r="G107" s="150">
        <v>166.23</v>
      </c>
      <c r="H107" s="169">
        <v>31.22999999999999</v>
      </c>
      <c r="I107" s="145" t="s">
        <v>955</v>
      </c>
      <c r="J107" s="152" t="s">
        <v>1047</v>
      </c>
      <c r="K107" s="170">
        <v>43628</v>
      </c>
      <c r="L107" s="170">
        <v>44014</v>
      </c>
      <c r="M107" s="171">
        <v>52245</v>
      </c>
      <c r="N107" s="156">
        <v>0.21818260120585695</v>
      </c>
      <c r="O107" s="157">
        <v>134.83227000000002</v>
      </c>
      <c r="P107" s="157">
        <v>0.16772999999997751</v>
      </c>
      <c r="Q107" s="158">
        <v>0.9</v>
      </c>
      <c r="R107" s="159">
        <v>9654.34</v>
      </c>
      <c r="S107" s="160">
        <v>11866.149294000001</v>
      </c>
      <c r="T107" s="160"/>
      <c r="U107" s="160"/>
      <c r="V107" s="162">
        <v>3686.13</v>
      </c>
      <c r="W107" s="162">
        <v>15552.279294</v>
      </c>
      <c r="X107" s="163">
        <v>14760</v>
      </c>
      <c r="Y107" s="159">
        <v>792.27929399999994</v>
      </c>
      <c r="Z107" s="184">
        <v>5.3677458943089507E-2</v>
      </c>
      <c r="AA107" s="184">
        <v>6.7344277845528433E-2</v>
      </c>
      <c r="AB107" s="184">
        <v>-1.3666818902438926E-2</v>
      </c>
      <c r="AC107" s="164" t="s">
        <v>952</v>
      </c>
    </row>
    <row r="108" spans="1:29">
      <c r="A108" s="144" t="s">
        <v>138</v>
      </c>
      <c r="B108" s="145">
        <v>135</v>
      </c>
      <c r="C108" s="166">
        <v>109.88</v>
      </c>
      <c r="D108" s="167">
        <v>1.2274</v>
      </c>
      <c r="E108" s="148">
        <v>0.22000000000000003</v>
      </c>
      <c r="F108" s="168">
        <v>0.23333333333333334</v>
      </c>
      <c r="G108" s="150">
        <v>166.5</v>
      </c>
      <c r="H108" s="169">
        <v>31.5</v>
      </c>
      <c r="I108" s="145" t="s">
        <v>955</v>
      </c>
      <c r="J108" s="152" t="s">
        <v>1048</v>
      </c>
      <c r="K108" s="170">
        <v>43629</v>
      </c>
      <c r="L108" s="170">
        <v>44014</v>
      </c>
      <c r="M108" s="171">
        <v>52110</v>
      </c>
      <c r="N108" s="156">
        <v>0.22063903281519862</v>
      </c>
      <c r="O108" s="157">
        <v>134.86671200000001</v>
      </c>
      <c r="P108" s="157">
        <v>0.13328799999999319</v>
      </c>
      <c r="Q108" s="158">
        <v>0.9</v>
      </c>
      <c r="R108" s="159">
        <v>9764.2199999999993</v>
      </c>
      <c r="S108" s="160">
        <v>11984.603627999999</v>
      </c>
      <c r="T108" s="160"/>
      <c r="U108" s="160"/>
      <c r="V108" s="162">
        <v>3686.13</v>
      </c>
      <c r="W108" s="162">
        <v>15670.733627999998</v>
      </c>
      <c r="X108" s="163">
        <v>14895</v>
      </c>
      <c r="Y108" s="159">
        <v>775.73362799999813</v>
      </c>
      <c r="Z108" s="184">
        <v>5.2080136153071388E-2</v>
      </c>
      <c r="AA108" s="184">
        <v>6.526206686807634E-2</v>
      </c>
      <c r="AB108" s="184">
        <v>-1.3181930715004953E-2</v>
      </c>
      <c r="AC108" s="164" t="s">
        <v>952</v>
      </c>
    </row>
    <row r="109" spans="1:29">
      <c r="A109" s="144" t="s">
        <v>139</v>
      </c>
      <c r="B109" s="145">
        <v>135</v>
      </c>
      <c r="C109" s="166">
        <v>110.64</v>
      </c>
      <c r="D109" s="167">
        <v>1.2185999999999999</v>
      </c>
      <c r="E109" s="148">
        <v>0.22000000000000003</v>
      </c>
      <c r="F109" s="168">
        <v>0.21740740740740735</v>
      </c>
      <c r="G109" s="150">
        <v>164.35</v>
      </c>
      <c r="H109" s="169">
        <v>29.349999999999994</v>
      </c>
      <c r="I109" s="145" t="s">
        <v>955</v>
      </c>
      <c r="J109" s="152" t="s">
        <v>996</v>
      </c>
      <c r="K109" s="170">
        <v>43630</v>
      </c>
      <c r="L109" s="170">
        <v>44013</v>
      </c>
      <c r="M109" s="171">
        <v>51840</v>
      </c>
      <c r="N109" s="156">
        <v>0.20665027006172837</v>
      </c>
      <c r="O109" s="157">
        <v>134.82590399999998</v>
      </c>
      <c r="P109" s="157">
        <v>0.17409600000002001</v>
      </c>
      <c r="Q109" s="158">
        <v>0.9</v>
      </c>
      <c r="R109" s="159">
        <v>9874.8599999999988</v>
      </c>
      <c r="S109" s="160">
        <v>12033.504395999998</v>
      </c>
      <c r="T109" s="160"/>
      <c r="U109" s="160"/>
      <c r="V109" s="162">
        <v>3686.13</v>
      </c>
      <c r="W109" s="162">
        <v>15719.634395999998</v>
      </c>
      <c r="X109" s="163">
        <v>15030</v>
      </c>
      <c r="Y109" s="159">
        <v>689.63439599999765</v>
      </c>
      <c r="Z109" s="184">
        <v>4.5883858682634671E-2</v>
      </c>
      <c r="AA109" s="184">
        <v>5.7095366467065478E-2</v>
      </c>
      <c r="AB109" s="184">
        <v>-1.1211507784430808E-2</v>
      </c>
      <c r="AC109" s="164" t="s">
        <v>952</v>
      </c>
    </row>
    <row r="110" spans="1:29">
      <c r="A110" s="144" t="s">
        <v>140</v>
      </c>
      <c r="B110" s="145">
        <v>135</v>
      </c>
      <c r="C110" s="166">
        <v>110.66</v>
      </c>
      <c r="D110" s="167">
        <v>1.2183999999999999</v>
      </c>
      <c r="E110" s="148">
        <v>0.22000000000000003</v>
      </c>
      <c r="F110" s="168">
        <v>0.21762962962962959</v>
      </c>
      <c r="G110" s="150">
        <v>164.38</v>
      </c>
      <c r="H110" s="169">
        <v>29.379999999999995</v>
      </c>
      <c r="I110" s="145" t="s">
        <v>955</v>
      </c>
      <c r="J110" s="152" t="s">
        <v>997</v>
      </c>
      <c r="K110" s="170">
        <v>43633</v>
      </c>
      <c r="L110" s="170">
        <v>44013</v>
      </c>
      <c r="M110" s="171">
        <v>51435</v>
      </c>
      <c r="N110" s="156">
        <v>0.20849032759793912</v>
      </c>
      <c r="O110" s="157">
        <v>134.82814399999998</v>
      </c>
      <c r="P110" s="157">
        <v>0.17185600000001955</v>
      </c>
      <c r="Q110" s="158">
        <v>0.9</v>
      </c>
      <c r="R110" s="159">
        <v>9985.5199999999986</v>
      </c>
      <c r="S110" s="160">
        <v>12166.357567999998</v>
      </c>
      <c r="T110" s="160"/>
      <c r="U110" s="160"/>
      <c r="V110" s="162">
        <v>3686.13</v>
      </c>
      <c r="W110" s="162">
        <v>15852.487567999997</v>
      </c>
      <c r="X110" s="163">
        <v>15165</v>
      </c>
      <c r="Y110" s="159">
        <v>687.48756799999683</v>
      </c>
      <c r="Z110" s="184">
        <v>4.5333832377184136E-2</v>
      </c>
      <c r="AA110" s="184">
        <v>5.640381773821268E-2</v>
      </c>
      <c r="AB110" s="184">
        <v>-1.1069985361028545E-2</v>
      </c>
      <c r="AC110" s="164" t="s">
        <v>952</v>
      </c>
    </row>
    <row r="111" spans="1:29">
      <c r="A111" s="144" t="s">
        <v>141</v>
      </c>
      <c r="B111" s="145">
        <v>135</v>
      </c>
      <c r="C111" s="166">
        <v>110.3</v>
      </c>
      <c r="D111" s="167">
        <v>1.2222999999999999</v>
      </c>
      <c r="E111" s="148">
        <v>0.22000000000000003</v>
      </c>
      <c r="F111" s="168">
        <v>0.23807407407407397</v>
      </c>
      <c r="G111" s="150">
        <v>167.14</v>
      </c>
      <c r="H111" s="169">
        <v>32.139999999999986</v>
      </c>
      <c r="I111" s="145" t="s">
        <v>955</v>
      </c>
      <c r="J111" s="152" t="s">
        <v>1049</v>
      </c>
      <c r="K111" s="170">
        <v>43634</v>
      </c>
      <c r="L111" s="170">
        <v>44014</v>
      </c>
      <c r="M111" s="171">
        <v>51435</v>
      </c>
      <c r="N111" s="156">
        <v>0.22807621269563516</v>
      </c>
      <c r="O111" s="157">
        <v>134.81968999999998</v>
      </c>
      <c r="P111" s="157">
        <v>0.18031000000001995</v>
      </c>
      <c r="Q111" s="158">
        <v>0.9</v>
      </c>
      <c r="R111" s="159">
        <v>10095.819999999998</v>
      </c>
      <c r="S111" s="160">
        <v>12340.120785999998</v>
      </c>
      <c r="T111" s="160"/>
      <c r="U111" s="160"/>
      <c r="V111" s="162">
        <v>3686.13</v>
      </c>
      <c r="W111" s="162">
        <v>16026.250785999997</v>
      </c>
      <c r="X111" s="163">
        <v>15300</v>
      </c>
      <c r="Y111" s="159">
        <v>726.25078599999688</v>
      </c>
      <c r="Z111" s="184">
        <v>4.7467371633986621E-2</v>
      </c>
      <c r="AA111" s="184">
        <v>5.9245978888888384E-2</v>
      </c>
      <c r="AB111" s="184">
        <v>-1.1778607254901763E-2</v>
      </c>
      <c r="AC111" s="164" t="s">
        <v>952</v>
      </c>
    </row>
    <row r="112" spans="1:29">
      <c r="A112" s="144" t="s">
        <v>142</v>
      </c>
      <c r="B112" s="145">
        <v>135</v>
      </c>
      <c r="C112" s="166">
        <v>108.75</v>
      </c>
      <c r="D112" s="167">
        <v>1.2397</v>
      </c>
      <c r="E112" s="148">
        <v>0.22000000000000003</v>
      </c>
      <c r="F112" s="168">
        <v>0.22059259259259259</v>
      </c>
      <c r="G112" s="150">
        <v>164.78</v>
      </c>
      <c r="H112" s="169">
        <v>29.78</v>
      </c>
      <c r="I112" s="145" t="s">
        <v>955</v>
      </c>
      <c r="J112" s="152" t="s">
        <v>1050</v>
      </c>
      <c r="K112" s="170">
        <v>43635</v>
      </c>
      <c r="L112" s="170">
        <v>44014</v>
      </c>
      <c r="M112" s="171">
        <v>51300</v>
      </c>
      <c r="N112" s="156">
        <v>0.21188499025341131</v>
      </c>
      <c r="O112" s="157">
        <v>134.817375</v>
      </c>
      <c r="P112" s="157">
        <v>0.18262500000000159</v>
      </c>
      <c r="Q112" s="158">
        <v>0.9</v>
      </c>
      <c r="R112" s="159">
        <v>10204.569999999998</v>
      </c>
      <c r="S112" s="160">
        <v>12650.605428999997</v>
      </c>
      <c r="T112" s="160"/>
      <c r="U112" s="160"/>
      <c r="V112" s="162">
        <v>3686.13</v>
      </c>
      <c r="W112" s="162">
        <v>16336.735428999997</v>
      </c>
      <c r="X112" s="163">
        <v>15435</v>
      </c>
      <c r="Y112" s="159">
        <v>901.73542899999666</v>
      </c>
      <c r="Z112" s="184">
        <v>5.8421472562357968E-2</v>
      </c>
      <c r="AA112" s="184">
        <v>7.3662926984126686E-2</v>
      </c>
      <c r="AB112" s="184">
        <v>-1.5241454421768719E-2</v>
      </c>
      <c r="AC112" s="164" t="s">
        <v>952</v>
      </c>
    </row>
    <row r="113" spans="1:29">
      <c r="A113" s="144" t="s">
        <v>143</v>
      </c>
      <c r="B113" s="145">
        <v>135</v>
      </c>
      <c r="C113" s="166">
        <v>105.71</v>
      </c>
      <c r="D113" s="167">
        <v>1.2755000000000001</v>
      </c>
      <c r="E113" s="148">
        <v>0.22000000000000003</v>
      </c>
      <c r="F113" s="168">
        <v>0.27377777777777784</v>
      </c>
      <c r="G113" s="150">
        <v>171.96</v>
      </c>
      <c r="H113" s="169">
        <v>36.960000000000008</v>
      </c>
      <c r="I113" s="145" t="s">
        <v>955</v>
      </c>
      <c r="J113" s="152" t="s">
        <v>1152</v>
      </c>
      <c r="K113" s="170">
        <v>43636</v>
      </c>
      <c r="L113" s="170">
        <v>44018</v>
      </c>
      <c r="M113" s="171">
        <v>51705</v>
      </c>
      <c r="N113" s="156">
        <v>0.26091093704670731</v>
      </c>
      <c r="O113" s="157">
        <v>134.83310499999999</v>
      </c>
      <c r="P113" s="157">
        <v>0.1668950000000109</v>
      </c>
      <c r="Q113" s="158">
        <v>0.9</v>
      </c>
      <c r="R113" s="159">
        <v>10310.279999999997</v>
      </c>
      <c r="S113" s="160">
        <v>13150.762139999997</v>
      </c>
      <c r="T113" s="160"/>
      <c r="U113" s="160"/>
      <c r="V113" s="162">
        <v>3686.13</v>
      </c>
      <c r="W113" s="162">
        <v>16836.892139999996</v>
      </c>
      <c r="X113" s="163">
        <v>15570</v>
      </c>
      <c r="Y113" s="159">
        <v>1266.8921399999963</v>
      </c>
      <c r="Z113" s="184">
        <v>8.1367510597302184E-2</v>
      </c>
      <c r="AA113" s="184">
        <v>0.10374986994219615</v>
      </c>
      <c r="AB113" s="184">
        <v>-2.2382359344893965E-2</v>
      </c>
      <c r="AC113" s="164" t="s">
        <v>952</v>
      </c>
    </row>
    <row r="114" spans="1:29" ht="15.75" customHeight="1">
      <c r="A114" s="144" t="s">
        <v>144</v>
      </c>
      <c r="B114" s="145">
        <v>135</v>
      </c>
      <c r="C114" s="166">
        <v>105.57</v>
      </c>
      <c r="D114" s="167">
        <v>1.2771999999999999</v>
      </c>
      <c r="E114" s="148">
        <v>0.22000000000000003</v>
      </c>
      <c r="F114" s="168">
        <v>0.27207407407407402</v>
      </c>
      <c r="G114" s="150">
        <v>171.73</v>
      </c>
      <c r="H114" s="169">
        <v>36.72999999999999</v>
      </c>
      <c r="I114" s="145" t="s">
        <v>955</v>
      </c>
      <c r="J114" s="152" t="s">
        <v>1153</v>
      </c>
      <c r="K114" s="170">
        <v>43637</v>
      </c>
      <c r="L114" s="170">
        <v>44018</v>
      </c>
      <c r="M114" s="171">
        <v>51570</v>
      </c>
      <c r="N114" s="156">
        <v>0.25996606554198171</v>
      </c>
      <c r="O114" s="157">
        <v>134.83400399999999</v>
      </c>
      <c r="P114" s="157">
        <v>0.16599600000000692</v>
      </c>
      <c r="Q114" s="158">
        <v>0.9</v>
      </c>
      <c r="R114" s="159">
        <v>10415.849999999997</v>
      </c>
      <c r="S114" s="160">
        <v>13303.123619999995</v>
      </c>
      <c r="T114" s="160"/>
      <c r="U114" s="160"/>
      <c r="V114" s="162">
        <v>3686.13</v>
      </c>
      <c r="W114" s="162">
        <v>16989.253619999996</v>
      </c>
      <c r="X114" s="163">
        <v>15705</v>
      </c>
      <c r="Y114" s="159">
        <v>1284.2536199999959</v>
      </c>
      <c r="Z114" s="184">
        <v>8.177355109837614E-2</v>
      </c>
      <c r="AA114" s="184">
        <v>0.10430591174785042</v>
      </c>
      <c r="AB114" s="184">
        <v>-2.2532360649474281E-2</v>
      </c>
      <c r="AC114" s="164" t="s">
        <v>952</v>
      </c>
    </row>
    <row r="115" spans="1:29">
      <c r="A115" s="144" t="s">
        <v>145</v>
      </c>
      <c r="B115" s="145">
        <v>135</v>
      </c>
      <c r="C115" s="166">
        <v>105.37</v>
      </c>
      <c r="D115" s="167">
        <v>1.2796000000000001</v>
      </c>
      <c r="E115" s="148">
        <v>0.22000000000000003</v>
      </c>
      <c r="F115" s="168">
        <v>0.26970370370370367</v>
      </c>
      <c r="G115" s="150">
        <v>171.41</v>
      </c>
      <c r="H115" s="169">
        <v>36.409999999999997</v>
      </c>
      <c r="I115" s="145" t="s">
        <v>955</v>
      </c>
      <c r="J115" s="152" t="s">
        <v>1154</v>
      </c>
      <c r="K115" s="170">
        <v>43640</v>
      </c>
      <c r="L115" s="170">
        <v>44018</v>
      </c>
      <c r="M115" s="171">
        <v>51165</v>
      </c>
      <c r="N115" s="156">
        <v>0.25974103390989933</v>
      </c>
      <c r="O115" s="157">
        <v>134.83145200000001</v>
      </c>
      <c r="P115" s="157">
        <v>0.16854799999998704</v>
      </c>
      <c r="Q115" s="158">
        <v>0.9</v>
      </c>
      <c r="R115" s="159">
        <v>10521.219999999998</v>
      </c>
      <c r="S115" s="160">
        <v>13462.953111999997</v>
      </c>
      <c r="T115" s="160"/>
      <c r="U115" s="160"/>
      <c r="V115" s="162">
        <v>3686.13</v>
      </c>
      <c r="W115" s="162">
        <v>17149.083111999997</v>
      </c>
      <c r="X115" s="163">
        <v>15840</v>
      </c>
      <c r="Y115" s="159">
        <v>1309.0831119999966</v>
      </c>
      <c r="Z115" s="184">
        <v>8.2644135858585654E-2</v>
      </c>
      <c r="AA115" s="184">
        <v>0.10546372752525235</v>
      </c>
      <c r="AB115" s="184">
        <v>-2.2819591666666694E-2</v>
      </c>
      <c r="AC115" s="164" t="s">
        <v>952</v>
      </c>
    </row>
    <row r="116" spans="1:29">
      <c r="A116" s="144" t="s">
        <v>146</v>
      </c>
      <c r="B116" s="145">
        <v>135</v>
      </c>
      <c r="C116" s="166">
        <v>106.41</v>
      </c>
      <c r="D116" s="167">
        <v>1.2670999999999999</v>
      </c>
      <c r="E116" s="148">
        <v>0.22000000000000003</v>
      </c>
      <c r="F116" s="168">
        <v>0.21637037037037044</v>
      </c>
      <c r="G116" s="150">
        <v>164.21</v>
      </c>
      <c r="H116" s="169">
        <v>29.210000000000008</v>
      </c>
      <c r="I116" s="145" t="s">
        <v>955</v>
      </c>
      <c r="J116" s="152" t="s">
        <v>1155</v>
      </c>
      <c r="K116" s="170">
        <v>43641</v>
      </c>
      <c r="L116" s="170">
        <v>44015</v>
      </c>
      <c r="M116" s="171">
        <v>50625</v>
      </c>
      <c r="N116" s="156">
        <v>0.21060049382716056</v>
      </c>
      <c r="O116" s="157">
        <v>134.832111</v>
      </c>
      <c r="P116" s="157">
        <v>0.1678890000000024</v>
      </c>
      <c r="Q116" s="158">
        <v>0.9</v>
      </c>
      <c r="R116" s="159">
        <v>10627.629999999997</v>
      </c>
      <c r="S116" s="160">
        <v>13466.269972999995</v>
      </c>
      <c r="T116" s="160"/>
      <c r="U116" s="160"/>
      <c r="V116" s="162">
        <v>3686.13</v>
      </c>
      <c r="W116" s="162">
        <v>17152.399972999996</v>
      </c>
      <c r="X116" s="163">
        <v>15975</v>
      </c>
      <c r="Y116" s="159">
        <v>1177.399972999996</v>
      </c>
      <c r="Z116" s="184">
        <v>7.370265871674464E-2</v>
      </c>
      <c r="AA116" s="184">
        <v>9.385431486697926E-2</v>
      </c>
      <c r="AB116" s="184">
        <v>-2.015165615023462E-2</v>
      </c>
      <c r="AC116" s="164" t="s">
        <v>952</v>
      </c>
    </row>
    <row r="117" spans="1:29">
      <c r="A117" s="144" t="s">
        <v>147</v>
      </c>
      <c r="B117" s="145">
        <v>135</v>
      </c>
      <c r="C117" s="166">
        <v>106.56</v>
      </c>
      <c r="D117" s="167">
        <v>1.2653000000000001</v>
      </c>
      <c r="E117" s="148">
        <v>0.22000000000000003</v>
      </c>
      <c r="F117" s="168">
        <v>0.21807407407407406</v>
      </c>
      <c r="G117" s="150">
        <v>164.44</v>
      </c>
      <c r="H117" s="169">
        <v>29.439999999999998</v>
      </c>
      <c r="I117" s="145" t="s">
        <v>955</v>
      </c>
      <c r="J117" s="152" t="s">
        <v>1156</v>
      </c>
      <c r="K117" s="170">
        <v>43642</v>
      </c>
      <c r="L117" s="170">
        <v>44015</v>
      </c>
      <c r="M117" s="171">
        <v>50490</v>
      </c>
      <c r="N117" s="156">
        <v>0.21282630223806692</v>
      </c>
      <c r="O117" s="157">
        <v>134.83036800000002</v>
      </c>
      <c r="P117" s="157">
        <v>0.16963199999997869</v>
      </c>
      <c r="Q117" s="158">
        <v>0.9</v>
      </c>
      <c r="R117" s="159">
        <v>10734.189999999997</v>
      </c>
      <c r="S117" s="160">
        <v>13581.970606999997</v>
      </c>
      <c r="T117" s="160"/>
      <c r="U117" s="160"/>
      <c r="V117" s="162">
        <v>3686.13</v>
      </c>
      <c r="W117" s="162">
        <v>17268.100606999997</v>
      </c>
      <c r="X117" s="163">
        <v>16110</v>
      </c>
      <c r="Y117" s="159">
        <v>1158.1006069999967</v>
      </c>
      <c r="Z117" s="184">
        <v>7.1887064369956288E-2</v>
      </c>
      <c r="AA117" s="184">
        <v>9.1516425077591279E-2</v>
      </c>
      <c r="AB117" s="184">
        <v>-1.9629360707634991E-2</v>
      </c>
      <c r="AC117" s="164" t="s">
        <v>952</v>
      </c>
    </row>
    <row r="118" spans="1:29">
      <c r="A118" s="144" t="s">
        <v>148</v>
      </c>
      <c r="B118" s="145">
        <v>135</v>
      </c>
      <c r="C118" s="166">
        <v>105.45</v>
      </c>
      <c r="D118" s="167">
        <v>1.2786</v>
      </c>
      <c r="E118" s="148">
        <v>0.22000000000000003</v>
      </c>
      <c r="F118" s="168">
        <v>0.27066666666666661</v>
      </c>
      <c r="G118" s="150">
        <v>171.54</v>
      </c>
      <c r="H118" s="169">
        <v>36.539999999999992</v>
      </c>
      <c r="I118" s="145" t="s">
        <v>955</v>
      </c>
      <c r="J118" s="152" t="s">
        <v>1157</v>
      </c>
      <c r="K118" s="170">
        <v>43643</v>
      </c>
      <c r="L118" s="170">
        <v>44018</v>
      </c>
      <c r="M118" s="171">
        <v>50760</v>
      </c>
      <c r="N118" s="156">
        <v>0.26274822695035455</v>
      </c>
      <c r="O118" s="157">
        <v>134.82837000000001</v>
      </c>
      <c r="P118" s="157">
        <v>0.17162999999999329</v>
      </c>
      <c r="Q118" s="158">
        <v>0.9</v>
      </c>
      <c r="R118" s="159">
        <v>10839.639999999998</v>
      </c>
      <c r="S118" s="160">
        <v>13859.563703999997</v>
      </c>
      <c r="T118" s="160"/>
      <c r="U118" s="160"/>
      <c r="V118" s="162">
        <v>3686.13</v>
      </c>
      <c r="W118" s="162">
        <v>17545.693703999998</v>
      </c>
      <c r="X118" s="163">
        <v>16245</v>
      </c>
      <c r="Y118" s="159">
        <v>1300.6937039999975</v>
      </c>
      <c r="Z118" s="184">
        <v>8.0067325577100501E-2</v>
      </c>
      <c r="AA118" s="184">
        <v>0.10212329122806985</v>
      </c>
      <c r="AB118" s="184">
        <v>-2.2055965650969345E-2</v>
      </c>
      <c r="AC118" s="164" t="s">
        <v>952</v>
      </c>
    </row>
    <row r="119" spans="1:29">
      <c r="A119" s="144" t="s">
        <v>149</v>
      </c>
      <c r="B119" s="145">
        <v>135</v>
      </c>
      <c r="C119" s="166">
        <v>105.6</v>
      </c>
      <c r="D119" s="167">
        <v>1.2767999999999999</v>
      </c>
      <c r="E119" s="148">
        <v>0.22000000000000003</v>
      </c>
      <c r="F119" s="168">
        <v>0.27244444444444443</v>
      </c>
      <c r="G119" s="150">
        <v>171.78</v>
      </c>
      <c r="H119" s="169">
        <v>36.78</v>
      </c>
      <c r="I119" s="145" t="s">
        <v>955</v>
      </c>
      <c r="J119" s="152" t="s">
        <v>1158</v>
      </c>
      <c r="K119" s="170">
        <v>43644</v>
      </c>
      <c r="L119" s="170">
        <v>44018</v>
      </c>
      <c r="M119" s="171">
        <v>50625</v>
      </c>
      <c r="N119" s="156">
        <v>0.26517925925925928</v>
      </c>
      <c r="O119" s="157">
        <v>134.83007999999998</v>
      </c>
      <c r="P119" s="157">
        <v>0.16992000000001894</v>
      </c>
      <c r="Q119" s="158">
        <v>0.9</v>
      </c>
      <c r="R119" s="159">
        <v>10945.239999999998</v>
      </c>
      <c r="S119" s="160">
        <v>13974.882431999997</v>
      </c>
      <c r="T119" s="160"/>
      <c r="U119" s="160"/>
      <c r="V119" s="162">
        <v>3686.13</v>
      </c>
      <c r="W119" s="162">
        <v>17661.012431999996</v>
      </c>
      <c r="X119" s="163">
        <v>16380</v>
      </c>
      <c r="Y119" s="159">
        <v>1281.0124319999959</v>
      </c>
      <c r="Z119" s="184">
        <v>7.8205887179486844E-2</v>
      </c>
      <c r="AA119" s="184">
        <v>9.9732471794871325E-2</v>
      </c>
      <c r="AB119" s="184">
        <v>-2.1526584615384481E-2</v>
      </c>
      <c r="AC119" s="164" t="s">
        <v>952</v>
      </c>
    </row>
    <row r="120" spans="1:29">
      <c r="A120" s="144" t="s">
        <v>150</v>
      </c>
      <c r="B120" s="145">
        <v>135</v>
      </c>
      <c r="C120" s="166">
        <v>102.81</v>
      </c>
      <c r="D120" s="167">
        <v>1.3115000000000001</v>
      </c>
      <c r="E120" s="148">
        <v>0.22000000000000003</v>
      </c>
      <c r="F120" s="168">
        <v>0.23881481481481487</v>
      </c>
      <c r="G120" s="150">
        <v>167.24</v>
      </c>
      <c r="H120" s="169">
        <v>32.240000000000009</v>
      </c>
      <c r="I120" s="145" t="s">
        <v>955</v>
      </c>
      <c r="J120" s="152" t="s">
        <v>1159</v>
      </c>
      <c r="K120" s="170">
        <v>43647</v>
      </c>
      <c r="L120" s="170">
        <v>44018</v>
      </c>
      <c r="M120" s="171">
        <v>50220</v>
      </c>
      <c r="N120" s="156">
        <v>0.23432098765432105</v>
      </c>
      <c r="O120" s="157">
        <v>134.83531500000001</v>
      </c>
      <c r="P120" s="157">
        <v>0.16468499999999153</v>
      </c>
      <c r="Q120" s="158">
        <v>0.9</v>
      </c>
      <c r="R120" s="159">
        <v>11048.049999999997</v>
      </c>
      <c r="S120" s="160">
        <v>14489.517574999998</v>
      </c>
      <c r="T120" s="160"/>
      <c r="U120" s="160"/>
      <c r="V120" s="162">
        <v>3686.13</v>
      </c>
      <c r="W120" s="162">
        <v>18175.647574999999</v>
      </c>
      <c r="X120" s="163">
        <v>16515</v>
      </c>
      <c r="Y120" s="159">
        <v>1660.6475749999991</v>
      </c>
      <c r="Z120" s="184">
        <v>0.10055389494399036</v>
      </c>
      <c r="AA120" s="184">
        <v>0.12855071329094736</v>
      </c>
      <c r="AB120" s="184">
        <v>-2.7996818346956998E-2</v>
      </c>
      <c r="AC120" s="164" t="s">
        <v>952</v>
      </c>
    </row>
    <row r="121" spans="1:29">
      <c r="A121" s="144" t="s">
        <v>151</v>
      </c>
      <c r="B121" s="145">
        <v>135</v>
      </c>
      <c r="C121" s="166">
        <v>102.78</v>
      </c>
      <c r="D121" s="167">
        <v>1.3119000000000001</v>
      </c>
      <c r="E121" s="148">
        <v>0.22000000000000003</v>
      </c>
      <c r="F121" s="168">
        <v>0.23844444444444443</v>
      </c>
      <c r="G121" s="150">
        <v>167.19</v>
      </c>
      <c r="H121" s="169">
        <v>32.19</v>
      </c>
      <c r="I121" s="145" t="s">
        <v>955</v>
      </c>
      <c r="J121" s="152" t="s">
        <v>1160</v>
      </c>
      <c r="K121" s="170">
        <v>43648</v>
      </c>
      <c r="L121" s="170">
        <v>44018</v>
      </c>
      <c r="M121" s="171">
        <v>50085</v>
      </c>
      <c r="N121" s="156">
        <v>0.23458820005989817</v>
      </c>
      <c r="O121" s="157">
        <v>134.83708200000001</v>
      </c>
      <c r="P121" s="157">
        <v>0.16291799999999057</v>
      </c>
      <c r="Q121" s="158">
        <v>0.9</v>
      </c>
      <c r="R121" s="159">
        <v>11150.829999999998</v>
      </c>
      <c r="S121" s="160">
        <v>14628.773876999998</v>
      </c>
      <c r="T121" s="160"/>
      <c r="U121" s="160"/>
      <c r="V121" s="162">
        <v>3686.13</v>
      </c>
      <c r="W121" s="162">
        <v>18314.903876999997</v>
      </c>
      <c r="X121" s="163">
        <v>16650</v>
      </c>
      <c r="Y121" s="159">
        <v>1664.903876999997</v>
      </c>
      <c r="Z121" s="184">
        <v>9.9994226846846557E-2</v>
      </c>
      <c r="AA121" s="184">
        <v>0.12784003603603589</v>
      </c>
      <c r="AB121" s="184">
        <v>-2.784580918918933E-2</v>
      </c>
      <c r="AC121" s="164" t="s">
        <v>952</v>
      </c>
    </row>
    <row r="122" spans="1:29">
      <c r="A122" s="144" t="s">
        <v>152</v>
      </c>
      <c r="B122" s="145">
        <v>135</v>
      </c>
      <c r="C122" s="166">
        <v>103.82</v>
      </c>
      <c r="D122" s="167">
        <v>1.2987</v>
      </c>
      <c r="E122" s="148">
        <v>0.22000000000000003</v>
      </c>
      <c r="F122" s="168">
        <v>0.25103703703703695</v>
      </c>
      <c r="G122" s="150">
        <v>168.89</v>
      </c>
      <c r="H122" s="169">
        <v>33.889999999999986</v>
      </c>
      <c r="I122" s="145" t="s">
        <v>955</v>
      </c>
      <c r="J122" s="152" t="s">
        <v>1161</v>
      </c>
      <c r="K122" s="170">
        <v>43649</v>
      </c>
      <c r="L122" s="170">
        <v>44018</v>
      </c>
      <c r="M122" s="171">
        <v>49950</v>
      </c>
      <c r="N122" s="156">
        <v>0.24764464464464456</v>
      </c>
      <c r="O122" s="157">
        <v>134.83103399999999</v>
      </c>
      <c r="P122" s="157">
        <v>0.16896600000001172</v>
      </c>
      <c r="Q122" s="158">
        <v>0.9</v>
      </c>
      <c r="R122" s="159">
        <v>11254.649999999998</v>
      </c>
      <c r="S122" s="160">
        <v>14616.413954999996</v>
      </c>
      <c r="T122" s="160"/>
      <c r="U122" s="160"/>
      <c r="V122" s="162">
        <v>3686.13</v>
      </c>
      <c r="W122" s="162">
        <v>18302.543954999997</v>
      </c>
      <c r="X122" s="163">
        <v>16785</v>
      </c>
      <c r="Y122" s="159">
        <v>1517.5439549999974</v>
      </c>
      <c r="Z122" s="184">
        <v>9.0410721179624565E-2</v>
      </c>
      <c r="AA122" s="184">
        <v>0.11554500053619265</v>
      </c>
      <c r="AB122" s="184">
        <v>-2.513427935656809E-2</v>
      </c>
      <c r="AC122" s="164" t="s">
        <v>952</v>
      </c>
    </row>
    <row r="123" spans="1:29">
      <c r="A123" s="144" t="s">
        <v>153</v>
      </c>
      <c r="B123" s="145">
        <v>135</v>
      </c>
      <c r="C123" s="166">
        <v>104.33</v>
      </c>
      <c r="D123" s="167">
        <v>1.2924</v>
      </c>
      <c r="E123" s="148">
        <v>0.22000000000000003</v>
      </c>
      <c r="F123" s="168">
        <v>0.25718518518518518</v>
      </c>
      <c r="G123" s="150">
        <v>169.72</v>
      </c>
      <c r="H123" s="169">
        <v>34.72</v>
      </c>
      <c r="I123" s="145" t="s">
        <v>955</v>
      </c>
      <c r="J123" s="152" t="s">
        <v>1162</v>
      </c>
      <c r="K123" s="170">
        <v>43650</v>
      </c>
      <c r="L123" s="170">
        <v>44018</v>
      </c>
      <c r="M123" s="171">
        <v>49815</v>
      </c>
      <c r="N123" s="156">
        <v>0.25439726989862493</v>
      </c>
      <c r="O123" s="157">
        <v>134.83609200000001</v>
      </c>
      <c r="P123" s="157">
        <v>0.16390799999999217</v>
      </c>
      <c r="Q123" s="158">
        <v>0.9</v>
      </c>
      <c r="R123" s="159">
        <v>11358.979999999998</v>
      </c>
      <c r="S123" s="160">
        <v>14680.345751999997</v>
      </c>
      <c r="T123" s="160"/>
      <c r="U123" s="160"/>
      <c r="V123" s="162">
        <v>3686.13</v>
      </c>
      <c r="W123" s="162">
        <v>18366.475751999998</v>
      </c>
      <c r="X123" s="163">
        <v>16920</v>
      </c>
      <c r="Y123" s="159">
        <v>1446.4757519999985</v>
      </c>
      <c r="Z123" s="184">
        <v>8.5489110638297783E-2</v>
      </c>
      <c r="AA123" s="184">
        <v>0.10924507446808462</v>
      </c>
      <c r="AB123" s="184">
        <v>-2.3755963829786841E-2</v>
      </c>
      <c r="AC123" s="164" t="s">
        <v>952</v>
      </c>
    </row>
    <row r="124" spans="1:29">
      <c r="A124" s="144" t="s">
        <v>154</v>
      </c>
      <c r="B124" s="145">
        <v>135</v>
      </c>
      <c r="C124" s="166">
        <v>103.79</v>
      </c>
      <c r="D124" s="167">
        <v>1.2990999999999999</v>
      </c>
      <c r="E124" s="148">
        <v>0.22000000000000003</v>
      </c>
      <c r="F124" s="168">
        <v>0.2506666666666667</v>
      </c>
      <c r="G124" s="150">
        <v>168.84</v>
      </c>
      <c r="H124" s="169">
        <v>33.840000000000003</v>
      </c>
      <c r="I124" s="145" t="s">
        <v>955</v>
      </c>
      <c r="J124" s="152" t="s">
        <v>1163</v>
      </c>
      <c r="K124" s="170">
        <v>43651</v>
      </c>
      <c r="L124" s="170">
        <v>44018</v>
      </c>
      <c r="M124" s="171">
        <v>49680</v>
      </c>
      <c r="N124" s="156">
        <v>0.24862318840579714</v>
      </c>
      <c r="O124" s="157">
        <v>134.83358899999999</v>
      </c>
      <c r="P124" s="157">
        <v>0.16641100000001074</v>
      </c>
      <c r="Q124" s="158">
        <v>0.9</v>
      </c>
      <c r="R124" s="159">
        <v>11462.769999999999</v>
      </c>
      <c r="S124" s="160">
        <v>14891.284506999997</v>
      </c>
      <c r="T124" s="160"/>
      <c r="U124" s="160"/>
      <c r="V124" s="162">
        <v>3686.13</v>
      </c>
      <c r="W124" s="162">
        <v>18577.414506999998</v>
      </c>
      <c r="X124" s="163">
        <v>17055</v>
      </c>
      <c r="Y124" s="159">
        <v>1522.4145069999977</v>
      </c>
      <c r="Z124" s="184">
        <v>8.9264996012899278E-2</v>
      </c>
      <c r="AA124" s="184">
        <v>0.1140755587217821</v>
      </c>
      <c r="AB124" s="184">
        <v>-2.4810562708882822E-2</v>
      </c>
      <c r="AC124" s="164" t="s">
        <v>952</v>
      </c>
    </row>
    <row r="125" spans="1:29">
      <c r="A125" s="144" t="s">
        <v>155</v>
      </c>
      <c r="B125" s="145">
        <v>135</v>
      </c>
      <c r="C125" s="166">
        <v>106.08</v>
      </c>
      <c r="D125" s="167">
        <v>1.2710999999999999</v>
      </c>
      <c r="E125" s="148">
        <v>0.22000000000000003</v>
      </c>
      <c r="F125" s="168">
        <v>0.27822222222222226</v>
      </c>
      <c r="G125" s="150">
        <v>172.56</v>
      </c>
      <c r="H125" s="169">
        <v>37.56</v>
      </c>
      <c r="I125" s="145" t="s">
        <v>955</v>
      </c>
      <c r="J125" s="152" t="s">
        <v>1164</v>
      </c>
      <c r="K125" s="170">
        <v>43654</v>
      </c>
      <c r="L125" s="170">
        <v>44018</v>
      </c>
      <c r="M125" s="171">
        <v>49275</v>
      </c>
      <c r="N125" s="156">
        <v>0.2782222222222222</v>
      </c>
      <c r="O125" s="157">
        <v>134.83828799999998</v>
      </c>
      <c r="P125" s="157">
        <v>0.16171200000002273</v>
      </c>
      <c r="Q125" s="158">
        <v>0.9</v>
      </c>
      <c r="R125" s="159">
        <v>11568.849999999999</v>
      </c>
      <c r="S125" s="160">
        <v>14705.165234999997</v>
      </c>
      <c r="T125" s="160"/>
      <c r="U125" s="160"/>
      <c r="V125" s="162">
        <v>3686.13</v>
      </c>
      <c r="W125" s="162">
        <v>18391.295234999998</v>
      </c>
      <c r="X125" s="163">
        <v>17190</v>
      </c>
      <c r="Y125" s="159">
        <v>1201.2952349999978</v>
      </c>
      <c r="Z125" s="184">
        <v>6.9883376090750238E-2</v>
      </c>
      <c r="AA125" s="184">
        <v>8.9346749389179525E-2</v>
      </c>
      <c r="AB125" s="184">
        <v>-1.9463373298429287E-2</v>
      </c>
      <c r="AC125" s="164" t="s">
        <v>952</v>
      </c>
    </row>
    <row r="126" spans="1:29">
      <c r="A126" s="144" t="s">
        <v>156</v>
      </c>
      <c r="B126" s="145">
        <v>135</v>
      </c>
      <c r="C126" s="166">
        <v>106.24</v>
      </c>
      <c r="D126" s="167">
        <v>1.2690999999999999</v>
      </c>
      <c r="E126" s="148">
        <v>0.22000000000000003</v>
      </c>
      <c r="F126" s="168">
        <v>0.21437037037037035</v>
      </c>
      <c r="G126" s="150">
        <v>163.94</v>
      </c>
      <c r="H126" s="169">
        <v>28.939999999999998</v>
      </c>
      <c r="I126" s="145" t="s">
        <v>955</v>
      </c>
      <c r="J126" s="152" t="s">
        <v>1165</v>
      </c>
      <c r="K126" s="170">
        <v>43655</v>
      </c>
      <c r="L126" s="170">
        <v>44015</v>
      </c>
      <c r="M126" s="171">
        <v>48735</v>
      </c>
      <c r="N126" s="156">
        <v>0.21674566533292294</v>
      </c>
      <c r="O126" s="157">
        <v>134.82918399999997</v>
      </c>
      <c r="P126" s="157">
        <v>0.1708160000000305</v>
      </c>
      <c r="Q126" s="158">
        <v>0.9</v>
      </c>
      <c r="R126" s="159">
        <v>11675.089999999998</v>
      </c>
      <c r="S126" s="160">
        <v>14816.856718999996</v>
      </c>
      <c r="T126" s="160"/>
      <c r="U126" s="160"/>
      <c r="V126" s="162">
        <v>3686.13</v>
      </c>
      <c r="W126" s="162">
        <v>18502.986718999997</v>
      </c>
      <c r="X126" s="163">
        <v>17325</v>
      </c>
      <c r="Y126" s="159">
        <v>1177.9867189999968</v>
      </c>
      <c r="Z126" s="184">
        <v>6.799346141414131E-2</v>
      </c>
      <c r="AA126" s="184">
        <v>8.6940015353535127E-2</v>
      </c>
      <c r="AB126" s="184">
        <v>-1.8946553939393818E-2</v>
      </c>
      <c r="AC126" s="164" t="s">
        <v>952</v>
      </c>
    </row>
    <row r="127" spans="1:29">
      <c r="A127" s="144" t="s">
        <v>157</v>
      </c>
      <c r="B127" s="145">
        <v>135</v>
      </c>
      <c r="C127" s="166">
        <v>106.36</v>
      </c>
      <c r="D127" s="167">
        <v>1.2676000000000001</v>
      </c>
      <c r="E127" s="148">
        <v>0.22000000000000003</v>
      </c>
      <c r="F127" s="168">
        <v>0.21577777777777774</v>
      </c>
      <c r="G127" s="150">
        <v>164.13</v>
      </c>
      <c r="H127" s="169">
        <v>29.129999999999995</v>
      </c>
      <c r="I127" s="145" t="s">
        <v>955</v>
      </c>
      <c r="J127" s="152" t="s">
        <v>1166</v>
      </c>
      <c r="K127" s="170">
        <v>43656</v>
      </c>
      <c r="L127" s="170">
        <v>44015</v>
      </c>
      <c r="M127" s="171">
        <v>48600</v>
      </c>
      <c r="N127" s="156">
        <v>0.21877469135802466</v>
      </c>
      <c r="O127" s="157">
        <v>134.82193599999999</v>
      </c>
      <c r="P127" s="157">
        <v>0.17806400000000622</v>
      </c>
      <c r="Q127" s="158">
        <v>0.9</v>
      </c>
      <c r="R127" s="159">
        <v>11781.449999999999</v>
      </c>
      <c r="S127" s="160">
        <v>14934.166019999999</v>
      </c>
      <c r="T127" s="160"/>
      <c r="U127" s="160"/>
      <c r="V127" s="162">
        <v>3686.13</v>
      </c>
      <c r="W127" s="162">
        <v>18620.296019999998</v>
      </c>
      <c r="X127" s="163">
        <v>17460</v>
      </c>
      <c r="Y127" s="159">
        <v>1160.296019999998</v>
      </c>
      <c r="Z127" s="184">
        <v>6.6454525773195661E-2</v>
      </c>
      <c r="AA127" s="184">
        <v>8.4982835738831364E-2</v>
      </c>
      <c r="AB127" s="184">
        <v>-1.8528309965635703E-2</v>
      </c>
      <c r="AC127" s="164" t="s">
        <v>952</v>
      </c>
    </row>
    <row r="128" spans="1:29">
      <c r="A128" s="144" t="s">
        <v>158</v>
      </c>
      <c r="B128" s="145">
        <v>135</v>
      </c>
      <c r="C128" s="166">
        <v>106.31</v>
      </c>
      <c r="D128" s="167">
        <v>1.2683</v>
      </c>
      <c r="E128" s="148">
        <v>0.22000000000000003</v>
      </c>
      <c r="F128" s="168">
        <v>0.21518518518518526</v>
      </c>
      <c r="G128" s="150">
        <v>164.05</v>
      </c>
      <c r="H128" s="169">
        <v>29.050000000000011</v>
      </c>
      <c r="I128" s="145" t="s">
        <v>955</v>
      </c>
      <c r="J128" s="152" t="s">
        <v>1167</v>
      </c>
      <c r="K128" s="170">
        <v>43657</v>
      </c>
      <c r="L128" s="170">
        <v>44015</v>
      </c>
      <c r="M128" s="171">
        <v>48465</v>
      </c>
      <c r="N128" s="156">
        <v>0.21878159496543906</v>
      </c>
      <c r="O128" s="157">
        <v>134.83297300000001</v>
      </c>
      <c r="P128" s="157">
        <v>0.16702699999999027</v>
      </c>
      <c r="Q128" s="158">
        <v>0.9</v>
      </c>
      <c r="R128" s="159">
        <v>11887.759999999998</v>
      </c>
      <c r="S128" s="160">
        <v>15077.246007999998</v>
      </c>
      <c r="T128" s="160"/>
      <c r="U128" s="160"/>
      <c r="V128" s="162">
        <v>3686.13</v>
      </c>
      <c r="W128" s="162">
        <v>18763.376007999999</v>
      </c>
      <c r="X128" s="163">
        <v>17595</v>
      </c>
      <c r="Y128" s="159">
        <v>1168.3760079999993</v>
      </c>
      <c r="Z128" s="184">
        <v>6.6403865188974009E-2</v>
      </c>
      <c r="AA128" s="184">
        <v>8.4915857857345456E-2</v>
      </c>
      <c r="AB128" s="184">
        <v>-1.8511992668371446E-2</v>
      </c>
      <c r="AC128" s="164" t="s">
        <v>952</v>
      </c>
    </row>
    <row r="129" spans="1:29">
      <c r="A129" s="144" t="s">
        <v>159</v>
      </c>
      <c r="B129" s="145">
        <v>135</v>
      </c>
      <c r="C129" s="166">
        <v>105.53</v>
      </c>
      <c r="D129" s="167">
        <v>1.2776000000000001</v>
      </c>
      <c r="E129" s="148">
        <v>0.22000000000000003</v>
      </c>
      <c r="F129" s="168">
        <v>0.27162962962962955</v>
      </c>
      <c r="G129" s="150">
        <v>171.67</v>
      </c>
      <c r="H129" s="169">
        <v>36.669999999999987</v>
      </c>
      <c r="I129" s="145" t="s">
        <v>955</v>
      </c>
      <c r="J129" s="152" t="s">
        <v>1168</v>
      </c>
      <c r="K129" s="170">
        <v>43658</v>
      </c>
      <c r="L129" s="170">
        <v>44018</v>
      </c>
      <c r="M129" s="171">
        <v>48735</v>
      </c>
      <c r="N129" s="156">
        <v>0.27463937621832352</v>
      </c>
      <c r="O129" s="157">
        <v>134.82512800000001</v>
      </c>
      <c r="P129" s="157">
        <v>0.17487199999999348</v>
      </c>
      <c r="Q129" s="158">
        <v>0.9</v>
      </c>
      <c r="R129" s="159">
        <v>11993.289999999999</v>
      </c>
      <c r="S129" s="160">
        <v>15322.627304</v>
      </c>
      <c r="T129" s="160"/>
      <c r="U129" s="160"/>
      <c r="V129" s="162">
        <v>3686.13</v>
      </c>
      <c r="W129" s="162">
        <v>19008.757303999999</v>
      </c>
      <c r="X129" s="163">
        <v>17730</v>
      </c>
      <c r="Y129" s="159">
        <v>1278.7573039999988</v>
      </c>
      <c r="Z129" s="184">
        <v>7.2123931415679632E-2</v>
      </c>
      <c r="AA129" s="184">
        <v>9.2154162210941859E-2</v>
      </c>
      <c r="AB129" s="184">
        <v>-2.0030230795262227E-2</v>
      </c>
      <c r="AC129" s="164" t="s">
        <v>952</v>
      </c>
    </row>
    <row r="130" spans="1:29">
      <c r="A130" s="144" t="s">
        <v>160</v>
      </c>
      <c r="B130" s="145">
        <v>135</v>
      </c>
      <c r="C130" s="166">
        <v>105.13</v>
      </c>
      <c r="D130" s="167">
        <v>1.2825</v>
      </c>
      <c r="E130" s="148">
        <v>0.22000000000000003</v>
      </c>
      <c r="F130" s="168">
        <v>0.26681481481481489</v>
      </c>
      <c r="G130" s="150">
        <v>171.02</v>
      </c>
      <c r="H130" s="169">
        <v>36.02000000000001</v>
      </c>
      <c r="I130" s="145" t="s">
        <v>955</v>
      </c>
      <c r="J130" s="152" t="s">
        <v>1169</v>
      </c>
      <c r="K130" s="170">
        <v>43661</v>
      </c>
      <c r="L130" s="170">
        <v>44018</v>
      </c>
      <c r="M130" s="171">
        <v>48330</v>
      </c>
      <c r="N130" s="156">
        <v>0.27203186426650122</v>
      </c>
      <c r="O130" s="157">
        <v>134.82922499999998</v>
      </c>
      <c r="P130" s="157">
        <v>0.17077500000002033</v>
      </c>
      <c r="Q130" s="158">
        <v>0.9</v>
      </c>
      <c r="R130" s="159">
        <v>12098.419999999998</v>
      </c>
      <c r="S130" s="160">
        <v>15516.223649999998</v>
      </c>
      <c r="T130" s="160"/>
      <c r="U130" s="160"/>
      <c r="V130" s="162">
        <v>3686.13</v>
      </c>
      <c r="W130" s="162">
        <v>19202.353649999997</v>
      </c>
      <c r="X130" s="163">
        <v>17865</v>
      </c>
      <c r="Y130" s="159">
        <v>1337.3536499999973</v>
      </c>
      <c r="Z130" s="184">
        <v>7.4858866498740406E-2</v>
      </c>
      <c r="AA130" s="184">
        <v>9.5605327455919209E-2</v>
      </c>
      <c r="AB130" s="184">
        <v>-2.0746460957178803E-2</v>
      </c>
      <c r="AC130" s="164" t="s">
        <v>952</v>
      </c>
    </row>
    <row r="131" spans="1:29">
      <c r="A131" s="144" t="s">
        <v>161</v>
      </c>
      <c r="B131" s="145">
        <v>135</v>
      </c>
      <c r="C131" s="166">
        <v>105.58</v>
      </c>
      <c r="D131" s="167">
        <v>1.2770999999999999</v>
      </c>
      <c r="E131" s="148">
        <v>0.22000000000000003</v>
      </c>
      <c r="F131" s="168">
        <v>0.2722222222222222</v>
      </c>
      <c r="G131" s="150">
        <v>171.75</v>
      </c>
      <c r="H131" s="169">
        <v>36.75</v>
      </c>
      <c r="I131" s="145" t="s">
        <v>955</v>
      </c>
      <c r="J131" s="152" t="s">
        <v>1170</v>
      </c>
      <c r="K131" s="170">
        <v>43662</v>
      </c>
      <c r="L131" s="170">
        <v>44018</v>
      </c>
      <c r="M131" s="171">
        <v>48195</v>
      </c>
      <c r="N131" s="156">
        <v>0.27832244008714596</v>
      </c>
      <c r="O131" s="157">
        <v>134.83621799999997</v>
      </c>
      <c r="P131" s="157">
        <v>0.16378200000002607</v>
      </c>
      <c r="Q131" s="158">
        <v>0.9</v>
      </c>
      <c r="R131" s="159">
        <v>12203.999999999998</v>
      </c>
      <c r="S131" s="160">
        <v>15585.728399999996</v>
      </c>
      <c r="T131" s="160"/>
      <c r="U131" s="160"/>
      <c r="V131" s="162">
        <v>3686.13</v>
      </c>
      <c r="W131" s="162">
        <v>19271.858399999997</v>
      </c>
      <c r="X131" s="163">
        <v>18000</v>
      </c>
      <c r="Y131" s="159">
        <v>1271.8583999999973</v>
      </c>
      <c r="Z131" s="184">
        <v>7.0658799999999911E-2</v>
      </c>
      <c r="AA131" s="184">
        <v>9.0300711499999631E-2</v>
      </c>
      <c r="AB131" s="184">
        <v>-1.964191149999972E-2</v>
      </c>
      <c r="AC131" s="164" t="s">
        <v>952</v>
      </c>
    </row>
    <row r="132" spans="1:29">
      <c r="A132" s="144" t="s">
        <v>162</v>
      </c>
      <c r="B132" s="145">
        <v>135</v>
      </c>
      <c r="C132" s="166">
        <v>105.61</v>
      </c>
      <c r="D132" s="167">
        <v>1.2766999999999999</v>
      </c>
      <c r="E132" s="148">
        <v>0.22000000000000003</v>
      </c>
      <c r="F132" s="168">
        <v>0.27259259259259266</v>
      </c>
      <c r="G132" s="150">
        <v>171.8</v>
      </c>
      <c r="H132" s="169">
        <v>36.800000000000011</v>
      </c>
      <c r="I132" s="145" t="s">
        <v>955</v>
      </c>
      <c r="J132" s="152" t="s">
        <v>1171</v>
      </c>
      <c r="K132" s="170">
        <v>43663</v>
      </c>
      <c r="L132" s="170">
        <v>44018</v>
      </c>
      <c r="M132" s="171">
        <v>48060</v>
      </c>
      <c r="N132" s="156">
        <v>0.27948397836038297</v>
      </c>
      <c r="O132" s="157">
        <v>134.83228699999998</v>
      </c>
      <c r="P132" s="157">
        <v>0.16771300000002043</v>
      </c>
      <c r="Q132" s="158">
        <v>0.9</v>
      </c>
      <c r="R132" s="159">
        <v>12309.609999999999</v>
      </c>
      <c r="S132" s="160">
        <v>15715.679086999999</v>
      </c>
      <c r="T132" s="160"/>
      <c r="U132" s="160"/>
      <c r="V132" s="162">
        <v>3686.13</v>
      </c>
      <c r="W132" s="162">
        <v>19401.809086999998</v>
      </c>
      <c r="X132" s="163">
        <v>18135</v>
      </c>
      <c r="Y132" s="159">
        <v>1266.8090869999978</v>
      </c>
      <c r="Z132" s="184">
        <v>6.9854374800110142E-2</v>
      </c>
      <c r="AA132" s="184">
        <v>8.9280299200440894E-2</v>
      </c>
      <c r="AB132" s="184">
        <v>-1.9425924400330752E-2</v>
      </c>
      <c r="AC132" s="164" t="s">
        <v>952</v>
      </c>
    </row>
    <row r="133" spans="1:29">
      <c r="A133" s="144" t="s">
        <v>163</v>
      </c>
      <c r="B133" s="145">
        <v>135</v>
      </c>
      <c r="C133" s="166">
        <v>106.53</v>
      </c>
      <c r="D133" s="167">
        <v>1.2657</v>
      </c>
      <c r="E133" s="148">
        <v>0.22000000000000003</v>
      </c>
      <c r="F133" s="168">
        <v>0.21770370370370359</v>
      </c>
      <c r="G133" s="150">
        <v>164.39</v>
      </c>
      <c r="H133" s="169">
        <v>29.389999999999986</v>
      </c>
      <c r="I133" s="145" t="s">
        <v>955</v>
      </c>
      <c r="J133" s="152" t="s">
        <v>1172</v>
      </c>
      <c r="K133" s="170">
        <v>43664</v>
      </c>
      <c r="L133" s="170">
        <v>44015</v>
      </c>
      <c r="M133" s="171">
        <v>47520</v>
      </c>
      <c r="N133" s="156">
        <v>0.22574389730639721</v>
      </c>
      <c r="O133" s="157">
        <v>134.83502100000001</v>
      </c>
      <c r="P133" s="157">
        <v>0.16497899999998822</v>
      </c>
      <c r="Q133" s="158">
        <v>0.9</v>
      </c>
      <c r="R133" s="159">
        <v>12416.14</v>
      </c>
      <c r="S133" s="160">
        <v>15715.108398</v>
      </c>
      <c r="T133" s="160"/>
      <c r="U133" s="160"/>
      <c r="V133" s="162">
        <v>3686.13</v>
      </c>
      <c r="W133" s="162">
        <v>19401.238398000001</v>
      </c>
      <c r="X133" s="163">
        <v>18270</v>
      </c>
      <c r="Y133" s="159">
        <v>1131.2383980000013</v>
      </c>
      <c r="Z133" s="184">
        <v>6.1917810509031224E-2</v>
      </c>
      <c r="AA133" s="184">
        <v>7.9295712479474423E-2</v>
      </c>
      <c r="AB133" s="184">
        <v>-1.7377901970443199E-2</v>
      </c>
      <c r="AC133" s="164" t="s">
        <v>952</v>
      </c>
    </row>
    <row r="134" spans="1:29">
      <c r="A134" s="144" t="s">
        <v>164</v>
      </c>
      <c r="B134" s="145">
        <v>135</v>
      </c>
      <c r="C134" s="166">
        <v>105.46</v>
      </c>
      <c r="D134" s="167">
        <v>1.2785</v>
      </c>
      <c r="E134" s="148">
        <v>0.22000000000000003</v>
      </c>
      <c r="F134" s="168">
        <v>0.27074074074074084</v>
      </c>
      <c r="G134" s="150">
        <v>171.55</v>
      </c>
      <c r="H134" s="169">
        <v>36.550000000000011</v>
      </c>
      <c r="I134" s="145" t="s">
        <v>955</v>
      </c>
      <c r="J134" s="152" t="s">
        <v>1173</v>
      </c>
      <c r="K134" s="170">
        <v>43665</v>
      </c>
      <c r="L134" s="170">
        <v>44018</v>
      </c>
      <c r="M134" s="171">
        <v>47790</v>
      </c>
      <c r="N134" s="156">
        <v>0.27915358861686551</v>
      </c>
      <c r="O134" s="157">
        <v>134.83060999999998</v>
      </c>
      <c r="P134" s="157">
        <v>0.16939000000002125</v>
      </c>
      <c r="Q134" s="158">
        <v>0.9</v>
      </c>
      <c r="R134" s="159">
        <v>12521.599999999999</v>
      </c>
      <c r="S134" s="160">
        <v>16008.865599999997</v>
      </c>
      <c r="T134" s="160"/>
      <c r="U134" s="160"/>
      <c r="V134" s="162">
        <v>3686.13</v>
      </c>
      <c r="W134" s="162">
        <v>19694.995599999998</v>
      </c>
      <c r="X134" s="163">
        <v>18405</v>
      </c>
      <c r="Y134" s="159">
        <v>1289.9955999999984</v>
      </c>
      <c r="Z134" s="184">
        <v>7.0089410486280812E-2</v>
      </c>
      <c r="AA134" s="184">
        <v>8.9539714479760724E-2</v>
      </c>
      <c r="AB134" s="184">
        <v>-1.9450303993479912E-2</v>
      </c>
      <c r="AC134" s="164" t="s">
        <v>952</v>
      </c>
    </row>
    <row r="135" spans="1:29">
      <c r="A135" s="144" t="s">
        <v>165</v>
      </c>
      <c r="B135" s="145">
        <v>135</v>
      </c>
      <c r="C135" s="166">
        <v>105.52</v>
      </c>
      <c r="D135" s="167">
        <v>1.2769999999999999</v>
      </c>
      <c r="E135" s="148">
        <v>0.22000000000000003</v>
      </c>
      <c r="F135" s="168">
        <v>0.27148148148148155</v>
      </c>
      <c r="G135" s="150">
        <v>171.65</v>
      </c>
      <c r="H135" s="169">
        <v>36.650000000000006</v>
      </c>
      <c r="I135" s="145" t="s">
        <v>955</v>
      </c>
      <c r="J135" s="152" t="s">
        <v>1174</v>
      </c>
      <c r="K135" s="170">
        <v>43668</v>
      </c>
      <c r="L135" s="170">
        <v>44018</v>
      </c>
      <c r="M135" s="171">
        <v>47385</v>
      </c>
      <c r="N135" s="156">
        <v>0.28230980268017308</v>
      </c>
      <c r="O135" s="157">
        <v>134.74903999999998</v>
      </c>
      <c r="P135" s="157">
        <v>0.2509600000000205</v>
      </c>
      <c r="Q135" s="158">
        <v>0.9</v>
      </c>
      <c r="R135" s="159">
        <v>12627.119999999999</v>
      </c>
      <c r="S135" s="160">
        <v>16124.832239999998</v>
      </c>
      <c r="T135" s="160"/>
      <c r="U135" s="160"/>
      <c r="V135" s="162">
        <v>3686.13</v>
      </c>
      <c r="W135" s="162">
        <v>19810.962239999997</v>
      </c>
      <c r="X135" s="163">
        <v>18540</v>
      </c>
      <c r="Y135" s="159">
        <v>1270.9622399999971</v>
      </c>
      <c r="Z135" s="184">
        <v>6.8552440129449721E-2</v>
      </c>
      <c r="AA135" s="184">
        <v>8.7605195792880064E-2</v>
      </c>
      <c r="AB135" s="184">
        <v>-1.9052755663430343E-2</v>
      </c>
      <c r="AC135" s="164" t="s">
        <v>952</v>
      </c>
    </row>
    <row r="136" spans="1:29">
      <c r="A136" s="144" t="s">
        <v>166</v>
      </c>
      <c r="B136" s="145">
        <v>135</v>
      </c>
      <c r="C136" s="166">
        <v>102.13</v>
      </c>
      <c r="D136" s="167">
        <v>1.3203</v>
      </c>
      <c r="E136" s="148">
        <v>0.22000000000000003</v>
      </c>
      <c r="F136" s="168">
        <v>0.23066666666666658</v>
      </c>
      <c r="G136" s="150">
        <v>166.14</v>
      </c>
      <c r="H136" s="169">
        <v>31.139999999999986</v>
      </c>
      <c r="I136" s="145" t="s">
        <v>955</v>
      </c>
      <c r="J136" s="152" t="s">
        <v>1175</v>
      </c>
      <c r="K136" s="170">
        <v>43669</v>
      </c>
      <c r="L136" s="170">
        <v>44018</v>
      </c>
      <c r="M136" s="171">
        <v>47250</v>
      </c>
      <c r="N136" s="156">
        <v>0.24055238095238085</v>
      </c>
      <c r="O136" s="157">
        <v>134.84223900000001</v>
      </c>
      <c r="P136" s="157">
        <v>0.1577609999999936</v>
      </c>
      <c r="Q136" s="158">
        <v>0.9</v>
      </c>
      <c r="R136" s="159">
        <v>12729.249999999998</v>
      </c>
      <c r="S136" s="160">
        <v>16806.428774999997</v>
      </c>
      <c r="T136" s="160"/>
      <c r="U136" s="160"/>
      <c r="V136" s="162">
        <v>3686.13</v>
      </c>
      <c r="W136" s="162">
        <v>20492.558774999998</v>
      </c>
      <c r="X136" s="163">
        <v>18675</v>
      </c>
      <c r="Y136" s="159">
        <v>1817.5587749999977</v>
      </c>
      <c r="Z136" s="184">
        <v>9.7325771084337154E-2</v>
      </c>
      <c r="AA136" s="184">
        <v>0.12357494650602385</v>
      </c>
      <c r="AB136" s="184">
        <v>-2.6249175421686699E-2</v>
      </c>
      <c r="AC136" s="164" t="s">
        <v>952</v>
      </c>
    </row>
    <row r="137" spans="1:29">
      <c r="A137" s="144" t="s">
        <v>167</v>
      </c>
      <c r="B137" s="145">
        <v>135</v>
      </c>
      <c r="C137" s="166">
        <v>101.37</v>
      </c>
      <c r="D137" s="167">
        <v>1.3302</v>
      </c>
      <c r="E137" s="148">
        <v>0.22000000000000003</v>
      </c>
      <c r="F137" s="168">
        <v>0.22148148148148153</v>
      </c>
      <c r="G137" s="150">
        <v>164.9</v>
      </c>
      <c r="H137" s="169">
        <v>29.900000000000006</v>
      </c>
      <c r="I137" s="145" t="s">
        <v>955</v>
      </c>
      <c r="J137" s="152" t="s">
        <v>1176</v>
      </c>
      <c r="K137" s="170">
        <v>43670</v>
      </c>
      <c r="L137" s="170">
        <v>44018</v>
      </c>
      <c r="M137" s="171">
        <v>47115</v>
      </c>
      <c r="N137" s="156">
        <v>0.23163536028865547</v>
      </c>
      <c r="O137" s="157">
        <v>134.84237400000001</v>
      </c>
      <c r="P137" s="157">
        <v>0.15762599999999338</v>
      </c>
      <c r="Q137" s="158">
        <v>0.9</v>
      </c>
      <c r="R137" s="159">
        <v>12830.619999999999</v>
      </c>
      <c r="S137" s="160">
        <v>17067.290723999999</v>
      </c>
      <c r="T137" s="160"/>
      <c r="U137" s="160"/>
      <c r="V137" s="162">
        <v>3686.13</v>
      </c>
      <c r="W137" s="162">
        <v>20753.420724</v>
      </c>
      <c r="X137" s="163">
        <v>18810</v>
      </c>
      <c r="Y137" s="159">
        <v>1943.4207239999996</v>
      </c>
      <c r="Z137" s="184">
        <v>0.10331848612440186</v>
      </c>
      <c r="AA137" s="184">
        <v>0.13104409665071759</v>
      </c>
      <c r="AB137" s="184">
        <v>-2.7725610526315725E-2</v>
      </c>
      <c r="AC137" s="164" t="s">
        <v>952</v>
      </c>
    </row>
    <row r="138" spans="1:29">
      <c r="A138" s="144" t="s">
        <v>168</v>
      </c>
      <c r="B138" s="145">
        <v>135</v>
      </c>
      <c r="C138" s="166">
        <v>100.59</v>
      </c>
      <c r="D138" s="167">
        <v>1.3405</v>
      </c>
      <c r="E138" s="148">
        <v>0.22000000000000003</v>
      </c>
      <c r="F138" s="168">
        <v>0.21207407407407405</v>
      </c>
      <c r="G138" s="150">
        <v>163.63</v>
      </c>
      <c r="H138" s="169">
        <v>28.629999999999995</v>
      </c>
      <c r="I138" s="145" t="s">
        <v>955</v>
      </c>
      <c r="J138" s="152" t="s">
        <v>1177</v>
      </c>
      <c r="K138" s="170">
        <v>43671</v>
      </c>
      <c r="L138" s="170">
        <v>44018</v>
      </c>
      <c r="M138" s="171">
        <v>46980</v>
      </c>
      <c r="N138" s="156">
        <v>0.2224340144742443</v>
      </c>
      <c r="O138" s="157">
        <v>134.84089500000002</v>
      </c>
      <c r="P138" s="157">
        <v>0.15910499999998251</v>
      </c>
      <c r="Q138" s="158">
        <v>0.9</v>
      </c>
      <c r="R138" s="159">
        <v>12931.21</v>
      </c>
      <c r="S138" s="160">
        <v>17334.287004999998</v>
      </c>
      <c r="T138" s="160"/>
      <c r="U138" s="160"/>
      <c r="V138" s="162">
        <v>3686.13</v>
      </c>
      <c r="W138" s="162">
        <v>21020.417004999999</v>
      </c>
      <c r="X138" s="163">
        <v>18945</v>
      </c>
      <c r="Y138" s="159">
        <v>2075.4170049999993</v>
      </c>
      <c r="Z138" s="184">
        <v>0.10954959118500929</v>
      </c>
      <c r="AA138" s="184">
        <v>0.13879738136711528</v>
      </c>
      <c r="AB138" s="184">
        <v>-2.9247790182105993E-2</v>
      </c>
      <c r="AC138" s="164" t="s">
        <v>952</v>
      </c>
    </row>
    <row r="139" spans="1:29">
      <c r="A139" s="144" t="s">
        <v>169</v>
      </c>
      <c r="B139" s="145">
        <v>135</v>
      </c>
      <c r="C139" s="166">
        <v>100.38</v>
      </c>
      <c r="D139" s="167">
        <v>1.3432999999999999</v>
      </c>
      <c r="E139" s="148">
        <v>0.22000000000000003</v>
      </c>
      <c r="F139" s="168">
        <v>0.21651851851851844</v>
      </c>
      <c r="G139" s="150">
        <v>164.23</v>
      </c>
      <c r="H139" s="169">
        <v>29.22999999999999</v>
      </c>
      <c r="I139" s="145" t="s">
        <v>955</v>
      </c>
      <c r="J139" s="152" t="s">
        <v>1287</v>
      </c>
      <c r="K139" s="170">
        <v>43672</v>
      </c>
      <c r="L139" s="170">
        <v>44019</v>
      </c>
      <c r="M139" s="171">
        <v>46980</v>
      </c>
      <c r="N139" s="156">
        <v>0.22709557258407825</v>
      </c>
      <c r="O139" s="157">
        <v>134.84045399999999</v>
      </c>
      <c r="P139" s="157">
        <v>0.15954600000000596</v>
      </c>
      <c r="Q139" s="158">
        <v>0.9</v>
      </c>
      <c r="R139" s="159">
        <v>13031.589999999998</v>
      </c>
      <c r="S139" s="160">
        <v>17505.334846999998</v>
      </c>
      <c r="T139" s="160"/>
      <c r="U139" s="160"/>
      <c r="V139" s="162">
        <v>3686.13</v>
      </c>
      <c r="W139" s="162">
        <v>21191.464846999999</v>
      </c>
      <c r="X139" s="163">
        <v>19080</v>
      </c>
      <c r="Y139" s="159">
        <v>2111.4648469999993</v>
      </c>
      <c r="Z139" s="184">
        <v>0.11066377604821809</v>
      </c>
      <c r="AA139" s="184">
        <v>0.14016882117400398</v>
      </c>
      <c r="AB139" s="184">
        <v>-2.9505045125785889E-2</v>
      </c>
      <c r="AC139" s="164" t="s">
        <v>952</v>
      </c>
    </row>
    <row r="140" spans="1:29">
      <c r="A140" s="144" t="s">
        <v>170</v>
      </c>
      <c r="B140" s="145">
        <v>135</v>
      </c>
      <c r="C140" s="166">
        <v>100.49</v>
      </c>
      <c r="D140" s="167">
        <v>1.3418000000000001</v>
      </c>
      <c r="E140" s="148">
        <v>0.22000000000000003</v>
      </c>
      <c r="F140" s="168">
        <v>0.21785185185185182</v>
      </c>
      <c r="G140" s="150">
        <v>164.41</v>
      </c>
      <c r="H140" s="169">
        <v>29.409999999999997</v>
      </c>
      <c r="I140" s="145" t="s">
        <v>955</v>
      </c>
      <c r="J140" s="152" t="s">
        <v>1288</v>
      </c>
      <c r="K140" s="170">
        <v>43675</v>
      </c>
      <c r="L140" s="170">
        <v>44019</v>
      </c>
      <c r="M140" s="171">
        <v>46575</v>
      </c>
      <c r="N140" s="156">
        <v>0.23048094471282873</v>
      </c>
      <c r="O140" s="157">
        <v>134.83748199999999</v>
      </c>
      <c r="P140" s="157">
        <v>0.16251800000000571</v>
      </c>
      <c r="Q140" s="158">
        <v>0.9</v>
      </c>
      <c r="R140" s="159">
        <v>13132.079999999998</v>
      </c>
      <c r="S140" s="160">
        <v>17620.624943999999</v>
      </c>
      <c r="T140" s="160"/>
      <c r="U140" s="160"/>
      <c r="V140" s="162">
        <v>3686.13</v>
      </c>
      <c r="W140" s="162">
        <v>21306.754944</v>
      </c>
      <c r="X140" s="163">
        <v>19215</v>
      </c>
      <c r="Y140" s="159">
        <v>2091.7549440000003</v>
      </c>
      <c r="Z140" s="184">
        <v>0.10886052271662772</v>
      </c>
      <c r="AA140" s="184">
        <v>0.13791134270101457</v>
      </c>
      <c r="AB140" s="184">
        <v>-2.9050819984386855E-2</v>
      </c>
      <c r="AC140" s="164" t="s">
        <v>952</v>
      </c>
    </row>
    <row r="141" spans="1:29">
      <c r="A141" s="144" t="s">
        <v>171</v>
      </c>
      <c r="B141" s="145">
        <v>135</v>
      </c>
      <c r="C141" s="166">
        <v>100.1</v>
      </c>
      <c r="D141" s="167">
        <v>1.3471</v>
      </c>
      <c r="E141" s="148">
        <v>0.22000000000000003</v>
      </c>
      <c r="F141" s="168">
        <v>0.2131111111111112</v>
      </c>
      <c r="G141" s="150">
        <v>163.77000000000001</v>
      </c>
      <c r="H141" s="169">
        <v>28.77000000000001</v>
      </c>
      <c r="I141" s="145" t="s">
        <v>955</v>
      </c>
      <c r="J141" s="152" t="s">
        <v>1289</v>
      </c>
      <c r="K141" s="170">
        <v>43676</v>
      </c>
      <c r="L141" s="170">
        <v>44019</v>
      </c>
      <c r="M141" s="171">
        <v>46440</v>
      </c>
      <c r="N141" s="156">
        <v>0.22612080103359181</v>
      </c>
      <c r="O141" s="157">
        <v>134.84470999999999</v>
      </c>
      <c r="P141" s="157">
        <v>0.15529000000000792</v>
      </c>
      <c r="Q141" s="158">
        <v>0.9</v>
      </c>
      <c r="R141" s="159">
        <v>13232.179999999998</v>
      </c>
      <c r="S141" s="160">
        <v>17825.069677999996</v>
      </c>
      <c r="T141" s="160"/>
      <c r="U141" s="160"/>
      <c r="V141" s="162">
        <v>3686.13</v>
      </c>
      <c r="W141" s="162">
        <v>21511.199677999997</v>
      </c>
      <c r="X141" s="163">
        <v>19350</v>
      </c>
      <c r="Y141" s="159">
        <v>2161.1996779999972</v>
      </c>
      <c r="Z141" s="184">
        <v>0.1116899058397931</v>
      </c>
      <c r="AA141" s="184">
        <v>0.14140444366925009</v>
      </c>
      <c r="AB141" s="184">
        <v>-2.9714537829456988E-2</v>
      </c>
      <c r="AC141" s="164" t="s">
        <v>952</v>
      </c>
    </row>
    <row r="142" spans="1:29">
      <c r="A142" s="144" t="s">
        <v>172</v>
      </c>
      <c r="B142" s="145">
        <v>135</v>
      </c>
      <c r="C142" s="166">
        <v>101.01</v>
      </c>
      <c r="D142" s="167">
        <v>1.3349</v>
      </c>
      <c r="E142" s="148">
        <v>0.22000000000000003</v>
      </c>
      <c r="F142" s="168">
        <v>0.21718518518518515</v>
      </c>
      <c r="G142" s="150">
        <v>164.32</v>
      </c>
      <c r="H142" s="169">
        <v>29.319999999999993</v>
      </c>
      <c r="I142" s="145" t="s">
        <v>955</v>
      </c>
      <c r="J142" s="152" t="s">
        <v>1178</v>
      </c>
      <c r="K142" s="170">
        <v>43677</v>
      </c>
      <c r="L142" s="170">
        <v>44018</v>
      </c>
      <c r="M142" s="171">
        <v>46170</v>
      </c>
      <c r="N142" s="156">
        <v>0.23179120641108941</v>
      </c>
      <c r="O142" s="157">
        <v>134.83824899999999</v>
      </c>
      <c r="P142" s="157">
        <v>0.16175100000000953</v>
      </c>
      <c r="Q142" s="158">
        <v>0.9</v>
      </c>
      <c r="R142" s="159">
        <v>13333.189999999999</v>
      </c>
      <c r="S142" s="160">
        <v>17798.475330999998</v>
      </c>
      <c r="T142" s="160"/>
      <c r="U142" s="160"/>
      <c r="V142" s="162">
        <v>3686.13</v>
      </c>
      <c r="W142" s="162">
        <v>21484.605330999999</v>
      </c>
      <c r="X142" s="163">
        <v>19485</v>
      </c>
      <c r="Y142" s="159">
        <v>1999.6053309999988</v>
      </c>
      <c r="Z142" s="184">
        <v>0.10262280374647159</v>
      </c>
      <c r="AA142" s="184">
        <v>0.13015093477033557</v>
      </c>
      <c r="AB142" s="184">
        <v>-2.7528131023863978E-2</v>
      </c>
      <c r="AC142" s="164" t="s">
        <v>952</v>
      </c>
    </row>
    <row r="143" spans="1:29">
      <c r="A143" s="144" t="s">
        <v>173</v>
      </c>
      <c r="B143" s="145">
        <v>135</v>
      </c>
      <c r="C143" s="166">
        <v>101.83</v>
      </c>
      <c r="D143" s="167">
        <v>1.3242</v>
      </c>
      <c r="E143" s="148">
        <v>0.22000000000000003</v>
      </c>
      <c r="F143" s="168">
        <v>0.22703703703703709</v>
      </c>
      <c r="G143" s="150">
        <v>165.65</v>
      </c>
      <c r="H143" s="169">
        <v>30.650000000000006</v>
      </c>
      <c r="I143" s="145" t="s">
        <v>955</v>
      </c>
      <c r="J143" s="152" t="s">
        <v>1179</v>
      </c>
      <c r="K143" s="170">
        <v>43678</v>
      </c>
      <c r="L143" s="170">
        <v>44018</v>
      </c>
      <c r="M143" s="171">
        <v>46035</v>
      </c>
      <c r="N143" s="156">
        <v>0.24301618333876401</v>
      </c>
      <c r="O143" s="157">
        <v>134.84328600000001</v>
      </c>
      <c r="P143" s="157">
        <v>0.1567139999999938</v>
      </c>
      <c r="Q143" s="158">
        <v>0.9</v>
      </c>
      <c r="R143" s="159">
        <v>13435.019999999999</v>
      </c>
      <c r="S143" s="160">
        <v>17790.653483999999</v>
      </c>
      <c r="T143" s="160"/>
      <c r="U143" s="160"/>
      <c r="V143" s="162">
        <v>3686.13</v>
      </c>
      <c r="W143" s="162">
        <v>21476.783484</v>
      </c>
      <c r="X143" s="163">
        <v>19620</v>
      </c>
      <c r="Y143" s="159">
        <v>1856.7834839999996</v>
      </c>
      <c r="Z143" s="184">
        <v>9.4637282568807324E-2</v>
      </c>
      <c r="AA143" s="184">
        <v>0.12025092752293554</v>
      </c>
      <c r="AB143" s="184">
        <v>-2.5613644954128212E-2</v>
      </c>
      <c r="AC143" s="164" t="s">
        <v>952</v>
      </c>
    </row>
    <row r="144" spans="1:29">
      <c r="A144" s="144" t="s">
        <v>174</v>
      </c>
      <c r="B144" s="145">
        <v>135</v>
      </c>
      <c r="C144" s="166">
        <v>103.24</v>
      </c>
      <c r="D144" s="167">
        <v>1.3061</v>
      </c>
      <c r="E144" s="148">
        <v>0.22000000000000003</v>
      </c>
      <c r="F144" s="168">
        <v>0.24399999999999999</v>
      </c>
      <c r="G144" s="150">
        <v>167.94</v>
      </c>
      <c r="H144" s="169">
        <v>32.94</v>
      </c>
      <c r="I144" s="145" t="s">
        <v>955</v>
      </c>
      <c r="J144" s="152" t="s">
        <v>1180</v>
      </c>
      <c r="K144" s="170">
        <v>43679</v>
      </c>
      <c r="L144" s="170">
        <v>44018</v>
      </c>
      <c r="M144" s="171">
        <v>45900</v>
      </c>
      <c r="N144" s="156">
        <v>0.26194117647058823</v>
      </c>
      <c r="O144" s="157">
        <v>134.84176399999998</v>
      </c>
      <c r="P144" s="157">
        <v>0.15823600000001647</v>
      </c>
      <c r="Q144" s="158">
        <v>0.9</v>
      </c>
      <c r="R144" s="159">
        <v>13538.259999999998</v>
      </c>
      <c r="S144" s="160">
        <v>17682.321386</v>
      </c>
      <c r="T144" s="160"/>
      <c r="U144" s="160"/>
      <c r="V144" s="162">
        <v>3686.13</v>
      </c>
      <c r="W144" s="162">
        <v>21368.451386000001</v>
      </c>
      <c r="X144" s="163">
        <v>19755</v>
      </c>
      <c r="Y144" s="159">
        <v>1613.4513860000006</v>
      </c>
      <c r="Z144" s="184">
        <v>8.1673064338142254E-2</v>
      </c>
      <c r="AA144" s="184">
        <v>0.10421350154391273</v>
      </c>
      <c r="AB144" s="184">
        <v>-2.254043720577048E-2</v>
      </c>
      <c r="AC144" s="164" t="s">
        <v>952</v>
      </c>
    </row>
    <row r="145" spans="1:29">
      <c r="A145" s="144" t="s">
        <v>175</v>
      </c>
      <c r="B145" s="145">
        <v>135</v>
      </c>
      <c r="C145" s="166">
        <v>105.12</v>
      </c>
      <c r="D145" s="167">
        <v>1.2827</v>
      </c>
      <c r="E145" s="148">
        <v>0.22000000000000003</v>
      </c>
      <c r="F145" s="168">
        <v>0.26666666666666666</v>
      </c>
      <c r="G145" s="150">
        <v>171</v>
      </c>
      <c r="H145" s="169">
        <v>36</v>
      </c>
      <c r="I145" s="145" t="s">
        <v>955</v>
      </c>
      <c r="J145" s="152" t="s">
        <v>1181</v>
      </c>
      <c r="K145" s="170">
        <v>43682</v>
      </c>
      <c r="L145" s="170">
        <v>44018</v>
      </c>
      <c r="M145" s="171">
        <v>45495</v>
      </c>
      <c r="N145" s="156">
        <v>0.28882294757665677</v>
      </c>
      <c r="O145" s="157">
        <v>134.837424</v>
      </c>
      <c r="P145" s="157">
        <v>0.16257600000000139</v>
      </c>
      <c r="Q145" s="158">
        <v>0.9</v>
      </c>
      <c r="R145" s="159">
        <v>13643.38</v>
      </c>
      <c r="S145" s="160">
        <v>17500.363525999997</v>
      </c>
      <c r="T145" s="160"/>
      <c r="U145" s="160"/>
      <c r="V145" s="162">
        <v>3686.13</v>
      </c>
      <c r="W145" s="162">
        <v>21186.493525999998</v>
      </c>
      <c r="X145" s="163">
        <v>19890</v>
      </c>
      <c r="Y145" s="159">
        <v>1296.4935259999984</v>
      </c>
      <c r="Z145" s="184">
        <v>6.5183183810960221E-2</v>
      </c>
      <c r="AA145" s="184">
        <v>8.3849255153343183E-2</v>
      </c>
      <c r="AB145" s="184">
        <v>-1.8666071342382962E-2</v>
      </c>
      <c r="AC145" s="164" t="s">
        <v>952</v>
      </c>
    </row>
    <row r="146" spans="1:29">
      <c r="A146" s="144" t="s">
        <v>176</v>
      </c>
      <c r="B146" s="145">
        <v>135</v>
      </c>
      <c r="C146" s="166">
        <v>106.13</v>
      </c>
      <c r="D146" s="167">
        <v>1.2705</v>
      </c>
      <c r="E146" s="148">
        <v>0.22000000000000003</v>
      </c>
      <c r="F146" s="168">
        <v>0.27881481481481474</v>
      </c>
      <c r="G146" s="150">
        <v>172.64</v>
      </c>
      <c r="H146" s="169">
        <v>37.639999999999986</v>
      </c>
      <c r="I146" s="145" t="s">
        <v>955</v>
      </c>
      <c r="J146" s="152" t="s">
        <v>1182</v>
      </c>
      <c r="K146" s="170">
        <v>43683</v>
      </c>
      <c r="L146" s="170">
        <v>44018</v>
      </c>
      <c r="M146" s="171">
        <v>45360</v>
      </c>
      <c r="N146" s="156">
        <v>0.30287918871252195</v>
      </c>
      <c r="O146" s="157">
        <v>134.838165</v>
      </c>
      <c r="P146" s="157">
        <v>0.1618349999999964</v>
      </c>
      <c r="Q146" s="158">
        <v>0.9</v>
      </c>
      <c r="R146" s="159">
        <v>13749.509999999998</v>
      </c>
      <c r="S146" s="160">
        <v>17468.752454999998</v>
      </c>
      <c r="T146" s="160"/>
      <c r="U146" s="160"/>
      <c r="V146" s="162">
        <v>3686.13</v>
      </c>
      <c r="W146" s="162">
        <v>21154.882454999999</v>
      </c>
      <c r="X146" s="163">
        <v>20025</v>
      </c>
      <c r="Y146" s="159">
        <v>1129.882454999999</v>
      </c>
      <c r="Z146" s="184">
        <v>5.6423593258426941E-2</v>
      </c>
      <c r="AA146" s="184">
        <v>7.3036701123595282E-2</v>
      </c>
      <c r="AB146" s="184">
        <v>-1.6613107865168342E-2</v>
      </c>
      <c r="AC146" s="164" t="s">
        <v>952</v>
      </c>
    </row>
    <row r="147" spans="1:29">
      <c r="A147" s="144" t="s">
        <v>177</v>
      </c>
      <c r="B147" s="145">
        <v>135</v>
      </c>
      <c r="C147" s="166">
        <v>106.55</v>
      </c>
      <c r="D147" s="167">
        <v>1.2655000000000001</v>
      </c>
      <c r="E147" s="148">
        <v>0.22000000000000003</v>
      </c>
      <c r="F147" s="168">
        <v>0.21792592592592583</v>
      </c>
      <c r="G147" s="150">
        <v>164.42</v>
      </c>
      <c r="H147" s="169">
        <v>29.419999999999987</v>
      </c>
      <c r="I147" s="145" t="s">
        <v>955</v>
      </c>
      <c r="J147" s="152" t="s">
        <v>1183</v>
      </c>
      <c r="K147" s="170">
        <v>43684</v>
      </c>
      <c r="L147" s="170">
        <v>44015</v>
      </c>
      <c r="M147" s="171">
        <v>44820</v>
      </c>
      <c r="N147" s="156">
        <v>0.23958723784024979</v>
      </c>
      <c r="O147" s="157">
        <v>134.83902499999999</v>
      </c>
      <c r="P147" s="157">
        <v>0.16097500000000764</v>
      </c>
      <c r="Q147" s="158">
        <v>0.9</v>
      </c>
      <c r="R147" s="159">
        <v>13856.059999999998</v>
      </c>
      <c r="S147" s="160">
        <v>17534.843929999999</v>
      </c>
      <c r="T147" s="160"/>
      <c r="U147" s="160"/>
      <c r="V147" s="162">
        <v>3686.13</v>
      </c>
      <c r="W147" s="162">
        <v>21220.97393</v>
      </c>
      <c r="X147" s="163">
        <v>20160</v>
      </c>
      <c r="Y147" s="159">
        <v>1060.9739300000001</v>
      </c>
      <c r="Z147" s="184">
        <v>5.2627675099206295E-2</v>
      </c>
      <c r="AA147" s="184">
        <v>6.8345018105158584E-2</v>
      </c>
      <c r="AB147" s="184">
        <v>-1.5717343005952289E-2</v>
      </c>
      <c r="AC147" s="164" t="s">
        <v>952</v>
      </c>
    </row>
    <row r="148" spans="1:29">
      <c r="A148" s="144" t="s">
        <v>178</v>
      </c>
      <c r="B148" s="145">
        <v>135</v>
      </c>
      <c r="C148" s="166">
        <v>105.23</v>
      </c>
      <c r="D148" s="167">
        <v>1.2814000000000001</v>
      </c>
      <c r="E148" s="148">
        <v>0.22000000000000003</v>
      </c>
      <c r="F148" s="168">
        <v>0.26800000000000007</v>
      </c>
      <c r="G148" s="150">
        <v>171.18</v>
      </c>
      <c r="H148" s="169">
        <v>36.180000000000007</v>
      </c>
      <c r="I148" s="145" t="s">
        <v>955</v>
      </c>
      <c r="J148" s="152" t="s">
        <v>1184</v>
      </c>
      <c r="K148" s="170">
        <v>43685</v>
      </c>
      <c r="L148" s="170">
        <v>44018</v>
      </c>
      <c r="M148" s="171">
        <v>45090</v>
      </c>
      <c r="N148" s="156">
        <v>0.29287425149700602</v>
      </c>
      <c r="O148" s="157">
        <v>134.841722</v>
      </c>
      <c r="P148" s="157">
        <v>0.1582779999999957</v>
      </c>
      <c r="Q148" s="158">
        <v>0.9</v>
      </c>
      <c r="R148" s="159">
        <v>13961.289999999997</v>
      </c>
      <c r="S148" s="160">
        <v>17889.997005999998</v>
      </c>
      <c r="T148" s="160"/>
      <c r="U148" s="160"/>
      <c r="V148" s="162">
        <v>3686.13</v>
      </c>
      <c r="W148" s="162">
        <v>21576.127005999999</v>
      </c>
      <c r="X148" s="163">
        <v>20295</v>
      </c>
      <c r="Y148" s="159">
        <v>1281.1270059999988</v>
      </c>
      <c r="Z148" s="184">
        <v>6.3125252820891875E-2</v>
      </c>
      <c r="AA148" s="184">
        <v>8.1216213057403008E-2</v>
      </c>
      <c r="AB148" s="184">
        <v>-1.8090960236511133E-2</v>
      </c>
      <c r="AC148" s="164" t="s">
        <v>952</v>
      </c>
    </row>
    <row r="149" spans="1:29">
      <c r="A149" s="144" t="s">
        <v>179</v>
      </c>
      <c r="B149" s="145">
        <v>135</v>
      </c>
      <c r="C149" s="166">
        <v>106.19</v>
      </c>
      <c r="D149" s="167">
        <v>1.2698</v>
      </c>
      <c r="E149" s="148">
        <v>0.22000000000000003</v>
      </c>
      <c r="F149" s="168">
        <v>0.21385185185185188</v>
      </c>
      <c r="G149" s="150">
        <v>163.87</v>
      </c>
      <c r="H149" s="169">
        <v>28.870000000000005</v>
      </c>
      <c r="I149" s="145" t="s">
        <v>955</v>
      </c>
      <c r="J149" s="152" t="s">
        <v>1185</v>
      </c>
      <c r="K149" s="170">
        <v>43686</v>
      </c>
      <c r="L149" s="170">
        <v>44015</v>
      </c>
      <c r="M149" s="171">
        <v>44550</v>
      </c>
      <c r="N149" s="156">
        <v>0.23653310886644224</v>
      </c>
      <c r="O149" s="157">
        <v>134.84006199999999</v>
      </c>
      <c r="P149" s="157">
        <v>0.15993800000001102</v>
      </c>
      <c r="Q149" s="158">
        <v>0.9</v>
      </c>
      <c r="R149" s="159">
        <v>14067.479999999998</v>
      </c>
      <c r="S149" s="160">
        <v>17862.886103999997</v>
      </c>
      <c r="T149" s="160"/>
      <c r="U149" s="160"/>
      <c r="V149" s="162">
        <v>3686.13</v>
      </c>
      <c r="W149" s="162">
        <v>21549.016103999998</v>
      </c>
      <c r="X149" s="163">
        <v>20430</v>
      </c>
      <c r="Y149" s="159">
        <v>1119.0161039999984</v>
      </c>
      <c r="Z149" s="184">
        <v>5.4773181791482939E-2</v>
      </c>
      <c r="AA149" s="184">
        <v>7.0948574155653032E-2</v>
      </c>
      <c r="AB149" s="184">
        <v>-1.6175392364170094E-2</v>
      </c>
      <c r="AC149" s="164" t="s">
        <v>952</v>
      </c>
    </row>
    <row r="150" spans="1:29">
      <c r="A150" s="144" t="s">
        <v>180</v>
      </c>
      <c r="B150" s="145">
        <v>135</v>
      </c>
      <c r="C150" s="166">
        <v>104.41</v>
      </c>
      <c r="D150" s="167">
        <v>1.2915000000000001</v>
      </c>
      <c r="E150" s="148">
        <v>0.22000000000000003</v>
      </c>
      <c r="F150" s="168">
        <v>0.25814814814814813</v>
      </c>
      <c r="G150" s="150">
        <v>169.85</v>
      </c>
      <c r="H150" s="169">
        <v>34.849999999999994</v>
      </c>
      <c r="I150" s="145" t="s">
        <v>955</v>
      </c>
      <c r="J150" s="152" t="s">
        <v>1186</v>
      </c>
      <c r="K150" s="170">
        <v>43689</v>
      </c>
      <c r="L150" s="170">
        <v>44018</v>
      </c>
      <c r="M150" s="171">
        <v>44550</v>
      </c>
      <c r="N150" s="156">
        <v>0.28552749719416382</v>
      </c>
      <c r="O150" s="157">
        <v>134.84551500000001</v>
      </c>
      <c r="P150" s="157">
        <v>0.15448499999999399</v>
      </c>
      <c r="Q150" s="158">
        <v>0.9</v>
      </c>
      <c r="R150" s="159">
        <v>14171.889999999998</v>
      </c>
      <c r="S150" s="160">
        <v>18302.995934999999</v>
      </c>
      <c r="T150" s="160"/>
      <c r="U150" s="160"/>
      <c r="V150" s="162">
        <v>3686.13</v>
      </c>
      <c r="W150" s="162">
        <v>21989.125935</v>
      </c>
      <c r="X150" s="163">
        <v>20565</v>
      </c>
      <c r="Y150" s="159">
        <v>1424.125935</v>
      </c>
      <c r="Z150" s="184">
        <v>6.9249984682713261E-2</v>
      </c>
      <c r="AA150" s="184">
        <v>8.8656940919036753E-2</v>
      </c>
      <c r="AB150" s="184">
        <v>-1.9406956236323492E-2</v>
      </c>
      <c r="AC150" s="164" t="s">
        <v>952</v>
      </c>
    </row>
    <row r="151" spans="1:29">
      <c r="A151" s="144" t="s">
        <v>181</v>
      </c>
      <c r="B151" s="145">
        <v>135</v>
      </c>
      <c r="C151" s="166">
        <v>105.3</v>
      </c>
      <c r="D151" s="167">
        <v>1.2805</v>
      </c>
      <c r="E151" s="148">
        <v>0.22000000000000003</v>
      </c>
      <c r="F151" s="168">
        <v>0.26881481481481473</v>
      </c>
      <c r="G151" s="150">
        <v>171.29</v>
      </c>
      <c r="H151" s="169">
        <v>36.289999999999992</v>
      </c>
      <c r="I151" s="145" t="s">
        <v>955</v>
      </c>
      <c r="J151" s="152" t="s">
        <v>1187</v>
      </c>
      <c r="K151" s="170">
        <v>43690</v>
      </c>
      <c r="L151" s="170">
        <v>44018</v>
      </c>
      <c r="M151" s="171">
        <v>44415</v>
      </c>
      <c r="N151" s="156">
        <v>0.29822920184622304</v>
      </c>
      <c r="O151" s="157">
        <v>134.83664999999999</v>
      </c>
      <c r="P151" s="157">
        <v>0.16335000000000832</v>
      </c>
      <c r="Q151" s="158">
        <v>0.9</v>
      </c>
      <c r="R151" s="159">
        <v>14277.189999999997</v>
      </c>
      <c r="S151" s="160">
        <v>18281.941794999995</v>
      </c>
      <c r="T151" s="160"/>
      <c r="U151" s="160"/>
      <c r="V151" s="162">
        <v>3686.13</v>
      </c>
      <c r="W151" s="162">
        <v>21968.071794999996</v>
      </c>
      <c r="X151" s="163">
        <v>20700</v>
      </c>
      <c r="Y151" s="159">
        <v>1268.0717949999962</v>
      </c>
      <c r="Z151" s="184">
        <v>6.1259507004830738E-2</v>
      </c>
      <c r="AA151" s="184">
        <v>7.8858984541062327E-2</v>
      </c>
      <c r="AB151" s="184">
        <v>-1.7599477536231589E-2</v>
      </c>
      <c r="AC151" s="164" t="s">
        <v>952</v>
      </c>
    </row>
    <row r="152" spans="1:29">
      <c r="A152" s="144" t="s">
        <v>182</v>
      </c>
      <c r="B152" s="145">
        <v>135</v>
      </c>
      <c r="C152" s="166">
        <v>104.84</v>
      </c>
      <c r="D152" s="167">
        <v>1.2861</v>
      </c>
      <c r="E152" s="148">
        <v>0.22000000000000003</v>
      </c>
      <c r="F152" s="168">
        <v>0.26333333333333342</v>
      </c>
      <c r="G152" s="150">
        <v>170.55</v>
      </c>
      <c r="H152" s="169">
        <v>35.550000000000011</v>
      </c>
      <c r="I152" s="145" t="s">
        <v>955</v>
      </c>
      <c r="J152" s="152" t="s">
        <v>1188</v>
      </c>
      <c r="K152" s="170">
        <v>43691</v>
      </c>
      <c r="L152" s="170">
        <v>44018</v>
      </c>
      <c r="M152" s="171">
        <v>44280</v>
      </c>
      <c r="N152" s="156">
        <v>0.29303861788617896</v>
      </c>
      <c r="O152" s="157">
        <v>134.83472399999999</v>
      </c>
      <c r="P152" s="157">
        <v>0.16527600000000575</v>
      </c>
      <c r="Q152" s="158">
        <v>0.9</v>
      </c>
      <c r="R152" s="159">
        <v>14382.029999999997</v>
      </c>
      <c r="S152" s="160">
        <v>18496.728782999995</v>
      </c>
      <c r="T152" s="160"/>
      <c r="U152" s="160"/>
      <c r="V152" s="162">
        <v>3686.13</v>
      </c>
      <c r="W152" s="162">
        <v>22182.858782999996</v>
      </c>
      <c r="X152" s="163">
        <v>20835</v>
      </c>
      <c r="Y152" s="159">
        <v>1347.858782999996</v>
      </c>
      <c r="Z152" s="184">
        <v>6.4692046220302224E-2</v>
      </c>
      <c r="AA152" s="184">
        <v>8.3027680345571842E-2</v>
      </c>
      <c r="AB152" s="184">
        <v>-1.8335634125269618E-2</v>
      </c>
      <c r="AC152" s="164" t="s">
        <v>952</v>
      </c>
    </row>
    <row r="153" spans="1:29">
      <c r="A153" s="144" t="s">
        <v>183</v>
      </c>
      <c r="B153" s="145">
        <v>135</v>
      </c>
      <c r="C153" s="166">
        <v>104.48</v>
      </c>
      <c r="D153" s="167">
        <v>1.2906</v>
      </c>
      <c r="E153" s="148">
        <v>0.22000000000000003</v>
      </c>
      <c r="F153" s="168">
        <v>0.25896296296296301</v>
      </c>
      <c r="G153" s="150">
        <v>169.96</v>
      </c>
      <c r="H153" s="169">
        <v>34.960000000000008</v>
      </c>
      <c r="I153" s="145" t="s">
        <v>955</v>
      </c>
      <c r="J153" s="152" t="s">
        <v>1189</v>
      </c>
      <c r="K153" s="170">
        <v>43692</v>
      </c>
      <c r="L153" s="170">
        <v>44018</v>
      </c>
      <c r="M153" s="171">
        <v>44145</v>
      </c>
      <c r="N153" s="156">
        <v>0.28905651829199236</v>
      </c>
      <c r="O153" s="157">
        <v>134.84188800000001</v>
      </c>
      <c r="P153" s="157">
        <v>0.15811199999998848</v>
      </c>
      <c r="Q153" s="158">
        <v>0.9</v>
      </c>
      <c r="R153" s="159">
        <v>14486.509999999997</v>
      </c>
      <c r="S153" s="160">
        <v>18696.289805999993</v>
      </c>
      <c r="T153" s="160"/>
      <c r="U153" s="160"/>
      <c r="V153" s="162">
        <v>3686.13</v>
      </c>
      <c r="W153" s="162">
        <v>22382.419805999994</v>
      </c>
      <c r="X153" s="163">
        <v>20970</v>
      </c>
      <c r="Y153" s="159">
        <v>1412.4198059999944</v>
      </c>
      <c r="Z153" s="184">
        <v>6.7354306437767963E-2</v>
      </c>
      <c r="AA153" s="184">
        <v>8.6250691845493055E-2</v>
      </c>
      <c r="AB153" s="184">
        <v>-1.8896385407725091E-2</v>
      </c>
      <c r="AC153" s="164" t="s">
        <v>952</v>
      </c>
    </row>
    <row r="154" spans="1:29">
      <c r="A154" s="144" t="s">
        <v>184</v>
      </c>
      <c r="B154" s="145">
        <v>135</v>
      </c>
      <c r="C154" s="166">
        <v>104.04</v>
      </c>
      <c r="D154" s="167">
        <v>1.2961</v>
      </c>
      <c r="E154" s="148">
        <v>0.22000000000000003</v>
      </c>
      <c r="F154" s="168">
        <v>0.2536296296296297</v>
      </c>
      <c r="G154" s="150">
        <v>169.24</v>
      </c>
      <c r="H154" s="169">
        <v>34.240000000000009</v>
      </c>
      <c r="I154" s="145" t="s">
        <v>955</v>
      </c>
      <c r="J154" s="152" t="s">
        <v>1190</v>
      </c>
      <c r="K154" s="170">
        <v>43693</v>
      </c>
      <c r="L154" s="170">
        <v>44018</v>
      </c>
      <c r="M154" s="171">
        <v>44010</v>
      </c>
      <c r="N154" s="156">
        <v>0.28397182458532161</v>
      </c>
      <c r="O154" s="157">
        <v>134.84624400000001</v>
      </c>
      <c r="P154" s="157">
        <v>0.15375599999998713</v>
      </c>
      <c r="Q154" s="158">
        <v>0.9</v>
      </c>
      <c r="R154" s="159">
        <v>14590.549999999997</v>
      </c>
      <c r="S154" s="160">
        <v>18910.811854999996</v>
      </c>
      <c r="T154" s="160"/>
      <c r="U154" s="160"/>
      <c r="V154" s="162">
        <v>3686.13</v>
      </c>
      <c r="W154" s="162">
        <v>22596.941854999997</v>
      </c>
      <c r="X154" s="163">
        <v>21105</v>
      </c>
      <c r="Y154" s="159">
        <v>1491.9418549999973</v>
      </c>
      <c r="Z154" s="184">
        <v>7.0691393271736347E-2</v>
      </c>
      <c r="AA154" s="184">
        <v>9.0291233925609671E-2</v>
      </c>
      <c r="AB154" s="184">
        <v>-1.9599840653873324E-2</v>
      </c>
      <c r="AC154" s="164" t="s">
        <v>952</v>
      </c>
    </row>
    <row r="155" spans="1:29">
      <c r="A155" s="144" t="s">
        <v>185</v>
      </c>
      <c r="B155" s="145">
        <v>135</v>
      </c>
      <c r="C155" s="166">
        <v>101.92</v>
      </c>
      <c r="D155" s="167">
        <v>1.323</v>
      </c>
      <c r="E155" s="148">
        <v>0.22000000000000003</v>
      </c>
      <c r="F155" s="168">
        <v>0.22814814814814824</v>
      </c>
      <c r="G155" s="150">
        <v>165.8</v>
      </c>
      <c r="H155" s="169">
        <v>30.800000000000011</v>
      </c>
      <c r="I155" s="145" t="s">
        <v>955</v>
      </c>
      <c r="J155" s="152" t="s">
        <v>1191</v>
      </c>
      <c r="K155" s="170">
        <v>43696</v>
      </c>
      <c r="L155" s="170">
        <v>44018</v>
      </c>
      <c r="M155" s="171">
        <v>43605</v>
      </c>
      <c r="N155" s="156">
        <v>0.25781447081756687</v>
      </c>
      <c r="O155" s="157">
        <v>134.84016</v>
      </c>
      <c r="P155" s="157">
        <v>0.15984000000000265</v>
      </c>
      <c r="Q155" s="158">
        <v>0.9</v>
      </c>
      <c r="R155" s="159">
        <v>14692.469999999998</v>
      </c>
      <c r="S155" s="160">
        <v>19438.137809999997</v>
      </c>
      <c r="T155" s="160"/>
      <c r="U155" s="160"/>
      <c r="V155" s="162">
        <v>3686.13</v>
      </c>
      <c r="W155" s="162">
        <v>23124.267809999998</v>
      </c>
      <c r="X155" s="163">
        <v>21240</v>
      </c>
      <c r="Y155" s="159">
        <v>1884.2678099999976</v>
      </c>
      <c r="Z155" s="184">
        <v>8.8713173728813377E-2</v>
      </c>
      <c r="AA155" s="184">
        <v>0.11219452542372821</v>
      </c>
      <c r="AB155" s="184">
        <v>-2.3481351694914832E-2</v>
      </c>
      <c r="AC155" s="164" t="s">
        <v>952</v>
      </c>
    </row>
    <row r="156" spans="1:29">
      <c r="A156" s="144" t="s">
        <v>186</v>
      </c>
      <c r="B156" s="145">
        <v>135</v>
      </c>
      <c r="C156" s="166">
        <v>102.01</v>
      </c>
      <c r="D156" s="167">
        <v>1.3218000000000001</v>
      </c>
      <c r="E156" s="148">
        <v>0.22000000000000003</v>
      </c>
      <c r="F156" s="168">
        <v>0.22918518518518516</v>
      </c>
      <c r="G156" s="150">
        <v>165.94</v>
      </c>
      <c r="H156" s="169">
        <v>30.939999999999998</v>
      </c>
      <c r="I156" s="145" t="s">
        <v>955</v>
      </c>
      <c r="J156" s="152" t="s">
        <v>1192</v>
      </c>
      <c r="K156" s="170">
        <v>43697</v>
      </c>
      <c r="L156" s="170">
        <v>44018</v>
      </c>
      <c r="M156" s="171">
        <v>43470</v>
      </c>
      <c r="N156" s="156">
        <v>0.25979066022544284</v>
      </c>
      <c r="O156" s="157">
        <v>134.83681800000002</v>
      </c>
      <c r="P156" s="157">
        <v>0.16318199999997773</v>
      </c>
      <c r="Q156" s="158">
        <v>0.9</v>
      </c>
      <c r="R156" s="159">
        <v>14794.479999999998</v>
      </c>
      <c r="S156" s="160">
        <v>19555.343664</v>
      </c>
      <c r="T156" s="160"/>
      <c r="U156" s="160"/>
      <c r="V156" s="162">
        <v>3686.13</v>
      </c>
      <c r="W156" s="162">
        <v>23241.473664000001</v>
      </c>
      <c r="X156" s="163">
        <v>21375</v>
      </c>
      <c r="Y156" s="159">
        <v>1866.473664000001</v>
      </c>
      <c r="Z156" s="184">
        <v>8.7320405333333406E-2</v>
      </c>
      <c r="AA156" s="184">
        <v>0.11047587228070133</v>
      </c>
      <c r="AB156" s="184">
        <v>-2.315546694736792E-2</v>
      </c>
      <c r="AC156" s="164" t="s">
        <v>952</v>
      </c>
    </row>
    <row r="157" spans="1:29">
      <c r="A157" s="144" t="s">
        <v>187</v>
      </c>
      <c r="B157" s="145">
        <v>135</v>
      </c>
      <c r="C157" s="166">
        <v>102.16</v>
      </c>
      <c r="D157" s="167">
        <v>1.3199000000000001</v>
      </c>
      <c r="E157" s="148">
        <v>0.22000000000000003</v>
      </c>
      <c r="F157" s="168">
        <v>0.23103703703703701</v>
      </c>
      <c r="G157" s="150">
        <v>166.19</v>
      </c>
      <c r="H157" s="169">
        <v>31.189999999999998</v>
      </c>
      <c r="I157" s="145" t="s">
        <v>955</v>
      </c>
      <c r="J157" s="152" t="s">
        <v>1193</v>
      </c>
      <c r="K157" s="170">
        <v>43698</v>
      </c>
      <c r="L157" s="170">
        <v>44018</v>
      </c>
      <c r="M157" s="171">
        <v>43335</v>
      </c>
      <c r="N157" s="156">
        <v>0.26270566516672433</v>
      </c>
      <c r="O157" s="157">
        <v>134.84098399999999</v>
      </c>
      <c r="P157" s="157">
        <v>0.15901600000000826</v>
      </c>
      <c r="Q157" s="158">
        <v>0.9</v>
      </c>
      <c r="R157" s="159">
        <v>14896.639999999998</v>
      </c>
      <c r="S157" s="160">
        <v>19662.075135999999</v>
      </c>
      <c r="T157" s="160"/>
      <c r="U157" s="160"/>
      <c r="V157" s="162">
        <v>3686.13</v>
      </c>
      <c r="W157" s="162">
        <v>23348.205136</v>
      </c>
      <c r="X157" s="163">
        <v>21510</v>
      </c>
      <c r="Y157" s="159">
        <v>1838.2051360000005</v>
      </c>
      <c r="Z157" s="184">
        <v>8.5458165318456514E-2</v>
      </c>
      <c r="AA157" s="184">
        <v>0.10818889907019935</v>
      </c>
      <c r="AB157" s="184">
        <v>-2.2730733751742838E-2</v>
      </c>
      <c r="AC157" s="164" t="s">
        <v>952</v>
      </c>
    </row>
    <row r="158" spans="1:29">
      <c r="A158" s="144" t="s">
        <v>188</v>
      </c>
      <c r="B158" s="145">
        <v>135</v>
      </c>
      <c r="C158" s="166">
        <v>101.85</v>
      </c>
      <c r="D158" s="167">
        <v>1.3239000000000001</v>
      </c>
      <c r="E158" s="148">
        <v>0.22000000000000003</v>
      </c>
      <c r="F158" s="168">
        <v>0.2272592592592593</v>
      </c>
      <c r="G158" s="150">
        <v>165.68</v>
      </c>
      <c r="H158" s="169">
        <v>30.680000000000007</v>
      </c>
      <c r="I158" s="145" t="s">
        <v>955</v>
      </c>
      <c r="J158" s="152" t="s">
        <v>1194</v>
      </c>
      <c r="K158" s="170">
        <v>43699</v>
      </c>
      <c r="L158" s="170">
        <v>44018</v>
      </c>
      <c r="M158" s="171">
        <v>43200</v>
      </c>
      <c r="N158" s="156">
        <v>0.25921759259259264</v>
      </c>
      <c r="O158" s="157">
        <v>134.839215</v>
      </c>
      <c r="P158" s="157">
        <v>0.16078500000000417</v>
      </c>
      <c r="Q158" s="158">
        <v>0.9</v>
      </c>
      <c r="R158" s="159">
        <v>14998.489999999998</v>
      </c>
      <c r="S158" s="160">
        <v>19856.500910999999</v>
      </c>
      <c r="T158" s="160"/>
      <c r="U158" s="160"/>
      <c r="V158" s="162">
        <v>3686.13</v>
      </c>
      <c r="W158" s="162">
        <v>23542.630911</v>
      </c>
      <c r="X158" s="163">
        <v>21645</v>
      </c>
      <c r="Y158" s="159">
        <v>1897.6309110000002</v>
      </c>
      <c r="Z158" s="184">
        <v>8.7670635758835713E-2</v>
      </c>
      <c r="AA158" s="184">
        <v>0.11084415218295152</v>
      </c>
      <c r="AB158" s="184">
        <v>-2.3173516424115803E-2</v>
      </c>
      <c r="AC158" s="164" t="s">
        <v>952</v>
      </c>
    </row>
    <row r="159" spans="1:29">
      <c r="A159" s="144" t="s">
        <v>189</v>
      </c>
      <c r="B159" s="145">
        <v>135</v>
      </c>
      <c r="C159" s="166">
        <v>101.16</v>
      </c>
      <c r="D159" s="167">
        <v>1.333</v>
      </c>
      <c r="E159" s="148">
        <v>0.22000000000000003</v>
      </c>
      <c r="F159" s="168">
        <v>0.21896296296296297</v>
      </c>
      <c r="G159" s="150">
        <v>164.56</v>
      </c>
      <c r="H159" s="169">
        <v>29.560000000000002</v>
      </c>
      <c r="I159" s="145" t="s">
        <v>955</v>
      </c>
      <c r="J159" s="152" t="s">
        <v>1195</v>
      </c>
      <c r="K159" s="170">
        <v>43700</v>
      </c>
      <c r="L159" s="170">
        <v>44018</v>
      </c>
      <c r="M159" s="171">
        <v>43065</v>
      </c>
      <c r="N159" s="156">
        <v>0.25053755950307677</v>
      </c>
      <c r="O159" s="157">
        <v>134.84627999999998</v>
      </c>
      <c r="P159" s="157">
        <v>0.15372000000002117</v>
      </c>
      <c r="Q159" s="158">
        <v>0.9</v>
      </c>
      <c r="R159" s="159">
        <v>15099.649999999998</v>
      </c>
      <c r="S159" s="160">
        <v>20127.833449999998</v>
      </c>
      <c r="T159" s="160"/>
      <c r="U159" s="160"/>
      <c r="V159" s="162">
        <v>3686.13</v>
      </c>
      <c r="W159" s="162">
        <v>23813.963449999999</v>
      </c>
      <c r="X159" s="163">
        <v>21780</v>
      </c>
      <c r="Y159" s="159">
        <v>2033.9634499999993</v>
      </c>
      <c r="Z159" s="184">
        <v>9.3386751606978846E-2</v>
      </c>
      <c r="AA159" s="184">
        <v>0.11773824885215722</v>
      </c>
      <c r="AB159" s="184">
        <v>-2.4351497245178377E-2</v>
      </c>
      <c r="AC159" s="164" t="s">
        <v>952</v>
      </c>
    </row>
    <row r="160" spans="1:29">
      <c r="A160" s="144" t="s">
        <v>190</v>
      </c>
      <c r="B160" s="145">
        <v>135</v>
      </c>
      <c r="C160" s="166">
        <v>102.52</v>
      </c>
      <c r="D160" s="167">
        <v>1.3151999999999999</v>
      </c>
      <c r="E160" s="148">
        <v>0.22000000000000003</v>
      </c>
      <c r="F160" s="168">
        <v>0.23533333333333342</v>
      </c>
      <c r="G160" s="150">
        <v>166.77</v>
      </c>
      <c r="H160" s="169">
        <v>31.77000000000001</v>
      </c>
      <c r="I160" s="145" t="s">
        <v>955</v>
      </c>
      <c r="J160" s="152" t="s">
        <v>1196</v>
      </c>
      <c r="K160" s="170">
        <v>43703</v>
      </c>
      <c r="L160" s="170">
        <v>44018</v>
      </c>
      <c r="M160" s="171">
        <v>42660</v>
      </c>
      <c r="N160" s="156">
        <v>0.27182489451476799</v>
      </c>
      <c r="O160" s="157">
        <v>134.83430399999997</v>
      </c>
      <c r="P160" s="157">
        <v>0.16569600000002538</v>
      </c>
      <c r="Q160" s="158">
        <v>0.9</v>
      </c>
      <c r="R160" s="159">
        <v>15202.169999999998</v>
      </c>
      <c r="S160" s="160">
        <v>19993.893983999995</v>
      </c>
      <c r="T160" s="160"/>
      <c r="U160" s="160"/>
      <c r="V160" s="162">
        <v>3686.13</v>
      </c>
      <c r="W160" s="162">
        <v>23680.023983999996</v>
      </c>
      <c r="X160" s="163">
        <v>21915</v>
      </c>
      <c r="Y160" s="159">
        <v>1765.0239839999958</v>
      </c>
      <c r="Z160" s="184">
        <v>8.0539538398357147E-2</v>
      </c>
      <c r="AA160" s="184">
        <v>0.10217180780287416</v>
      </c>
      <c r="AB160" s="184">
        <v>-2.1632269404517013E-2</v>
      </c>
      <c r="AC160" s="164" t="s">
        <v>952</v>
      </c>
    </row>
    <row r="161" spans="1:29">
      <c r="A161" s="144" t="s">
        <v>191</v>
      </c>
      <c r="B161" s="145">
        <v>135</v>
      </c>
      <c r="C161" s="166">
        <v>101.22</v>
      </c>
      <c r="D161" s="167">
        <v>1.3321000000000001</v>
      </c>
      <c r="E161" s="148">
        <v>0.22000000000000003</v>
      </c>
      <c r="F161" s="168">
        <v>0.21970370370370368</v>
      </c>
      <c r="G161" s="150">
        <v>164.66</v>
      </c>
      <c r="H161" s="169">
        <v>29.659999999999997</v>
      </c>
      <c r="I161" s="145" t="s">
        <v>955</v>
      </c>
      <c r="J161" s="152" t="s">
        <v>1197</v>
      </c>
      <c r="K161" s="170">
        <v>43704</v>
      </c>
      <c r="L161" s="170">
        <v>44018</v>
      </c>
      <c r="M161" s="171">
        <v>42525</v>
      </c>
      <c r="N161" s="156">
        <v>0.25457730746619633</v>
      </c>
      <c r="O161" s="157">
        <v>134.835162</v>
      </c>
      <c r="P161" s="157">
        <v>0.16483800000000315</v>
      </c>
      <c r="Q161" s="158">
        <v>0.9</v>
      </c>
      <c r="R161" s="159">
        <v>15303.389999999998</v>
      </c>
      <c r="S161" s="160">
        <v>20385.645818999998</v>
      </c>
      <c r="T161" s="160"/>
      <c r="U161" s="160"/>
      <c r="V161" s="162">
        <v>3686.13</v>
      </c>
      <c r="W161" s="162">
        <v>24071.775818999999</v>
      </c>
      <c r="X161" s="163">
        <v>22050</v>
      </c>
      <c r="Y161" s="159">
        <v>2021.7758189999986</v>
      </c>
      <c r="Z161" s="184">
        <v>9.1690513333333223E-2</v>
      </c>
      <c r="AA161" s="184">
        <v>0.1156147199999995</v>
      </c>
      <c r="AB161" s="184">
        <v>-2.3924206666666281E-2</v>
      </c>
      <c r="AC161" s="164" t="s">
        <v>952</v>
      </c>
    </row>
    <row r="162" spans="1:29">
      <c r="A162" s="144" t="s">
        <v>192</v>
      </c>
      <c r="B162" s="145">
        <v>135</v>
      </c>
      <c r="C162" s="166">
        <v>101.58</v>
      </c>
      <c r="D162" s="167">
        <v>1.3273999999999999</v>
      </c>
      <c r="E162" s="148">
        <v>0.22000000000000003</v>
      </c>
      <c r="F162" s="168">
        <v>0.22400000000000006</v>
      </c>
      <c r="G162" s="150">
        <v>165.24</v>
      </c>
      <c r="H162" s="169">
        <v>30.240000000000009</v>
      </c>
      <c r="I162" s="145" t="s">
        <v>955</v>
      </c>
      <c r="J162" s="152" t="s">
        <v>1198</v>
      </c>
      <c r="K162" s="170">
        <v>43705</v>
      </c>
      <c r="L162" s="170">
        <v>44018</v>
      </c>
      <c r="M162" s="171">
        <v>42390</v>
      </c>
      <c r="N162" s="156">
        <v>0.26038216560509564</v>
      </c>
      <c r="O162" s="157">
        <v>134.83729199999999</v>
      </c>
      <c r="P162" s="157">
        <v>0.16270800000000918</v>
      </c>
      <c r="Q162" s="158">
        <v>0.9</v>
      </c>
      <c r="R162" s="159">
        <v>15404.969999999998</v>
      </c>
      <c r="S162" s="160">
        <v>20448.557177999995</v>
      </c>
      <c r="T162" s="160"/>
      <c r="U162" s="160"/>
      <c r="V162" s="162">
        <v>3686.13</v>
      </c>
      <c r="W162" s="162">
        <v>24134.687177999996</v>
      </c>
      <c r="X162" s="163">
        <v>22185</v>
      </c>
      <c r="Y162" s="159">
        <v>1949.6871779999965</v>
      </c>
      <c r="Z162" s="184">
        <v>8.7883127248140402E-2</v>
      </c>
      <c r="AA162" s="184">
        <v>0.11099161757944498</v>
      </c>
      <c r="AB162" s="184">
        <v>-2.3108490331304576E-2</v>
      </c>
      <c r="AC162" s="164" t="s">
        <v>952</v>
      </c>
    </row>
    <row r="163" spans="1:29">
      <c r="A163" s="144" t="s">
        <v>193</v>
      </c>
      <c r="B163" s="145">
        <v>135</v>
      </c>
      <c r="C163" s="166">
        <v>101.89</v>
      </c>
      <c r="D163" s="167">
        <v>1.3233999999999999</v>
      </c>
      <c r="E163" s="148">
        <v>0.22000000000000003</v>
      </c>
      <c r="F163" s="168">
        <v>0.22777777777777777</v>
      </c>
      <c r="G163" s="150">
        <v>165.75</v>
      </c>
      <c r="H163" s="169">
        <v>30.75</v>
      </c>
      <c r="I163" s="145" t="s">
        <v>955</v>
      </c>
      <c r="J163" s="152" t="s">
        <v>1199</v>
      </c>
      <c r="K163" s="170">
        <v>43706</v>
      </c>
      <c r="L163" s="170">
        <v>44018</v>
      </c>
      <c r="M163" s="171">
        <v>42255</v>
      </c>
      <c r="N163" s="156">
        <v>0.26561945331913384</v>
      </c>
      <c r="O163" s="157">
        <v>134.84122599999998</v>
      </c>
      <c r="P163" s="157">
        <v>0.1587740000000224</v>
      </c>
      <c r="Q163" s="158">
        <v>0.9</v>
      </c>
      <c r="R163" s="159">
        <v>15506.859999999997</v>
      </c>
      <c r="S163" s="160">
        <v>20521.778523999994</v>
      </c>
      <c r="T163" s="160"/>
      <c r="U163" s="160"/>
      <c r="V163" s="162">
        <v>3686.13</v>
      </c>
      <c r="W163" s="162">
        <v>24207.908523999995</v>
      </c>
      <c r="X163" s="163">
        <v>22320</v>
      </c>
      <c r="Y163" s="159">
        <v>1887.9085239999949</v>
      </c>
      <c r="Z163" s="184">
        <v>8.4583715232974699E-2</v>
      </c>
      <c r="AA163" s="184">
        <v>0.10698556012544747</v>
      </c>
      <c r="AB163" s="184">
        <v>-2.2401844892472766E-2</v>
      </c>
      <c r="AC163" s="164" t="s">
        <v>952</v>
      </c>
    </row>
    <row r="164" spans="1:29">
      <c r="A164" s="144" t="s">
        <v>194</v>
      </c>
      <c r="B164" s="145">
        <v>135</v>
      </c>
      <c r="C164" s="166">
        <v>101.65</v>
      </c>
      <c r="D164" s="167">
        <v>1.3265</v>
      </c>
      <c r="E164" s="148">
        <v>0.22000000000000003</v>
      </c>
      <c r="F164" s="168">
        <v>0.224888888888889</v>
      </c>
      <c r="G164" s="150">
        <v>165.36</v>
      </c>
      <c r="H164" s="169">
        <v>30.360000000000014</v>
      </c>
      <c r="I164" s="145" t="s">
        <v>955</v>
      </c>
      <c r="J164" s="152" t="s">
        <v>1200</v>
      </c>
      <c r="K164" s="170">
        <v>43707</v>
      </c>
      <c r="L164" s="170">
        <v>44018</v>
      </c>
      <c r="M164" s="171">
        <v>42120</v>
      </c>
      <c r="N164" s="156">
        <v>0.26309116809116823</v>
      </c>
      <c r="O164" s="157">
        <v>134.83872500000001</v>
      </c>
      <c r="P164" s="157">
        <v>0.16127499999998918</v>
      </c>
      <c r="Q164" s="158">
        <v>0.9</v>
      </c>
      <c r="R164" s="159">
        <v>15608.509999999997</v>
      </c>
      <c r="S164" s="160">
        <v>20704.688514999994</v>
      </c>
      <c r="T164" s="160"/>
      <c r="U164" s="160"/>
      <c r="V164" s="162">
        <v>3686.13</v>
      </c>
      <c r="W164" s="162">
        <v>24390.818514999995</v>
      </c>
      <c r="X164" s="163">
        <v>22455</v>
      </c>
      <c r="Y164" s="159">
        <v>1935.8185149999954</v>
      </c>
      <c r="Z164" s="184">
        <v>8.620879603651721E-2</v>
      </c>
      <c r="AA164" s="184">
        <v>0.10891264840792658</v>
      </c>
      <c r="AB164" s="184">
        <v>-2.2703852371409372E-2</v>
      </c>
      <c r="AC164" s="164" t="s">
        <v>952</v>
      </c>
    </row>
    <row r="165" spans="1:29">
      <c r="A165" s="144" t="s">
        <v>195</v>
      </c>
      <c r="B165" s="145">
        <v>135</v>
      </c>
      <c r="C165" s="166">
        <v>100.43</v>
      </c>
      <c r="D165" s="167">
        <v>1.3426</v>
      </c>
      <c r="E165" s="148">
        <v>0.22000000000000003</v>
      </c>
      <c r="F165" s="168">
        <v>0.21711111111111112</v>
      </c>
      <c r="G165" s="150">
        <v>164.31</v>
      </c>
      <c r="H165" s="169">
        <v>29.310000000000002</v>
      </c>
      <c r="I165" s="145" t="s">
        <v>955</v>
      </c>
      <c r="J165" s="152" t="s">
        <v>1322</v>
      </c>
      <c r="K165" s="170">
        <v>43710</v>
      </c>
      <c r="L165" s="170">
        <v>44019</v>
      </c>
      <c r="M165" s="171">
        <v>41850</v>
      </c>
      <c r="N165" s="156">
        <v>0.25563082437275991</v>
      </c>
      <c r="O165" s="157">
        <v>134.83731800000001</v>
      </c>
      <c r="P165" s="157">
        <v>0.16268199999998956</v>
      </c>
      <c r="Q165" s="158">
        <v>0.9</v>
      </c>
      <c r="R165" s="159">
        <v>15708.939999999997</v>
      </c>
      <c r="S165" s="160">
        <v>21090.822843999995</v>
      </c>
      <c r="T165" s="160"/>
      <c r="U165" s="160"/>
      <c r="V165" s="162">
        <v>3686.13</v>
      </c>
      <c r="W165" s="162">
        <v>24776.952843999996</v>
      </c>
      <c r="X165" s="163">
        <v>22590</v>
      </c>
      <c r="Y165" s="159">
        <v>2186.9528439999958</v>
      </c>
      <c r="Z165" s="184">
        <v>9.6810661531651077E-2</v>
      </c>
      <c r="AA165" s="184">
        <v>0.12163323975210227</v>
      </c>
      <c r="AB165" s="184">
        <v>-2.4822578220451197E-2</v>
      </c>
      <c r="AC165" s="164" t="s">
        <v>952</v>
      </c>
    </row>
    <row r="166" spans="1:29" ht="16.5" customHeight="1">
      <c r="A166" s="144" t="s">
        <v>196</v>
      </c>
      <c r="B166" s="145">
        <v>135</v>
      </c>
      <c r="C166" s="166">
        <v>100.31</v>
      </c>
      <c r="D166" s="167">
        <v>1.3442000000000001</v>
      </c>
      <c r="E166" s="148">
        <v>0.22000000000000003</v>
      </c>
      <c r="F166" s="168">
        <v>0.21570370370370373</v>
      </c>
      <c r="G166" s="150">
        <v>164.12</v>
      </c>
      <c r="H166" s="169">
        <v>29.120000000000005</v>
      </c>
      <c r="I166" s="145" t="s">
        <v>955</v>
      </c>
      <c r="J166" s="152" t="s">
        <v>1323</v>
      </c>
      <c r="K166" s="170">
        <v>43711</v>
      </c>
      <c r="L166" s="170">
        <v>44019</v>
      </c>
      <c r="M166" s="171">
        <v>41715</v>
      </c>
      <c r="N166" s="156">
        <v>0.25479563706100927</v>
      </c>
      <c r="O166" s="157">
        <v>134.836702</v>
      </c>
      <c r="P166" s="157">
        <v>0.1632979999999975</v>
      </c>
      <c r="Q166" s="158">
        <v>0.9</v>
      </c>
      <c r="R166" s="159">
        <v>15809.249999999996</v>
      </c>
      <c r="S166" s="160">
        <v>21250.793849999995</v>
      </c>
      <c r="T166" s="160"/>
      <c r="U166" s="160"/>
      <c r="V166" s="162">
        <v>3686.13</v>
      </c>
      <c r="W166" s="162">
        <v>24936.923849999996</v>
      </c>
      <c r="X166" s="163">
        <v>22725</v>
      </c>
      <c r="Y166" s="159">
        <v>2211.9238499999956</v>
      </c>
      <c r="Z166" s="184">
        <v>9.7334382838283551E-2</v>
      </c>
      <c r="AA166" s="184">
        <v>0.12223220963696346</v>
      </c>
      <c r="AB166" s="184">
        <v>-2.4897826798679912E-2</v>
      </c>
      <c r="AC166" s="164" t="s">
        <v>952</v>
      </c>
    </row>
    <row r="167" spans="1:29">
      <c r="A167" s="144" t="s">
        <v>197</v>
      </c>
      <c r="B167" s="145">
        <v>135</v>
      </c>
      <c r="C167" s="166">
        <v>99.45</v>
      </c>
      <c r="D167" s="167">
        <v>1.3557999999999999</v>
      </c>
      <c r="E167" s="148">
        <v>0.22000000000000003</v>
      </c>
      <c r="F167" s="168">
        <v>0.22377777777777783</v>
      </c>
      <c r="G167" s="150">
        <v>165.21</v>
      </c>
      <c r="H167" s="169">
        <v>30.210000000000008</v>
      </c>
      <c r="I167" s="145" t="s">
        <v>955</v>
      </c>
      <c r="J167" s="152" t="s">
        <v>1324</v>
      </c>
      <c r="K167" s="170">
        <v>43712</v>
      </c>
      <c r="L167" s="170">
        <v>44020</v>
      </c>
      <c r="M167" s="171">
        <v>41715</v>
      </c>
      <c r="N167" s="156">
        <v>0.26433297375044956</v>
      </c>
      <c r="O167" s="157">
        <v>134.83430999999999</v>
      </c>
      <c r="P167" s="157">
        <v>0.16569000000001211</v>
      </c>
      <c r="Q167" s="158">
        <v>0.9</v>
      </c>
      <c r="R167" s="159">
        <v>15908.699999999997</v>
      </c>
      <c r="S167" s="160">
        <v>21569.015459999995</v>
      </c>
      <c r="T167" s="160"/>
      <c r="U167" s="160"/>
      <c r="V167" s="162">
        <v>3686.13</v>
      </c>
      <c r="W167" s="162">
        <v>25255.145459999996</v>
      </c>
      <c r="X167" s="163">
        <v>22860</v>
      </c>
      <c r="Y167" s="159">
        <v>2395.1454599999961</v>
      </c>
      <c r="Z167" s="184">
        <v>0.10477451706036733</v>
      </c>
      <c r="AA167" s="184">
        <v>0.13113041758530164</v>
      </c>
      <c r="AB167" s="184">
        <v>-2.6355900524934306E-2</v>
      </c>
      <c r="AC167" s="164" t="s">
        <v>952</v>
      </c>
    </row>
    <row r="168" spans="1:29">
      <c r="A168" s="144" t="s">
        <v>198</v>
      </c>
      <c r="B168" s="145">
        <v>135</v>
      </c>
      <c r="C168" s="166">
        <v>98.52</v>
      </c>
      <c r="D168" s="167">
        <v>1.3686</v>
      </c>
      <c r="E168" s="148">
        <v>0.22000000000000003</v>
      </c>
      <c r="F168" s="168">
        <v>0.21237037037037026</v>
      </c>
      <c r="G168" s="150">
        <v>163.66999999999999</v>
      </c>
      <c r="H168" s="169">
        <v>28.669999999999987</v>
      </c>
      <c r="I168" s="145" t="s">
        <v>955</v>
      </c>
      <c r="J168" s="152" t="s">
        <v>1325</v>
      </c>
      <c r="K168" s="170">
        <v>43713</v>
      </c>
      <c r="L168" s="170">
        <v>44020</v>
      </c>
      <c r="M168" s="171">
        <v>41580</v>
      </c>
      <c r="N168" s="156">
        <v>0.25167267917267905</v>
      </c>
      <c r="O168" s="157">
        <v>134.83447200000001</v>
      </c>
      <c r="P168" s="157">
        <v>0.16552799999999479</v>
      </c>
      <c r="Q168" s="158">
        <v>0.9</v>
      </c>
      <c r="R168" s="159">
        <v>15599.679999999997</v>
      </c>
      <c r="S168" s="160">
        <v>21349.722047999996</v>
      </c>
      <c r="T168" s="160">
        <v>407.54</v>
      </c>
      <c r="U168" s="160">
        <v>554.97</v>
      </c>
      <c r="V168" s="162">
        <v>4241.1000000000004</v>
      </c>
      <c r="W168" s="162">
        <v>25590.822047999995</v>
      </c>
      <c r="X168" s="163">
        <v>22995</v>
      </c>
      <c r="Y168" s="159">
        <v>2595.8220479999945</v>
      </c>
      <c r="Z168" s="184">
        <v>0.11288636868884527</v>
      </c>
      <c r="AA168" s="184">
        <v>0.14096959138943221</v>
      </c>
      <c r="AB168" s="184">
        <v>-2.8083222700586941E-2</v>
      </c>
      <c r="AC168" s="164" t="s">
        <v>952</v>
      </c>
    </row>
    <row r="169" spans="1:29">
      <c r="A169" s="144" t="s">
        <v>199</v>
      </c>
      <c r="B169" s="145">
        <v>135</v>
      </c>
      <c r="C169" s="166">
        <v>97.96</v>
      </c>
      <c r="D169" s="167">
        <v>1.3765000000000001</v>
      </c>
      <c r="E169" s="148">
        <v>0.22000000000000003</v>
      </c>
      <c r="F169" s="168">
        <v>0.22170370370370376</v>
      </c>
      <c r="G169" s="150">
        <v>164.93</v>
      </c>
      <c r="H169" s="169">
        <v>29.930000000000007</v>
      </c>
      <c r="I169" s="145" t="s">
        <v>955</v>
      </c>
      <c r="J169" s="152" t="s">
        <v>1326</v>
      </c>
      <c r="K169" s="170">
        <v>43714</v>
      </c>
      <c r="L169" s="170">
        <v>44021</v>
      </c>
      <c r="M169" s="171">
        <v>41580</v>
      </c>
      <c r="N169" s="156">
        <v>0.26273328523328526</v>
      </c>
      <c r="O169" s="157">
        <v>134.84193999999999</v>
      </c>
      <c r="P169" s="157">
        <v>0.15806000000000608</v>
      </c>
      <c r="Q169" s="158">
        <v>0.9</v>
      </c>
      <c r="R169" s="159">
        <v>15456.739999999996</v>
      </c>
      <c r="S169" s="160">
        <v>21276.202609999997</v>
      </c>
      <c r="T169" s="160">
        <v>240.9</v>
      </c>
      <c r="U169" s="160">
        <v>329.94</v>
      </c>
      <c r="V169" s="162">
        <v>4571.04</v>
      </c>
      <c r="W169" s="162">
        <v>25847.242609999998</v>
      </c>
      <c r="X169" s="163">
        <v>23130</v>
      </c>
      <c r="Y169" s="159">
        <v>2717.2426099999975</v>
      </c>
      <c r="Z169" s="184">
        <v>0.11747698270644169</v>
      </c>
      <c r="AA169" s="184">
        <v>0.14668758214440092</v>
      </c>
      <c r="AB169" s="184">
        <v>-2.9210599437959228E-2</v>
      </c>
      <c r="AC169" s="164" t="s">
        <v>952</v>
      </c>
    </row>
    <row r="170" spans="1:29">
      <c r="A170" s="144" t="s">
        <v>200</v>
      </c>
      <c r="B170" s="145">
        <v>135</v>
      </c>
      <c r="C170" s="166">
        <v>97.4</v>
      </c>
      <c r="D170" s="167">
        <v>1.3844000000000001</v>
      </c>
      <c r="E170" s="148">
        <v>0.22000000000000003</v>
      </c>
      <c r="F170" s="168">
        <v>0.21474074074074082</v>
      </c>
      <c r="G170" s="150">
        <v>163.99</v>
      </c>
      <c r="H170" s="169">
        <v>28.990000000000009</v>
      </c>
      <c r="I170" s="145" t="s">
        <v>955</v>
      </c>
      <c r="J170" s="152" t="s">
        <v>1327</v>
      </c>
      <c r="K170" s="170">
        <v>43717</v>
      </c>
      <c r="L170" s="170">
        <v>44021</v>
      </c>
      <c r="M170" s="171">
        <v>41175</v>
      </c>
      <c r="N170" s="156">
        <v>0.2569848208864603</v>
      </c>
      <c r="O170" s="157">
        <v>134.84056000000001</v>
      </c>
      <c r="P170" s="157">
        <v>0.15943999999998937</v>
      </c>
      <c r="Q170" s="158">
        <v>0.9</v>
      </c>
      <c r="R170" s="159">
        <v>15554.139999999996</v>
      </c>
      <c r="S170" s="160">
        <v>21533.151415999997</v>
      </c>
      <c r="T170" s="160"/>
      <c r="U170" s="160"/>
      <c r="V170" s="162">
        <v>4571.04</v>
      </c>
      <c r="W170" s="162">
        <v>26104.191415999998</v>
      </c>
      <c r="X170" s="163">
        <v>23265</v>
      </c>
      <c r="Y170" s="159">
        <v>2839.1914159999978</v>
      </c>
      <c r="Z170" s="184">
        <v>0.12203702626262625</v>
      </c>
      <c r="AA170" s="184">
        <v>0.15237241779497079</v>
      </c>
      <c r="AB170" s="184">
        <v>-3.0335391532344547E-2</v>
      </c>
      <c r="AC170" s="164" t="s">
        <v>952</v>
      </c>
    </row>
    <row r="171" spans="1:29">
      <c r="A171" s="144" t="s">
        <v>201</v>
      </c>
      <c r="B171" s="145">
        <v>135</v>
      </c>
      <c r="C171" s="166">
        <v>97.72</v>
      </c>
      <c r="D171" s="167">
        <v>1.3798999999999999</v>
      </c>
      <c r="E171" s="148">
        <v>0.22000000000000003</v>
      </c>
      <c r="F171" s="168">
        <v>0.21874074074074074</v>
      </c>
      <c r="G171" s="150">
        <v>164.53</v>
      </c>
      <c r="H171" s="169">
        <v>29.53</v>
      </c>
      <c r="I171" s="145" t="s">
        <v>955</v>
      </c>
      <c r="J171" s="152" t="s">
        <v>1328</v>
      </c>
      <c r="K171" s="170">
        <v>43718</v>
      </c>
      <c r="L171" s="170">
        <v>44021</v>
      </c>
      <c r="M171" s="171">
        <v>41040</v>
      </c>
      <c r="N171" s="156">
        <v>0.26263279727095518</v>
      </c>
      <c r="O171" s="157">
        <v>134.843828</v>
      </c>
      <c r="P171" s="157">
        <v>0.15617199999999798</v>
      </c>
      <c r="Q171" s="158">
        <v>0.9</v>
      </c>
      <c r="R171" s="159">
        <v>15651.859999999995</v>
      </c>
      <c r="S171" s="160">
        <v>21598.001613999993</v>
      </c>
      <c r="T171" s="160"/>
      <c r="U171" s="160"/>
      <c r="V171" s="162">
        <v>4571.04</v>
      </c>
      <c r="W171" s="162">
        <v>26169.041613999994</v>
      </c>
      <c r="X171" s="163">
        <v>23400</v>
      </c>
      <c r="Y171" s="159">
        <v>2769.0416139999943</v>
      </c>
      <c r="Z171" s="184">
        <v>0.11833511170940136</v>
      </c>
      <c r="AA171" s="184">
        <v>0.14776248944444426</v>
      </c>
      <c r="AB171" s="184">
        <v>-2.9427377735042892E-2</v>
      </c>
      <c r="AC171" s="164" t="s">
        <v>952</v>
      </c>
    </row>
    <row r="172" spans="1:29">
      <c r="A172" s="144" t="s">
        <v>202</v>
      </c>
      <c r="B172" s="145">
        <v>135</v>
      </c>
      <c r="C172" s="166">
        <v>98.39</v>
      </c>
      <c r="D172" s="167">
        <v>1.3704000000000001</v>
      </c>
      <c r="E172" s="148">
        <v>0.22000000000000003</v>
      </c>
      <c r="F172" s="168">
        <v>0.21074074074074065</v>
      </c>
      <c r="G172" s="150">
        <v>163.44999999999999</v>
      </c>
      <c r="H172" s="169">
        <v>28.449999999999989</v>
      </c>
      <c r="I172" s="145" t="s">
        <v>955</v>
      </c>
      <c r="J172" s="152" t="s">
        <v>1329</v>
      </c>
      <c r="K172" s="170">
        <v>43719</v>
      </c>
      <c r="L172" s="170">
        <v>44020</v>
      </c>
      <c r="M172" s="171">
        <v>40770</v>
      </c>
      <c r="N172" s="156">
        <v>0.25470321314692163</v>
      </c>
      <c r="O172" s="157">
        <v>134.83365600000002</v>
      </c>
      <c r="P172" s="157">
        <v>0.16634399999998095</v>
      </c>
      <c r="Q172" s="158">
        <v>0.9</v>
      </c>
      <c r="R172" s="159">
        <v>15750.249999999995</v>
      </c>
      <c r="S172" s="160">
        <v>21584.142599999992</v>
      </c>
      <c r="T172" s="160"/>
      <c r="U172" s="160"/>
      <c r="V172" s="162">
        <v>4571.04</v>
      </c>
      <c r="W172" s="162">
        <v>26155.182599999993</v>
      </c>
      <c r="X172" s="163">
        <v>23535</v>
      </c>
      <c r="Y172" s="159">
        <v>2620.1825999999928</v>
      </c>
      <c r="Z172" s="184">
        <v>0.11133131931166318</v>
      </c>
      <c r="AA172" s="184">
        <v>0.13905132543021015</v>
      </c>
      <c r="AB172" s="184">
        <v>-2.7720006118546969E-2</v>
      </c>
      <c r="AC172" s="164" t="s">
        <v>952</v>
      </c>
    </row>
    <row r="173" spans="1:29">
      <c r="A173" s="144" t="s">
        <v>203</v>
      </c>
      <c r="B173" s="145">
        <v>135</v>
      </c>
      <c r="C173" s="166">
        <v>97.41</v>
      </c>
      <c r="D173" s="167">
        <v>1.3843000000000001</v>
      </c>
      <c r="E173" s="148">
        <v>0.22000000000000003</v>
      </c>
      <c r="F173" s="168">
        <v>0.21481481481481482</v>
      </c>
      <c r="G173" s="150">
        <v>164</v>
      </c>
      <c r="H173" s="169">
        <v>29</v>
      </c>
      <c r="I173" s="145" t="s">
        <v>955</v>
      </c>
      <c r="J173" s="152" t="s">
        <v>1330</v>
      </c>
      <c r="K173" s="170">
        <v>43720</v>
      </c>
      <c r="L173" s="170">
        <v>44021</v>
      </c>
      <c r="M173" s="171">
        <v>40770</v>
      </c>
      <c r="N173" s="156">
        <v>0.2596271768457199</v>
      </c>
      <c r="O173" s="157">
        <v>134.844663</v>
      </c>
      <c r="P173" s="157">
        <v>0.15533700000000294</v>
      </c>
      <c r="Q173" s="158">
        <v>0.9</v>
      </c>
      <c r="R173" s="159">
        <v>15847.659999999994</v>
      </c>
      <c r="S173" s="160">
        <v>21937.915737999992</v>
      </c>
      <c r="T173" s="160"/>
      <c r="U173" s="160"/>
      <c r="V173" s="162">
        <v>4571.04</v>
      </c>
      <c r="W173" s="162">
        <v>26508.955737999993</v>
      </c>
      <c r="X173" s="163">
        <v>23670</v>
      </c>
      <c r="Y173" s="159">
        <v>2838.9557379999933</v>
      </c>
      <c r="Z173" s="184">
        <v>0.11993898343895193</v>
      </c>
      <c r="AA173" s="184">
        <v>0.14973922522179972</v>
      </c>
      <c r="AB173" s="184">
        <v>-2.9800241782847792E-2</v>
      </c>
      <c r="AC173" s="164" t="s">
        <v>952</v>
      </c>
    </row>
    <row r="174" spans="1:29">
      <c r="A174" s="144" t="s">
        <v>204</v>
      </c>
      <c r="B174" s="145">
        <v>135</v>
      </c>
      <c r="C174" s="166">
        <v>97.75</v>
      </c>
      <c r="D174" s="167">
        <v>1.3794</v>
      </c>
      <c r="E174" s="148">
        <v>0.22000000000000003</v>
      </c>
      <c r="F174" s="168">
        <v>0.2191111111111112</v>
      </c>
      <c r="G174" s="150">
        <v>164.58</v>
      </c>
      <c r="H174" s="169">
        <v>29.580000000000013</v>
      </c>
      <c r="I174" s="145" t="s">
        <v>955</v>
      </c>
      <c r="J174" s="152" t="s">
        <v>1331</v>
      </c>
      <c r="K174" s="170">
        <v>43724</v>
      </c>
      <c r="L174" s="170">
        <v>44021</v>
      </c>
      <c r="M174" s="171">
        <v>40230</v>
      </c>
      <c r="N174" s="156">
        <v>0.2683743475018644</v>
      </c>
      <c r="O174" s="157">
        <v>134.83635000000001</v>
      </c>
      <c r="P174" s="157">
        <v>0.16364999999998986</v>
      </c>
      <c r="Q174" s="158">
        <v>0.9</v>
      </c>
      <c r="R174" s="159">
        <v>15945.409999999994</v>
      </c>
      <c r="S174" s="160">
        <v>21995.098553999993</v>
      </c>
      <c r="T174" s="160"/>
      <c r="U174" s="160"/>
      <c r="V174" s="162">
        <v>4571.04</v>
      </c>
      <c r="W174" s="162">
        <v>26566.138553999994</v>
      </c>
      <c r="X174" s="163">
        <v>23805</v>
      </c>
      <c r="Y174" s="159">
        <v>2761.1385539999937</v>
      </c>
      <c r="Z174" s="184">
        <v>0.1159898573408944</v>
      </c>
      <c r="AA174" s="184">
        <v>0.14483652123503443</v>
      </c>
      <c r="AB174" s="184">
        <v>-2.8846663894140034E-2</v>
      </c>
      <c r="AC174" s="164" t="s">
        <v>952</v>
      </c>
    </row>
    <row r="175" spans="1:29">
      <c r="A175" s="144" t="s">
        <v>205</v>
      </c>
      <c r="B175" s="145">
        <v>135</v>
      </c>
      <c r="C175" s="166">
        <v>99.32</v>
      </c>
      <c r="D175" s="167">
        <v>1.3576999999999999</v>
      </c>
      <c r="E175" s="148">
        <v>0.22000000000000003</v>
      </c>
      <c r="F175" s="168">
        <v>0.22222222222222221</v>
      </c>
      <c r="G175" s="150">
        <v>165</v>
      </c>
      <c r="H175" s="169">
        <v>30</v>
      </c>
      <c r="I175" s="145" t="s">
        <v>955</v>
      </c>
      <c r="J175" s="152" t="s">
        <v>1332</v>
      </c>
      <c r="K175" s="170">
        <v>43725</v>
      </c>
      <c r="L175" s="170">
        <v>44020</v>
      </c>
      <c r="M175" s="171">
        <v>39960</v>
      </c>
      <c r="N175" s="156">
        <v>0.27402402402402404</v>
      </c>
      <c r="O175" s="157">
        <v>134.84676399999998</v>
      </c>
      <c r="P175" s="157">
        <v>0.15323600000002102</v>
      </c>
      <c r="Q175" s="158">
        <v>0.9</v>
      </c>
      <c r="R175" s="159">
        <v>16044.729999999994</v>
      </c>
      <c r="S175" s="160">
        <v>21783.929920999992</v>
      </c>
      <c r="T175" s="160"/>
      <c r="U175" s="160"/>
      <c r="V175" s="162">
        <v>4571.04</v>
      </c>
      <c r="W175" s="162">
        <v>26354.969920999993</v>
      </c>
      <c r="X175" s="163">
        <v>23940</v>
      </c>
      <c r="Y175" s="159">
        <v>2414.9699209999926</v>
      </c>
      <c r="Z175" s="184">
        <v>0.10087593654970739</v>
      </c>
      <c r="AA175" s="184">
        <v>0.12610496315789455</v>
      </c>
      <c r="AB175" s="184">
        <v>-2.5229026608187155E-2</v>
      </c>
      <c r="AC175" s="164" t="s">
        <v>952</v>
      </c>
    </row>
    <row r="176" spans="1:29">
      <c r="A176" s="144" t="s">
        <v>206</v>
      </c>
      <c r="B176" s="145">
        <v>135</v>
      </c>
      <c r="C176" s="166">
        <v>98.86</v>
      </c>
      <c r="D176" s="167">
        <v>1.3638999999999999</v>
      </c>
      <c r="E176" s="148">
        <v>0.22000000000000003</v>
      </c>
      <c r="F176" s="168">
        <v>0.21651851851851844</v>
      </c>
      <c r="G176" s="150">
        <v>164.23</v>
      </c>
      <c r="H176" s="169">
        <v>29.22999999999999</v>
      </c>
      <c r="I176" s="145" t="s">
        <v>955</v>
      </c>
      <c r="J176" s="152" t="s">
        <v>1333</v>
      </c>
      <c r="K176" s="170">
        <v>43726</v>
      </c>
      <c r="L176" s="170">
        <v>44020</v>
      </c>
      <c r="M176" s="171">
        <v>39825</v>
      </c>
      <c r="N176" s="156">
        <v>0.26789579409918385</v>
      </c>
      <c r="O176" s="157">
        <v>134.83515399999999</v>
      </c>
      <c r="P176" s="157">
        <v>0.16484600000001137</v>
      </c>
      <c r="Q176" s="158">
        <v>0.9</v>
      </c>
      <c r="R176" s="159">
        <v>16143.589999999995</v>
      </c>
      <c r="S176" s="160">
        <v>22018.242400999992</v>
      </c>
      <c r="T176" s="160"/>
      <c r="U176" s="160"/>
      <c r="V176" s="162">
        <v>4571.04</v>
      </c>
      <c r="W176" s="162">
        <v>26589.282400999993</v>
      </c>
      <c r="X176" s="163">
        <v>24075</v>
      </c>
      <c r="Y176" s="159">
        <v>2514.2824009999931</v>
      </c>
      <c r="Z176" s="184">
        <v>0.10443540606438195</v>
      </c>
      <c r="AA176" s="184">
        <v>0.13050455991692611</v>
      </c>
      <c r="AB176" s="184">
        <v>-2.6069153852544158E-2</v>
      </c>
      <c r="AC176" s="164" t="s">
        <v>952</v>
      </c>
    </row>
    <row r="177" spans="1:29">
      <c r="A177" s="144" t="s">
        <v>207</v>
      </c>
      <c r="B177" s="145">
        <v>135</v>
      </c>
      <c r="C177" s="166">
        <v>98.53</v>
      </c>
      <c r="D177" s="167">
        <v>1.3685</v>
      </c>
      <c r="E177" s="148">
        <v>0.22000000000000003</v>
      </c>
      <c r="F177" s="168">
        <v>0.21244444444444449</v>
      </c>
      <c r="G177" s="150">
        <v>163.68</v>
      </c>
      <c r="H177" s="169">
        <v>28.680000000000007</v>
      </c>
      <c r="I177" s="145" t="s">
        <v>955</v>
      </c>
      <c r="J177" s="152" t="s">
        <v>1334</v>
      </c>
      <c r="K177" s="170">
        <v>43727</v>
      </c>
      <c r="L177" s="170">
        <v>44020</v>
      </c>
      <c r="M177" s="171">
        <v>39690</v>
      </c>
      <c r="N177" s="156">
        <v>0.26374905517762665</v>
      </c>
      <c r="O177" s="157">
        <v>134.83830500000002</v>
      </c>
      <c r="P177" s="157">
        <v>0.16169499999998038</v>
      </c>
      <c r="Q177" s="158">
        <v>0.9</v>
      </c>
      <c r="R177" s="159">
        <v>16242.119999999995</v>
      </c>
      <c r="S177" s="160">
        <v>22227.341219999995</v>
      </c>
      <c r="T177" s="160"/>
      <c r="U177" s="160"/>
      <c r="V177" s="162">
        <v>4571.04</v>
      </c>
      <c r="W177" s="162">
        <v>26798.381219999996</v>
      </c>
      <c r="X177" s="163">
        <v>24210</v>
      </c>
      <c r="Y177" s="159">
        <v>2588.3812199999957</v>
      </c>
      <c r="Z177" s="184">
        <v>0.10691372242874819</v>
      </c>
      <c r="AA177" s="184">
        <v>0.13356173089632373</v>
      </c>
      <c r="AB177" s="184">
        <v>-2.6648008467575535E-2</v>
      </c>
      <c r="AC177" s="164" t="s">
        <v>952</v>
      </c>
    </row>
    <row r="178" spans="1:29">
      <c r="A178" s="144" t="s">
        <v>208</v>
      </c>
      <c r="B178" s="145">
        <v>135</v>
      </c>
      <c r="C178" s="166">
        <v>98.27</v>
      </c>
      <c r="D178" s="167">
        <v>1.3722000000000001</v>
      </c>
      <c r="E178" s="148">
        <v>0.22000000000000003</v>
      </c>
      <c r="F178" s="168">
        <v>0.22555555555555548</v>
      </c>
      <c r="G178" s="150">
        <v>165.45</v>
      </c>
      <c r="H178" s="169">
        <v>30.449999999999989</v>
      </c>
      <c r="I178" s="145" t="s">
        <v>955</v>
      </c>
      <c r="J178" s="152" t="s">
        <v>1335</v>
      </c>
      <c r="K178" s="170">
        <v>43728</v>
      </c>
      <c r="L178" s="170">
        <v>44021</v>
      </c>
      <c r="M178" s="171">
        <v>39690</v>
      </c>
      <c r="N178" s="156">
        <v>0.2800264550264549</v>
      </c>
      <c r="O178" s="157">
        <v>134.84609399999999</v>
      </c>
      <c r="P178" s="157">
        <v>0.15390600000000632</v>
      </c>
      <c r="Q178" s="158">
        <v>0.9</v>
      </c>
      <c r="R178" s="159">
        <v>16340.389999999996</v>
      </c>
      <c r="S178" s="160">
        <v>22422.283157999995</v>
      </c>
      <c r="T178" s="160"/>
      <c r="U178" s="160"/>
      <c r="V178" s="162">
        <v>4571.04</v>
      </c>
      <c r="W178" s="162">
        <v>26993.323157999996</v>
      </c>
      <c r="X178" s="163">
        <v>24345</v>
      </c>
      <c r="Y178" s="159">
        <v>2648.3231579999956</v>
      </c>
      <c r="Z178" s="184">
        <v>0.10878304202094857</v>
      </c>
      <c r="AA178" s="184">
        <v>0.13586257547751068</v>
      </c>
      <c r="AB178" s="184">
        <v>-2.707953345656211E-2</v>
      </c>
      <c r="AC178" s="164" t="s">
        <v>952</v>
      </c>
    </row>
    <row r="179" spans="1:29">
      <c r="A179" s="144" t="s">
        <v>209</v>
      </c>
      <c r="B179" s="145">
        <v>135</v>
      </c>
      <c r="C179" s="166">
        <v>99.35</v>
      </c>
      <c r="D179" s="167">
        <v>1.3572</v>
      </c>
      <c r="E179" s="148">
        <v>0.22000000000000003</v>
      </c>
      <c r="F179" s="168">
        <v>0.22259259259259268</v>
      </c>
      <c r="G179" s="150">
        <v>165.05</v>
      </c>
      <c r="H179" s="169">
        <v>30.050000000000011</v>
      </c>
      <c r="I179" s="145" t="s">
        <v>955</v>
      </c>
      <c r="J179" s="152" t="s">
        <v>1336</v>
      </c>
      <c r="K179" s="170">
        <v>43731</v>
      </c>
      <c r="L179" s="170">
        <v>44020</v>
      </c>
      <c r="M179" s="171">
        <v>39150</v>
      </c>
      <c r="N179" s="156">
        <v>0.28015964240102181</v>
      </c>
      <c r="O179" s="157">
        <v>134.83781999999999</v>
      </c>
      <c r="P179" s="157">
        <v>0.16218000000000643</v>
      </c>
      <c r="Q179" s="158">
        <v>0.9</v>
      </c>
      <c r="R179" s="159">
        <v>16439.739999999994</v>
      </c>
      <c r="S179" s="160">
        <v>22312.015127999992</v>
      </c>
      <c r="T179" s="160"/>
      <c r="U179" s="160"/>
      <c r="V179" s="162">
        <v>4571.04</v>
      </c>
      <c r="W179" s="162">
        <v>26883.055127999993</v>
      </c>
      <c r="X179" s="163">
        <v>24480</v>
      </c>
      <c r="Y179" s="159">
        <v>2403.0551279999927</v>
      </c>
      <c r="Z179" s="184">
        <v>9.8164016666666409E-2</v>
      </c>
      <c r="AA179" s="184">
        <v>0.12275866911764677</v>
      </c>
      <c r="AB179" s="184">
        <v>-2.4594652450980359E-2</v>
      </c>
      <c r="AC179" s="164" t="s">
        <v>952</v>
      </c>
    </row>
    <row r="180" spans="1:29">
      <c r="A180" s="144" t="s">
        <v>210</v>
      </c>
      <c r="B180" s="145">
        <v>135</v>
      </c>
      <c r="C180" s="166">
        <v>99.09</v>
      </c>
      <c r="D180" s="167">
        <v>1.3608</v>
      </c>
      <c r="E180" s="148">
        <v>0.22000000000000003</v>
      </c>
      <c r="F180" s="168">
        <v>0.21925925925925921</v>
      </c>
      <c r="G180" s="150">
        <v>164.6</v>
      </c>
      <c r="H180" s="169">
        <v>29.599999999999994</v>
      </c>
      <c r="I180" s="145" t="s">
        <v>955</v>
      </c>
      <c r="J180" s="152" t="s">
        <v>1337</v>
      </c>
      <c r="K180" s="170">
        <v>43732</v>
      </c>
      <c r="L180" s="170">
        <v>44020</v>
      </c>
      <c r="M180" s="171">
        <v>39015</v>
      </c>
      <c r="N180" s="156">
        <v>0.27691913366653848</v>
      </c>
      <c r="O180" s="157">
        <v>134.84167200000002</v>
      </c>
      <c r="P180" s="157">
        <v>0.15832799999998315</v>
      </c>
      <c r="Q180" s="158">
        <v>0.9</v>
      </c>
      <c r="R180" s="159">
        <v>16538.829999999994</v>
      </c>
      <c r="S180" s="160">
        <v>22506.039863999991</v>
      </c>
      <c r="T180" s="160"/>
      <c r="U180" s="160"/>
      <c r="V180" s="162">
        <v>4571.04</v>
      </c>
      <c r="W180" s="162">
        <v>27077.079863999992</v>
      </c>
      <c r="X180" s="163">
        <v>24615</v>
      </c>
      <c r="Y180" s="159">
        <v>2462.0798639999921</v>
      </c>
      <c r="Z180" s="184">
        <v>0.10002355734308321</v>
      </c>
      <c r="AA180" s="184">
        <v>0.12504077806215697</v>
      </c>
      <c r="AB180" s="184">
        <v>-2.5017220719073752E-2</v>
      </c>
      <c r="AC180" s="164" t="s">
        <v>952</v>
      </c>
    </row>
    <row r="181" spans="1:29">
      <c r="A181" s="144" t="s">
        <v>211</v>
      </c>
      <c r="B181" s="145">
        <v>135</v>
      </c>
      <c r="C181" s="166">
        <v>99.8</v>
      </c>
      <c r="D181" s="167">
        <v>1.3511</v>
      </c>
      <c r="E181" s="148">
        <v>0.22000000000000003</v>
      </c>
      <c r="F181" s="168">
        <v>0.22807407407407401</v>
      </c>
      <c r="G181" s="150">
        <v>165.79</v>
      </c>
      <c r="H181" s="169">
        <v>30.789999999999992</v>
      </c>
      <c r="I181" s="145" t="s">
        <v>955</v>
      </c>
      <c r="J181" s="152" t="s">
        <v>1338</v>
      </c>
      <c r="K181" s="170">
        <v>43733</v>
      </c>
      <c r="L181" s="170">
        <v>44020</v>
      </c>
      <c r="M181" s="171">
        <v>38880</v>
      </c>
      <c r="N181" s="156">
        <v>0.28905221193415631</v>
      </c>
      <c r="O181" s="157">
        <v>134.83977999999999</v>
      </c>
      <c r="P181" s="157">
        <v>0.16022000000000958</v>
      </c>
      <c r="Q181" s="158">
        <v>0.9</v>
      </c>
      <c r="R181" s="159">
        <v>16638.629999999994</v>
      </c>
      <c r="S181" s="160">
        <v>22480.452992999992</v>
      </c>
      <c r="T181" s="160"/>
      <c r="U181" s="160"/>
      <c r="V181" s="162">
        <v>4571.04</v>
      </c>
      <c r="W181" s="162">
        <v>27051.492992999993</v>
      </c>
      <c r="X181" s="163">
        <v>24750</v>
      </c>
      <c r="Y181" s="159">
        <v>2301.4929929999926</v>
      </c>
      <c r="Z181" s="184">
        <v>9.2989615878787513E-2</v>
      </c>
      <c r="AA181" s="184">
        <v>0.1163765359191915</v>
      </c>
      <c r="AB181" s="184">
        <v>-2.3386920040403991E-2</v>
      </c>
      <c r="AC181" s="164" t="s">
        <v>952</v>
      </c>
    </row>
    <row r="182" spans="1:29">
      <c r="A182" s="144" t="s">
        <v>212</v>
      </c>
      <c r="B182" s="145">
        <v>135</v>
      </c>
      <c r="C182" s="166">
        <v>100.53</v>
      </c>
      <c r="D182" s="167">
        <v>1.3412999999999999</v>
      </c>
      <c r="E182" s="148">
        <v>0.22000000000000003</v>
      </c>
      <c r="F182" s="168">
        <v>0.21133333333333335</v>
      </c>
      <c r="G182" s="150">
        <v>163.53</v>
      </c>
      <c r="H182" s="169">
        <v>28.53</v>
      </c>
      <c r="I182" s="145" t="s">
        <v>955</v>
      </c>
      <c r="J182" s="152" t="s">
        <v>1201</v>
      </c>
      <c r="K182" s="170">
        <v>43734</v>
      </c>
      <c r="L182" s="170">
        <v>44018</v>
      </c>
      <c r="M182" s="171">
        <v>38475</v>
      </c>
      <c r="N182" s="156">
        <v>0.27065497076023393</v>
      </c>
      <c r="O182" s="157">
        <v>134.840889</v>
      </c>
      <c r="P182" s="157">
        <v>0.15911099999999578</v>
      </c>
      <c r="Q182" s="158">
        <v>0.9</v>
      </c>
      <c r="R182" s="159">
        <v>16739.159999999993</v>
      </c>
      <c r="S182" s="160">
        <v>22452.235307999988</v>
      </c>
      <c r="T182" s="160"/>
      <c r="U182" s="160"/>
      <c r="V182" s="162">
        <v>4571.04</v>
      </c>
      <c r="W182" s="162">
        <v>27023.275307999989</v>
      </c>
      <c r="X182" s="163">
        <v>24885</v>
      </c>
      <c r="Y182" s="159">
        <v>2138.2753079999893</v>
      </c>
      <c r="Z182" s="184">
        <v>8.5926273176611945E-2</v>
      </c>
      <c r="AA182" s="184">
        <v>0.10768526425557523</v>
      </c>
      <c r="AB182" s="184">
        <v>-2.1758991078963286E-2</v>
      </c>
      <c r="AC182" s="164" t="s">
        <v>952</v>
      </c>
    </row>
    <row r="183" spans="1:29">
      <c r="A183" s="144" t="s">
        <v>213</v>
      </c>
      <c r="B183" s="145">
        <v>135</v>
      </c>
      <c r="C183" s="166">
        <v>100.25</v>
      </c>
      <c r="D183" s="167">
        <v>1.3451</v>
      </c>
      <c r="E183" s="148">
        <v>0.22000000000000003</v>
      </c>
      <c r="F183" s="168">
        <v>0.21496296296296305</v>
      </c>
      <c r="G183" s="150">
        <v>164.02</v>
      </c>
      <c r="H183" s="169">
        <v>29.02000000000001</v>
      </c>
      <c r="I183" s="145" t="s">
        <v>955</v>
      </c>
      <c r="J183" s="152" t="s">
        <v>1339</v>
      </c>
      <c r="K183" s="170">
        <v>43735</v>
      </c>
      <c r="L183" s="170">
        <v>44019</v>
      </c>
      <c r="M183" s="171">
        <v>38475</v>
      </c>
      <c r="N183" s="156">
        <v>0.27530344379467198</v>
      </c>
      <c r="O183" s="157">
        <v>134.84627499999999</v>
      </c>
      <c r="P183" s="157">
        <v>0.15372500000000855</v>
      </c>
      <c r="Q183" s="158">
        <v>0.9</v>
      </c>
      <c r="R183" s="159">
        <v>16839.409999999993</v>
      </c>
      <c r="S183" s="160">
        <v>22650.690390999989</v>
      </c>
      <c r="T183" s="160"/>
      <c r="U183" s="160"/>
      <c r="V183" s="162">
        <v>4571.04</v>
      </c>
      <c r="W183" s="162">
        <v>27221.73039099999</v>
      </c>
      <c r="X183" s="163">
        <v>25020</v>
      </c>
      <c r="Y183" s="159">
        <v>2201.73039099999</v>
      </c>
      <c r="Z183" s="184">
        <v>8.7998816586730255E-2</v>
      </c>
      <c r="AA183" s="184">
        <v>0.1102193046362907</v>
      </c>
      <c r="AB183" s="184">
        <v>-2.222048804956045E-2</v>
      </c>
      <c r="AC183" s="164" t="s">
        <v>952</v>
      </c>
    </row>
    <row r="184" spans="1:29">
      <c r="A184" s="144" t="s">
        <v>214</v>
      </c>
      <c r="B184" s="145">
        <v>135</v>
      </c>
      <c r="C184" s="166">
        <v>101.18</v>
      </c>
      <c r="D184" s="167">
        <v>1.3327</v>
      </c>
      <c r="E184" s="148">
        <v>0.22000000000000003</v>
      </c>
      <c r="F184" s="168">
        <v>0.21918518518518521</v>
      </c>
      <c r="G184" s="150">
        <v>164.59</v>
      </c>
      <c r="H184" s="169">
        <v>29.590000000000003</v>
      </c>
      <c r="I184" s="145" t="s">
        <v>955</v>
      </c>
      <c r="J184" s="152" t="s">
        <v>1202</v>
      </c>
      <c r="K184" s="170">
        <v>43738</v>
      </c>
      <c r="L184" s="170">
        <v>44018</v>
      </c>
      <c r="M184" s="171">
        <v>37935</v>
      </c>
      <c r="N184" s="156">
        <v>0.28470673520495587</v>
      </c>
      <c r="O184" s="157">
        <v>134.84258600000001</v>
      </c>
      <c r="P184" s="157">
        <v>0.15741399999998862</v>
      </c>
      <c r="Q184" s="158">
        <v>0.9</v>
      </c>
      <c r="R184" s="159">
        <v>16940.589999999993</v>
      </c>
      <c r="S184" s="160">
        <v>22576.724292999992</v>
      </c>
      <c r="T184" s="160"/>
      <c r="U184" s="160"/>
      <c r="V184" s="162">
        <v>4571.04</v>
      </c>
      <c r="W184" s="162">
        <v>27147.764292999993</v>
      </c>
      <c r="X184" s="163">
        <v>25155</v>
      </c>
      <c r="Y184" s="159">
        <v>1992.7642929999929</v>
      </c>
      <c r="Z184" s="184">
        <v>7.921941136950883E-2</v>
      </c>
      <c r="AA184" s="184">
        <v>9.9441738819319836E-2</v>
      </c>
      <c r="AB184" s="184">
        <v>-2.0222327449811006E-2</v>
      </c>
      <c r="AC184" s="164" t="s">
        <v>952</v>
      </c>
    </row>
    <row r="185" spans="1:29">
      <c r="A185" s="144" t="s">
        <v>215</v>
      </c>
      <c r="B185" s="145">
        <v>135</v>
      </c>
      <c r="C185" s="166">
        <v>100.62</v>
      </c>
      <c r="D185" s="167">
        <v>1.3401000000000001</v>
      </c>
      <c r="E185" s="148">
        <v>0.22000000000000003</v>
      </c>
      <c r="F185" s="168">
        <v>0.21244444444444449</v>
      </c>
      <c r="G185" s="150">
        <v>163.68</v>
      </c>
      <c r="H185" s="169">
        <v>28.680000000000007</v>
      </c>
      <c r="I185" s="145" t="s">
        <v>955</v>
      </c>
      <c r="J185" s="152" t="s">
        <v>1203</v>
      </c>
      <c r="K185" s="170">
        <v>43746</v>
      </c>
      <c r="L185" s="170">
        <v>44018</v>
      </c>
      <c r="M185" s="171">
        <v>36855</v>
      </c>
      <c r="N185" s="156">
        <v>0.28403744403744408</v>
      </c>
      <c r="O185" s="157">
        <v>134.84086200000002</v>
      </c>
      <c r="P185" s="157">
        <v>0.15913799999998446</v>
      </c>
      <c r="Q185" s="158">
        <v>0.9</v>
      </c>
      <c r="R185" s="159">
        <v>17041.209999999992</v>
      </c>
      <c r="S185" s="160">
        <v>22836.92552099999</v>
      </c>
      <c r="T185" s="160"/>
      <c r="U185" s="160"/>
      <c r="V185" s="162">
        <v>4571.04</v>
      </c>
      <c r="W185" s="162">
        <v>27407.965520999991</v>
      </c>
      <c r="X185" s="163">
        <v>25290</v>
      </c>
      <c r="Y185" s="159">
        <v>2117.965520999991</v>
      </c>
      <c r="Z185" s="184">
        <v>8.3747153855278311E-2</v>
      </c>
      <c r="AA185" s="184">
        <v>0.10497683202846941</v>
      </c>
      <c r="AB185" s="184">
        <v>-2.1229678173191102E-2</v>
      </c>
      <c r="AC185" s="164" t="s">
        <v>952</v>
      </c>
    </row>
    <row r="186" spans="1:29">
      <c r="A186" s="144" t="s">
        <v>216</v>
      </c>
      <c r="B186" s="145">
        <v>135</v>
      </c>
      <c r="C186" s="166">
        <v>100.49</v>
      </c>
      <c r="D186" s="167">
        <v>1.3418000000000001</v>
      </c>
      <c r="E186" s="148">
        <v>0.22000000000000003</v>
      </c>
      <c r="F186" s="168">
        <v>0.21785185185185182</v>
      </c>
      <c r="G186" s="150">
        <v>164.41</v>
      </c>
      <c r="H186" s="169">
        <v>29.409999999999997</v>
      </c>
      <c r="I186" s="145" t="s">
        <v>955</v>
      </c>
      <c r="J186" s="152" t="s">
        <v>1340</v>
      </c>
      <c r="K186" s="170">
        <v>43747</v>
      </c>
      <c r="L186" s="170">
        <v>44019</v>
      </c>
      <c r="M186" s="171">
        <v>36855</v>
      </c>
      <c r="N186" s="156">
        <v>0.29126712793379456</v>
      </c>
      <c r="O186" s="157">
        <v>134.83748199999999</v>
      </c>
      <c r="P186" s="157">
        <v>0.16251800000000571</v>
      </c>
      <c r="Q186" s="158">
        <v>0.9</v>
      </c>
      <c r="R186" s="159">
        <v>17141.699999999993</v>
      </c>
      <c r="S186" s="160">
        <v>23000.733059999991</v>
      </c>
      <c r="T186" s="160"/>
      <c r="U186" s="160"/>
      <c r="V186" s="162">
        <v>4571.04</v>
      </c>
      <c r="W186" s="162">
        <v>27571.773059999992</v>
      </c>
      <c r="X186" s="163">
        <v>25425</v>
      </c>
      <c r="Y186" s="159">
        <v>2146.7730599999923</v>
      </c>
      <c r="Z186" s="184">
        <v>8.443551858407039E-2</v>
      </c>
      <c r="AA186" s="184">
        <v>0.10580732971484741</v>
      </c>
      <c r="AB186" s="184">
        <v>-2.1371811130777019E-2</v>
      </c>
      <c r="AC186" s="164" t="s">
        <v>952</v>
      </c>
    </row>
    <row r="187" spans="1:29">
      <c r="A187" s="144" t="s">
        <v>217</v>
      </c>
      <c r="B187" s="145">
        <v>135</v>
      </c>
      <c r="C187" s="166">
        <v>99.72</v>
      </c>
      <c r="D187" s="167">
        <v>1.3522000000000001</v>
      </c>
      <c r="E187" s="148">
        <v>0.22000000000000003</v>
      </c>
      <c r="F187" s="168">
        <v>0.2271111111111111</v>
      </c>
      <c r="G187" s="150">
        <v>165.66</v>
      </c>
      <c r="H187" s="169">
        <v>30.659999999999997</v>
      </c>
      <c r="I187" s="145" t="s">
        <v>955</v>
      </c>
      <c r="J187" s="152" t="s">
        <v>1341</v>
      </c>
      <c r="K187" s="170">
        <v>43748</v>
      </c>
      <c r="L187" s="170">
        <v>44020</v>
      </c>
      <c r="M187" s="171">
        <v>36855</v>
      </c>
      <c r="N187" s="156">
        <v>0.30364672364672357</v>
      </c>
      <c r="O187" s="157">
        <v>134.84138400000001</v>
      </c>
      <c r="P187" s="157">
        <v>0.15861599999999498</v>
      </c>
      <c r="Q187" s="158">
        <v>0.9</v>
      </c>
      <c r="R187" s="159">
        <v>17241.419999999995</v>
      </c>
      <c r="S187" s="160">
        <v>23313.848123999993</v>
      </c>
      <c r="T187" s="160"/>
      <c r="U187" s="160"/>
      <c r="V187" s="162">
        <v>4571.04</v>
      </c>
      <c r="W187" s="162">
        <v>27884.888123999994</v>
      </c>
      <c r="X187" s="163">
        <v>25560</v>
      </c>
      <c r="Y187" s="159">
        <v>2324.8881239999937</v>
      </c>
      <c r="Z187" s="184">
        <v>9.0958064319248688E-2</v>
      </c>
      <c r="AA187" s="184">
        <v>0.11376788599373988</v>
      </c>
      <c r="AB187" s="184">
        <v>-2.2809821674491193E-2</v>
      </c>
      <c r="AC187" s="164" t="s">
        <v>952</v>
      </c>
    </row>
    <row r="188" spans="1:29">
      <c r="A188" s="144" t="s">
        <v>218</v>
      </c>
      <c r="B188" s="145">
        <v>135</v>
      </c>
      <c r="C188" s="166">
        <v>98.81</v>
      </c>
      <c r="D188" s="167">
        <v>1.3646</v>
      </c>
      <c r="E188" s="148">
        <v>0.22000000000000003</v>
      </c>
      <c r="F188" s="168">
        <v>0.21592592592592597</v>
      </c>
      <c r="G188" s="150">
        <v>164.15</v>
      </c>
      <c r="H188" s="169">
        <v>29.150000000000006</v>
      </c>
      <c r="I188" s="145" t="s">
        <v>955</v>
      </c>
      <c r="J188" s="152" t="s">
        <v>1342</v>
      </c>
      <c r="K188" s="170">
        <v>43749</v>
      </c>
      <c r="L188" s="170">
        <v>44020</v>
      </c>
      <c r="M188" s="171">
        <v>36720</v>
      </c>
      <c r="N188" s="156">
        <v>0.28975354030501094</v>
      </c>
      <c r="O188" s="157">
        <v>134.83612600000001</v>
      </c>
      <c r="P188" s="157">
        <v>0.16387399999999275</v>
      </c>
      <c r="Q188" s="158">
        <v>0.9</v>
      </c>
      <c r="R188" s="159">
        <v>17340.229999999996</v>
      </c>
      <c r="S188" s="160">
        <v>23662.477857999995</v>
      </c>
      <c r="T188" s="160"/>
      <c r="U188" s="160"/>
      <c r="V188" s="162">
        <v>4571.04</v>
      </c>
      <c r="W188" s="162">
        <v>28233.517857999996</v>
      </c>
      <c r="X188" s="163">
        <v>25695</v>
      </c>
      <c r="Y188" s="159">
        <v>2538.5178579999956</v>
      </c>
      <c r="Z188" s="184">
        <v>9.8794234598170716E-2</v>
      </c>
      <c r="AA188" s="184">
        <v>0.12332363743919039</v>
      </c>
      <c r="AB188" s="184">
        <v>-2.4529402841019676E-2</v>
      </c>
      <c r="AC188" s="164" t="s">
        <v>952</v>
      </c>
    </row>
    <row r="189" spans="1:29">
      <c r="A189" s="144" t="s">
        <v>219</v>
      </c>
      <c r="B189" s="145">
        <v>135</v>
      </c>
      <c r="C189" s="166">
        <v>97.84</v>
      </c>
      <c r="D189" s="167">
        <v>1.3782000000000001</v>
      </c>
      <c r="E189" s="148">
        <v>0.22000000000000003</v>
      </c>
      <c r="F189" s="168">
        <v>0.22022222222222215</v>
      </c>
      <c r="G189" s="150">
        <v>164.73</v>
      </c>
      <c r="H189" s="169">
        <v>29.72999999999999</v>
      </c>
      <c r="I189" s="145" t="s">
        <v>955</v>
      </c>
      <c r="J189" s="152" t="s">
        <v>1343</v>
      </c>
      <c r="K189" s="170">
        <v>43752</v>
      </c>
      <c r="L189" s="170">
        <v>44021</v>
      </c>
      <c r="M189" s="171">
        <v>36450</v>
      </c>
      <c r="N189" s="156">
        <v>0.29770781893004106</v>
      </c>
      <c r="O189" s="157">
        <v>134.84308800000002</v>
      </c>
      <c r="P189" s="157">
        <v>0.15691199999997707</v>
      </c>
      <c r="Q189" s="158">
        <v>0.9</v>
      </c>
      <c r="R189" s="159">
        <v>17438.069999999996</v>
      </c>
      <c r="S189" s="160">
        <v>24033.148073999997</v>
      </c>
      <c r="T189" s="160"/>
      <c r="U189" s="160"/>
      <c r="V189" s="162">
        <v>4571.04</v>
      </c>
      <c r="W189" s="162">
        <v>28604.188073999998</v>
      </c>
      <c r="X189" s="163">
        <v>25830</v>
      </c>
      <c r="Y189" s="159">
        <v>2774.1880739999979</v>
      </c>
      <c r="Z189" s="184">
        <v>0.10740178373983733</v>
      </c>
      <c r="AA189" s="184">
        <v>0.13380987131242739</v>
      </c>
      <c r="AB189" s="184">
        <v>-2.6408087572590055E-2</v>
      </c>
      <c r="AC189" s="164" t="s">
        <v>952</v>
      </c>
    </row>
    <row r="190" spans="1:29">
      <c r="A190" s="144" t="s">
        <v>220</v>
      </c>
      <c r="B190" s="145">
        <v>135</v>
      </c>
      <c r="C190" s="166">
        <v>98.22</v>
      </c>
      <c r="D190" s="167">
        <v>1.3728</v>
      </c>
      <c r="E190" s="148">
        <v>0.22000000000000003</v>
      </c>
      <c r="F190" s="168">
        <v>0.224962962962963</v>
      </c>
      <c r="G190" s="150">
        <v>165.37</v>
      </c>
      <c r="H190" s="169">
        <v>30.370000000000005</v>
      </c>
      <c r="I190" s="145" t="s">
        <v>955</v>
      </c>
      <c r="J190" s="152" t="s">
        <v>1344</v>
      </c>
      <c r="K190" s="170">
        <v>43753</v>
      </c>
      <c r="L190" s="170">
        <v>44021</v>
      </c>
      <c r="M190" s="171">
        <v>36315</v>
      </c>
      <c r="N190" s="156">
        <v>0.30524714305383455</v>
      </c>
      <c r="O190" s="157">
        <v>134.83641600000001</v>
      </c>
      <c r="P190" s="157">
        <v>0.16358399999998596</v>
      </c>
      <c r="Q190" s="158">
        <v>0.9</v>
      </c>
      <c r="R190" s="159">
        <v>17536.289999999997</v>
      </c>
      <c r="S190" s="160">
        <v>24073.818911999995</v>
      </c>
      <c r="T190" s="160"/>
      <c r="U190" s="160"/>
      <c r="V190" s="162">
        <v>4571.04</v>
      </c>
      <c r="W190" s="162">
        <v>28644.858911999996</v>
      </c>
      <c r="X190" s="163">
        <v>25965</v>
      </c>
      <c r="Y190" s="159">
        <v>2679.8589119999961</v>
      </c>
      <c r="Z190" s="184">
        <v>0.10321043373772376</v>
      </c>
      <c r="AA190" s="184">
        <v>0.1286885083766609</v>
      </c>
      <c r="AB190" s="184">
        <v>-2.5478074638937143E-2</v>
      </c>
      <c r="AC190" s="164" t="s">
        <v>952</v>
      </c>
    </row>
    <row r="191" spans="1:29">
      <c r="A191" s="144" t="s">
        <v>221</v>
      </c>
      <c r="B191" s="145">
        <v>135</v>
      </c>
      <c r="C191" s="166">
        <v>98.55</v>
      </c>
      <c r="D191" s="167">
        <v>1.3682000000000001</v>
      </c>
      <c r="E191" s="148">
        <v>0.22000000000000003</v>
      </c>
      <c r="F191" s="168">
        <v>0.21274074074074073</v>
      </c>
      <c r="G191" s="150">
        <v>163.72</v>
      </c>
      <c r="H191" s="169">
        <v>28.72</v>
      </c>
      <c r="I191" s="145" t="s">
        <v>955</v>
      </c>
      <c r="J191" s="152" t="s">
        <v>1345</v>
      </c>
      <c r="K191" s="170">
        <v>43754</v>
      </c>
      <c r="L191" s="170">
        <v>44020</v>
      </c>
      <c r="M191" s="171">
        <v>36045</v>
      </c>
      <c r="N191" s="156">
        <v>0.29082535719239838</v>
      </c>
      <c r="O191" s="157">
        <v>134.83610999999999</v>
      </c>
      <c r="P191" s="157">
        <v>0.16389000000000919</v>
      </c>
      <c r="Q191" s="158">
        <v>0.9</v>
      </c>
      <c r="R191" s="159">
        <v>17634.839999999997</v>
      </c>
      <c r="S191" s="160">
        <v>24127.988087999998</v>
      </c>
      <c r="T191" s="160"/>
      <c r="U191" s="160"/>
      <c r="V191" s="162">
        <v>4571.04</v>
      </c>
      <c r="W191" s="162">
        <v>28699.028087999999</v>
      </c>
      <c r="X191" s="163">
        <v>26100</v>
      </c>
      <c r="Y191" s="159">
        <v>2599.0280879999991</v>
      </c>
      <c r="Z191" s="184">
        <v>9.9579620229885091E-2</v>
      </c>
      <c r="AA191" s="184">
        <v>0.12425413371647509</v>
      </c>
      <c r="AB191" s="184">
        <v>-2.467451348659E-2</v>
      </c>
      <c r="AC191" s="164" t="s">
        <v>952</v>
      </c>
    </row>
    <row r="192" spans="1:29">
      <c r="A192" s="144" t="s">
        <v>222</v>
      </c>
      <c r="B192" s="145">
        <v>135</v>
      </c>
      <c r="C192" s="166">
        <v>98.5</v>
      </c>
      <c r="D192" s="167">
        <v>1.369</v>
      </c>
      <c r="E192" s="148">
        <v>0.22000000000000003</v>
      </c>
      <c r="F192" s="168">
        <v>0.21207407407407405</v>
      </c>
      <c r="G192" s="150">
        <v>163.63</v>
      </c>
      <c r="H192" s="169">
        <v>28.629999999999995</v>
      </c>
      <c r="I192" s="145" t="s">
        <v>955</v>
      </c>
      <c r="J192" s="152" t="s">
        <v>1346</v>
      </c>
      <c r="K192" s="170">
        <v>43755</v>
      </c>
      <c r="L192" s="170">
        <v>44020</v>
      </c>
      <c r="M192" s="171">
        <v>35910</v>
      </c>
      <c r="N192" s="156">
        <v>0.29100389863547754</v>
      </c>
      <c r="O192" s="157">
        <v>134.84649999999999</v>
      </c>
      <c r="P192" s="157">
        <v>0.15350000000000819</v>
      </c>
      <c r="Q192" s="158">
        <v>0.9</v>
      </c>
      <c r="R192" s="159">
        <v>17733.339999999997</v>
      </c>
      <c r="S192" s="160">
        <v>24276.942459999995</v>
      </c>
      <c r="T192" s="160"/>
      <c r="U192" s="160"/>
      <c r="V192" s="162">
        <v>4571.04</v>
      </c>
      <c r="W192" s="162">
        <v>28847.982459999996</v>
      </c>
      <c r="X192" s="163">
        <v>26235</v>
      </c>
      <c r="Y192" s="159">
        <v>2612.9824599999956</v>
      </c>
      <c r="Z192" s="184">
        <v>9.9599102725366651E-2</v>
      </c>
      <c r="AA192" s="184">
        <v>0.12426287592910223</v>
      </c>
      <c r="AB192" s="184">
        <v>-2.4663773203735584E-2</v>
      </c>
      <c r="AC192" s="164" t="s">
        <v>952</v>
      </c>
    </row>
    <row r="193" spans="1:29">
      <c r="A193" s="144" t="s">
        <v>223</v>
      </c>
      <c r="B193" s="145">
        <v>135</v>
      </c>
      <c r="C193" s="166">
        <v>99.84</v>
      </c>
      <c r="D193" s="167">
        <v>1.3505</v>
      </c>
      <c r="E193" s="148">
        <v>0.22000000000000003</v>
      </c>
      <c r="F193" s="168">
        <v>0.22859259259259268</v>
      </c>
      <c r="G193" s="150">
        <v>165.86</v>
      </c>
      <c r="H193" s="169">
        <v>30.860000000000014</v>
      </c>
      <c r="I193" s="145" t="s">
        <v>955</v>
      </c>
      <c r="J193" s="152" t="s">
        <v>1347</v>
      </c>
      <c r="K193" s="170">
        <v>43756</v>
      </c>
      <c r="L193" s="170">
        <v>44020</v>
      </c>
      <c r="M193" s="171">
        <v>35775</v>
      </c>
      <c r="N193" s="156">
        <v>0.31485394828791069</v>
      </c>
      <c r="O193" s="157">
        <v>134.83392000000001</v>
      </c>
      <c r="P193" s="157">
        <v>0.16607999999999379</v>
      </c>
      <c r="Q193" s="158">
        <v>0.9</v>
      </c>
      <c r="R193" s="159">
        <v>17833.179999999997</v>
      </c>
      <c r="S193" s="160">
        <v>24083.709589999995</v>
      </c>
      <c r="T193" s="160"/>
      <c r="U193" s="160"/>
      <c r="V193" s="162">
        <v>4571.04</v>
      </c>
      <c r="W193" s="162">
        <v>28654.749589999996</v>
      </c>
      <c r="X193" s="163">
        <v>26370</v>
      </c>
      <c r="Y193" s="159">
        <v>2284.7495899999958</v>
      </c>
      <c r="Z193" s="184">
        <v>8.6642001896093834E-2</v>
      </c>
      <c r="AA193" s="184">
        <v>0.10850545676905576</v>
      </c>
      <c r="AB193" s="184">
        <v>-2.1863454872961929E-2</v>
      </c>
      <c r="AC193" s="164" t="s">
        <v>952</v>
      </c>
    </row>
    <row r="194" spans="1:29">
      <c r="A194" s="144" t="s">
        <v>224</v>
      </c>
      <c r="B194" s="145">
        <v>135</v>
      </c>
      <c r="C194" s="166">
        <v>99.58</v>
      </c>
      <c r="D194" s="167">
        <v>1.3541000000000001</v>
      </c>
      <c r="E194" s="148">
        <v>0.22000000000000003</v>
      </c>
      <c r="F194" s="168">
        <v>0.22540740740740745</v>
      </c>
      <c r="G194" s="150">
        <v>165.43</v>
      </c>
      <c r="H194" s="169">
        <v>30.430000000000007</v>
      </c>
      <c r="I194" s="145" t="s">
        <v>955</v>
      </c>
      <c r="J194" s="152" t="s">
        <v>1348</v>
      </c>
      <c r="K194" s="170">
        <v>43759</v>
      </c>
      <c r="L194" s="170">
        <v>44020</v>
      </c>
      <c r="M194" s="171">
        <v>35370</v>
      </c>
      <c r="N194" s="156">
        <v>0.31402176986146457</v>
      </c>
      <c r="O194" s="157">
        <v>134.84127800000002</v>
      </c>
      <c r="P194" s="157">
        <v>0.15872199999998315</v>
      </c>
      <c r="Q194" s="158">
        <v>0.9</v>
      </c>
      <c r="R194" s="159">
        <v>17932.759999999998</v>
      </c>
      <c r="S194" s="160">
        <v>24282.750315999998</v>
      </c>
      <c r="T194" s="160"/>
      <c r="U194" s="160"/>
      <c r="V194" s="162">
        <v>4571.04</v>
      </c>
      <c r="W194" s="162">
        <v>28853.790315999999</v>
      </c>
      <c r="X194" s="163">
        <v>26505</v>
      </c>
      <c r="Y194" s="159">
        <v>2348.7903159999987</v>
      </c>
      <c r="Z194" s="184">
        <v>8.8616876664780131E-2</v>
      </c>
      <c r="AA194" s="184">
        <v>0.11088667862667423</v>
      </c>
      <c r="AB194" s="184">
        <v>-2.2269801961894098E-2</v>
      </c>
      <c r="AC194" s="164" t="s">
        <v>952</v>
      </c>
    </row>
    <row r="195" spans="1:29">
      <c r="A195" s="144" t="s">
        <v>225</v>
      </c>
      <c r="B195" s="145">
        <v>135</v>
      </c>
      <c r="C195" s="166">
        <v>99.21</v>
      </c>
      <c r="D195" s="167">
        <v>1.3591</v>
      </c>
      <c r="E195" s="148">
        <v>0.22000000000000003</v>
      </c>
      <c r="F195" s="168">
        <v>0.22081481481481482</v>
      </c>
      <c r="G195" s="150">
        <v>164.81</v>
      </c>
      <c r="H195" s="169">
        <v>29.810000000000002</v>
      </c>
      <c r="I195" s="145" t="s">
        <v>955</v>
      </c>
      <c r="J195" s="152" t="s">
        <v>1349</v>
      </c>
      <c r="K195" s="170">
        <v>43760</v>
      </c>
      <c r="L195" s="170">
        <v>44020</v>
      </c>
      <c r="M195" s="171">
        <v>35235</v>
      </c>
      <c r="N195" s="156">
        <v>0.30880232723144602</v>
      </c>
      <c r="O195" s="157">
        <v>134.83631099999999</v>
      </c>
      <c r="P195" s="157">
        <v>0.16368900000000508</v>
      </c>
      <c r="Q195" s="158">
        <v>0.9</v>
      </c>
      <c r="R195" s="159">
        <v>18031.969999999998</v>
      </c>
      <c r="S195" s="160">
        <v>24507.250426999995</v>
      </c>
      <c r="T195" s="160"/>
      <c r="U195" s="160"/>
      <c r="V195" s="162">
        <v>4571.04</v>
      </c>
      <c r="W195" s="162">
        <v>29078.290426999996</v>
      </c>
      <c r="X195" s="163">
        <v>26640</v>
      </c>
      <c r="Y195" s="159">
        <v>2438.2904269999963</v>
      </c>
      <c r="Z195" s="184">
        <v>9.1527418430930707E-2</v>
      </c>
      <c r="AA195" s="184">
        <v>0.11439975893393384</v>
      </c>
      <c r="AB195" s="184">
        <v>-2.287234050300313E-2</v>
      </c>
      <c r="AC195" s="164" t="s">
        <v>952</v>
      </c>
    </row>
    <row r="196" spans="1:29">
      <c r="A196" s="144" t="s">
        <v>226</v>
      </c>
      <c r="B196" s="145">
        <v>135</v>
      </c>
      <c r="C196" s="166">
        <v>99.81</v>
      </c>
      <c r="D196" s="167">
        <v>1.351</v>
      </c>
      <c r="E196" s="148">
        <v>0.22000000000000003</v>
      </c>
      <c r="F196" s="168">
        <v>0.22822222222222224</v>
      </c>
      <c r="G196" s="150">
        <v>165.81</v>
      </c>
      <c r="H196" s="169">
        <v>30.810000000000002</v>
      </c>
      <c r="I196" s="145" t="s">
        <v>955</v>
      </c>
      <c r="J196" s="152" t="s">
        <v>1350</v>
      </c>
      <c r="K196" s="170">
        <v>43761</v>
      </c>
      <c r="L196" s="170">
        <v>44020</v>
      </c>
      <c r="M196" s="171">
        <v>35100</v>
      </c>
      <c r="N196" s="156">
        <v>0.32038888888888895</v>
      </c>
      <c r="O196" s="157">
        <v>134.84331</v>
      </c>
      <c r="P196" s="157">
        <v>0.15668999999999755</v>
      </c>
      <c r="Q196" s="158">
        <v>0.9</v>
      </c>
      <c r="R196" s="159">
        <v>18131.78</v>
      </c>
      <c r="S196" s="160">
        <v>24496.034779999998</v>
      </c>
      <c r="T196" s="160"/>
      <c r="U196" s="160"/>
      <c r="V196" s="162">
        <v>4571.04</v>
      </c>
      <c r="W196" s="162">
        <v>29067.074779999999</v>
      </c>
      <c r="X196" s="163">
        <v>26775</v>
      </c>
      <c r="Y196" s="159">
        <v>2292.074779999999</v>
      </c>
      <c r="Z196" s="184">
        <v>8.5605033800186803E-2</v>
      </c>
      <c r="AA196" s="184">
        <v>0.10720895947712417</v>
      </c>
      <c r="AB196" s="184">
        <v>-2.1603925676937363E-2</v>
      </c>
      <c r="AC196" s="164" t="s">
        <v>952</v>
      </c>
    </row>
    <row r="197" spans="1:29">
      <c r="A197" s="144" t="s">
        <v>227</v>
      </c>
      <c r="B197" s="145">
        <v>135</v>
      </c>
      <c r="C197" s="166">
        <v>99.82</v>
      </c>
      <c r="D197" s="167">
        <v>1.3508</v>
      </c>
      <c r="E197" s="148">
        <v>0.22000000000000003</v>
      </c>
      <c r="F197" s="168">
        <v>0.22837037037037047</v>
      </c>
      <c r="G197" s="150">
        <v>165.83</v>
      </c>
      <c r="H197" s="169">
        <v>30.830000000000013</v>
      </c>
      <c r="I197" s="145" t="s">
        <v>955</v>
      </c>
      <c r="J197" s="152" t="s">
        <v>1351</v>
      </c>
      <c r="K197" s="170">
        <v>43762</v>
      </c>
      <c r="L197" s="170">
        <v>44020</v>
      </c>
      <c r="M197" s="171">
        <v>34965</v>
      </c>
      <c r="N197" s="156">
        <v>0.32183469183469193</v>
      </c>
      <c r="O197" s="157">
        <v>134.83685599999998</v>
      </c>
      <c r="P197" s="157">
        <v>0.16314400000001683</v>
      </c>
      <c r="Q197" s="158">
        <v>0.9</v>
      </c>
      <c r="R197" s="159">
        <v>18231.599999999999</v>
      </c>
      <c r="S197" s="160">
        <v>24627.245279999999</v>
      </c>
      <c r="T197" s="160"/>
      <c r="U197" s="160"/>
      <c r="V197" s="162">
        <v>4571.04</v>
      </c>
      <c r="W197" s="162">
        <v>29198.28528</v>
      </c>
      <c r="X197" s="163">
        <v>26910</v>
      </c>
      <c r="Y197" s="159">
        <v>2288.2852800000001</v>
      </c>
      <c r="Z197" s="184">
        <v>8.5034755852842814E-2</v>
      </c>
      <c r="AA197" s="184">
        <v>0.10650197205499801</v>
      </c>
      <c r="AB197" s="184">
        <v>-2.1467216202155193E-2</v>
      </c>
      <c r="AC197" s="164" t="s">
        <v>952</v>
      </c>
    </row>
    <row r="198" spans="1:29">
      <c r="A198" s="144" t="s">
        <v>228</v>
      </c>
      <c r="B198" s="145">
        <v>135</v>
      </c>
      <c r="C198" s="166">
        <v>99.18</v>
      </c>
      <c r="D198" s="167">
        <v>1.3594999999999999</v>
      </c>
      <c r="E198" s="148">
        <v>0.22000000000000003</v>
      </c>
      <c r="F198" s="168">
        <v>0.22044444444444439</v>
      </c>
      <c r="G198" s="150">
        <v>164.76</v>
      </c>
      <c r="H198" s="169">
        <v>29.759999999999991</v>
      </c>
      <c r="I198" s="145" t="s">
        <v>955</v>
      </c>
      <c r="J198" s="152" t="s">
        <v>1352</v>
      </c>
      <c r="K198" s="170">
        <v>43763</v>
      </c>
      <c r="L198" s="170">
        <v>44020</v>
      </c>
      <c r="M198" s="171">
        <v>34830</v>
      </c>
      <c r="N198" s="156">
        <v>0.31186907838070616</v>
      </c>
      <c r="O198" s="157">
        <v>134.83520999999999</v>
      </c>
      <c r="P198" s="157">
        <v>0.16479000000001065</v>
      </c>
      <c r="Q198" s="158">
        <v>0.9</v>
      </c>
      <c r="R198" s="159">
        <v>18330.78</v>
      </c>
      <c r="S198" s="160">
        <v>24920.695409999997</v>
      </c>
      <c r="T198" s="160"/>
      <c r="U198" s="160"/>
      <c r="V198" s="162">
        <v>4571.04</v>
      </c>
      <c r="W198" s="162">
        <v>29491.735409999998</v>
      </c>
      <c r="X198" s="163">
        <v>27045</v>
      </c>
      <c r="Y198" s="159">
        <v>2446.7354099999975</v>
      </c>
      <c r="Z198" s="184">
        <v>9.0469048252911799E-2</v>
      </c>
      <c r="AA198" s="184">
        <v>0.11305524884451823</v>
      </c>
      <c r="AB198" s="184">
        <v>-2.2586200591606431E-2</v>
      </c>
      <c r="AC198" s="164" t="s">
        <v>952</v>
      </c>
    </row>
    <row r="199" spans="1:29">
      <c r="A199" s="144" t="s">
        <v>229</v>
      </c>
      <c r="B199" s="145">
        <v>135</v>
      </c>
      <c r="C199" s="166">
        <v>98.48</v>
      </c>
      <c r="D199" s="167">
        <v>1.3692</v>
      </c>
      <c r="E199" s="148">
        <v>0.22000000000000003</v>
      </c>
      <c r="F199" s="168">
        <v>0.21185185185185182</v>
      </c>
      <c r="G199" s="150">
        <v>163.6</v>
      </c>
      <c r="H199" s="169">
        <v>28.599999999999994</v>
      </c>
      <c r="I199" s="145" t="s">
        <v>955</v>
      </c>
      <c r="J199" s="152" t="s">
        <v>1353</v>
      </c>
      <c r="K199" s="170">
        <v>43766</v>
      </c>
      <c r="L199" s="170">
        <v>44020</v>
      </c>
      <c r="M199" s="171">
        <v>34425</v>
      </c>
      <c r="N199" s="156">
        <v>0.30323892519970946</v>
      </c>
      <c r="O199" s="157">
        <v>134.83881600000001</v>
      </c>
      <c r="P199" s="157">
        <v>0.16118399999999156</v>
      </c>
      <c r="Q199" s="158">
        <v>0.9</v>
      </c>
      <c r="R199" s="159">
        <v>18429.259999999998</v>
      </c>
      <c r="S199" s="160">
        <v>25233.342791999996</v>
      </c>
      <c r="T199" s="160"/>
      <c r="U199" s="160"/>
      <c r="V199" s="162">
        <v>4571.04</v>
      </c>
      <c r="W199" s="162">
        <v>29804.382791999997</v>
      </c>
      <c r="X199" s="163">
        <v>27180</v>
      </c>
      <c r="Y199" s="159">
        <v>2624.3827919999967</v>
      </c>
      <c r="Z199" s="184">
        <v>9.6555658278145495E-2</v>
      </c>
      <c r="AA199" s="184">
        <v>0.12038996335540819</v>
      </c>
      <c r="AB199" s="184">
        <v>-2.3834305077262696E-2</v>
      </c>
      <c r="AC199" s="164" t="s">
        <v>952</v>
      </c>
    </row>
    <row r="200" spans="1:29">
      <c r="A200" s="144" t="s">
        <v>230</v>
      </c>
      <c r="B200" s="145">
        <v>135</v>
      </c>
      <c r="C200" s="166">
        <v>98.87</v>
      </c>
      <c r="D200" s="167">
        <v>1.3637999999999999</v>
      </c>
      <c r="E200" s="148">
        <v>0.22000000000000003</v>
      </c>
      <c r="F200" s="168">
        <v>0.21666666666666667</v>
      </c>
      <c r="G200" s="150">
        <v>164.25</v>
      </c>
      <c r="H200" s="169">
        <v>29.25</v>
      </c>
      <c r="I200" s="145" t="s">
        <v>955</v>
      </c>
      <c r="J200" s="152" t="s">
        <v>1354</v>
      </c>
      <c r="K200" s="170">
        <v>43767</v>
      </c>
      <c r="L200" s="170">
        <v>44020</v>
      </c>
      <c r="M200" s="171">
        <v>34290</v>
      </c>
      <c r="N200" s="156">
        <v>0.31135170603674539</v>
      </c>
      <c r="O200" s="157">
        <v>134.83890600000001</v>
      </c>
      <c r="P200" s="157">
        <v>0.16109399999999141</v>
      </c>
      <c r="Q200" s="158">
        <v>0.9</v>
      </c>
      <c r="R200" s="159">
        <v>18528.129999999997</v>
      </c>
      <c r="S200" s="160">
        <v>25268.663693999995</v>
      </c>
      <c r="T200" s="160"/>
      <c r="U200" s="160"/>
      <c r="V200" s="162">
        <v>4571.04</v>
      </c>
      <c r="W200" s="162">
        <v>29839.703693999996</v>
      </c>
      <c r="X200" s="163">
        <v>27315</v>
      </c>
      <c r="Y200" s="159">
        <v>2524.7036939999962</v>
      </c>
      <c r="Z200" s="184">
        <v>9.2429203514552194E-2</v>
      </c>
      <c r="AA200" s="184">
        <v>0.11539218056013167</v>
      </c>
      <c r="AB200" s="184">
        <v>-2.296297704557948E-2</v>
      </c>
      <c r="AC200" s="164" t="s">
        <v>952</v>
      </c>
    </row>
    <row r="201" spans="1:29">
      <c r="A201" s="144" t="s">
        <v>231</v>
      </c>
      <c r="B201" s="145">
        <v>135</v>
      </c>
      <c r="C201" s="166">
        <v>99.32</v>
      </c>
      <c r="D201" s="167">
        <v>1.3575999999999999</v>
      </c>
      <c r="E201" s="148">
        <v>0.22000000000000003</v>
      </c>
      <c r="F201" s="168">
        <v>0.22222222222222221</v>
      </c>
      <c r="G201" s="150">
        <v>165</v>
      </c>
      <c r="H201" s="169">
        <v>30</v>
      </c>
      <c r="I201" s="145" t="s">
        <v>955</v>
      </c>
      <c r="J201" s="152" t="s">
        <v>1355</v>
      </c>
      <c r="K201" s="170">
        <v>43768</v>
      </c>
      <c r="L201" s="170">
        <v>44020</v>
      </c>
      <c r="M201" s="171">
        <v>34155</v>
      </c>
      <c r="N201" s="156">
        <v>0.32059727711901626</v>
      </c>
      <c r="O201" s="157">
        <v>134.83683199999999</v>
      </c>
      <c r="P201" s="157">
        <v>0.16316800000001308</v>
      </c>
      <c r="Q201" s="158">
        <v>0.9</v>
      </c>
      <c r="R201" s="159">
        <v>18627.449999999997</v>
      </c>
      <c r="S201" s="160">
        <v>25288.626119999994</v>
      </c>
      <c r="T201" s="160"/>
      <c r="U201" s="160"/>
      <c r="V201" s="162">
        <v>4571.04</v>
      </c>
      <c r="W201" s="162">
        <v>29859.666119999994</v>
      </c>
      <c r="X201" s="163">
        <v>27450</v>
      </c>
      <c r="Y201" s="159">
        <v>2409.6661199999944</v>
      </c>
      <c r="Z201" s="184">
        <v>8.778382950819652E-2</v>
      </c>
      <c r="AA201" s="184">
        <v>0.1097729637887066</v>
      </c>
      <c r="AB201" s="184">
        <v>-2.1989134280510081E-2</v>
      </c>
      <c r="AC201" s="164" t="s">
        <v>952</v>
      </c>
    </row>
    <row r="202" spans="1:29">
      <c r="A202" s="144" t="s">
        <v>232</v>
      </c>
      <c r="B202" s="145">
        <v>135</v>
      </c>
      <c r="C202" s="166">
        <v>99.43</v>
      </c>
      <c r="D202" s="167">
        <v>1.3561000000000001</v>
      </c>
      <c r="E202" s="148">
        <v>0.22000000000000003</v>
      </c>
      <c r="F202" s="168">
        <v>0.22355555555555562</v>
      </c>
      <c r="G202" s="150">
        <v>165.18</v>
      </c>
      <c r="H202" s="169">
        <v>30.180000000000007</v>
      </c>
      <c r="I202" s="145" t="s">
        <v>955</v>
      </c>
      <c r="J202" s="152" t="s">
        <v>1356</v>
      </c>
      <c r="K202" s="170">
        <v>43769</v>
      </c>
      <c r="L202" s="170">
        <v>44020</v>
      </c>
      <c r="M202" s="171">
        <v>34020</v>
      </c>
      <c r="N202" s="156">
        <v>0.32380070546737222</v>
      </c>
      <c r="O202" s="157">
        <v>134.83702300000002</v>
      </c>
      <c r="P202" s="157">
        <v>0.16297699999998372</v>
      </c>
      <c r="Q202" s="158">
        <v>0.9</v>
      </c>
      <c r="R202" s="159">
        <v>18726.879999999997</v>
      </c>
      <c r="S202" s="160">
        <v>25395.521967999997</v>
      </c>
      <c r="T202" s="160"/>
      <c r="U202" s="160"/>
      <c r="V202" s="162">
        <v>4571.04</v>
      </c>
      <c r="W202" s="162">
        <v>29966.561967999998</v>
      </c>
      <c r="X202" s="163">
        <v>27585</v>
      </c>
      <c r="Y202" s="159">
        <v>2381.5619679999982</v>
      </c>
      <c r="Z202" s="184">
        <v>8.6335398513684991E-2</v>
      </c>
      <c r="AA202" s="184">
        <v>0.10800965339858615</v>
      </c>
      <c r="AB202" s="184">
        <v>-2.1674254884901156E-2</v>
      </c>
      <c r="AC202" s="164" t="s">
        <v>952</v>
      </c>
    </row>
    <row r="203" spans="1:29">
      <c r="A203" s="144" t="s">
        <v>233</v>
      </c>
      <c r="B203" s="145">
        <v>135</v>
      </c>
      <c r="C203" s="166">
        <v>97.87</v>
      </c>
      <c r="D203" s="167">
        <v>1.3777999999999999</v>
      </c>
      <c r="E203" s="148">
        <v>0.22000000000000003</v>
      </c>
      <c r="F203" s="168">
        <v>0.22051851851851859</v>
      </c>
      <c r="G203" s="150">
        <v>164.77</v>
      </c>
      <c r="H203" s="169">
        <v>29.77000000000001</v>
      </c>
      <c r="I203" s="145" t="s">
        <v>955</v>
      </c>
      <c r="J203" s="152" t="s">
        <v>1357</v>
      </c>
      <c r="K203" s="170">
        <v>43770</v>
      </c>
      <c r="L203" s="170">
        <v>44021</v>
      </c>
      <c r="M203" s="171">
        <v>34020</v>
      </c>
      <c r="N203" s="156">
        <v>0.31940182245737808</v>
      </c>
      <c r="O203" s="157">
        <v>134.84528599999999</v>
      </c>
      <c r="P203" s="157">
        <v>0.15471400000001267</v>
      </c>
      <c r="Q203" s="158">
        <v>0.9</v>
      </c>
      <c r="R203" s="159">
        <v>18824.749999999996</v>
      </c>
      <c r="S203" s="160">
        <v>25936.740549999995</v>
      </c>
      <c r="T203" s="160"/>
      <c r="U203" s="160"/>
      <c r="V203" s="162">
        <v>4571.04</v>
      </c>
      <c r="W203" s="162">
        <v>30507.780549999996</v>
      </c>
      <c r="X203" s="163">
        <v>27720</v>
      </c>
      <c r="Y203" s="159">
        <v>2787.7805499999959</v>
      </c>
      <c r="Z203" s="184">
        <v>0.10056928391053366</v>
      </c>
      <c r="AA203" s="184">
        <v>0.12512181847041814</v>
      </c>
      <c r="AB203" s="184">
        <v>-2.4552534559884487E-2</v>
      </c>
      <c r="AC203" s="164" t="s">
        <v>952</v>
      </c>
    </row>
    <row r="204" spans="1:29">
      <c r="A204" s="144" t="s">
        <v>234</v>
      </c>
      <c r="B204" s="145">
        <v>135</v>
      </c>
      <c r="C204" s="166">
        <v>97.29</v>
      </c>
      <c r="D204" s="167">
        <v>1.3859999999999999</v>
      </c>
      <c r="E204" s="148">
        <v>0.22000000000000003</v>
      </c>
      <c r="F204" s="168">
        <v>0.21940740740740744</v>
      </c>
      <c r="G204" s="150">
        <v>164.62</v>
      </c>
      <c r="H204" s="169">
        <v>29.620000000000005</v>
      </c>
      <c r="I204" s="145" t="s">
        <v>955</v>
      </c>
      <c r="J204" s="152" t="s">
        <v>1485</v>
      </c>
      <c r="K204" s="170">
        <v>43773</v>
      </c>
      <c r="L204" s="170">
        <v>44025</v>
      </c>
      <c r="M204" s="171">
        <v>34155</v>
      </c>
      <c r="N204" s="156">
        <v>0.31653637827550873</v>
      </c>
      <c r="O204" s="157">
        <v>134.84394</v>
      </c>
      <c r="P204" s="157">
        <v>0.15605999999999653</v>
      </c>
      <c r="Q204" s="158">
        <v>0.9</v>
      </c>
      <c r="R204" s="159">
        <v>18922.039999999997</v>
      </c>
      <c r="S204" s="160">
        <v>26225.947439999993</v>
      </c>
      <c r="T204" s="160"/>
      <c r="U204" s="160"/>
      <c r="V204" s="162">
        <v>4571.04</v>
      </c>
      <c r="W204" s="162">
        <v>30796.987439999994</v>
      </c>
      <c r="X204" s="163">
        <v>27855</v>
      </c>
      <c r="Y204" s="159">
        <v>2941.9874399999935</v>
      </c>
      <c r="Z204" s="184">
        <v>0.10561792999461472</v>
      </c>
      <c r="AA204" s="184">
        <v>0.13117353796445874</v>
      </c>
      <c r="AB204" s="184">
        <v>-2.5555607969844019E-2</v>
      </c>
      <c r="AC204" s="164" t="s">
        <v>952</v>
      </c>
    </row>
    <row r="205" spans="1:29">
      <c r="A205" s="199" t="s">
        <v>235</v>
      </c>
      <c r="B205" s="200">
        <v>135</v>
      </c>
      <c r="C205" s="201">
        <v>96.72</v>
      </c>
      <c r="D205" s="202">
        <v>1.3940999999999999</v>
      </c>
      <c r="E205" s="203">
        <v>0.22000000000000003</v>
      </c>
      <c r="F205" s="204">
        <v>0.21296296296296297</v>
      </c>
      <c r="G205" s="205">
        <v>163.75</v>
      </c>
      <c r="H205" s="206">
        <v>28.75</v>
      </c>
      <c r="I205" s="145" t="s">
        <v>955</v>
      </c>
      <c r="J205" s="207" t="s">
        <v>1579</v>
      </c>
      <c r="K205" s="208">
        <v>43774</v>
      </c>
      <c r="L205" s="208">
        <v>44060</v>
      </c>
      <c r="M205" s="209">
        <v>38745</v>
      </c>
      <c r="N205" s="210">
        <v>0.27084139889017939</v>
      </c>
      <c r="O205" s="211">
        <v>134.83735199999998</v>
      </c>
      <c r="P205" s="211">
        <v>0.16264800000001856</v>
      </c>
      <c r="Q205" s="212">
        <v>0.9</v>
      </c>
      <c r="R205" s="213">
        <v>18687.739999999998</v>
      </c>
      <c r="S205" s="214">
        <v>26052.578333999994</v>
      </c>
      <c r="T205" s="214">
        <v>331.02</v>
      </c>
      <c r="U205" s="214">
        <v>459.16</v>
      </c>
      <c r="V205" s="215">
        <v>5030.2</v>
      </c>
      <c r="W205" s="215">
        <v>31082.778333999995</v>
      </c>
      <c r="X205" s="216">
        <v>27990</v>
      </c>
      <c r="Y205" s="213">
        <v>3092.7783339999951</v>
      </c>
      <c r="Z205" s="217">
        <v>0.1104958318685243</v>
      </c>
      <c r="AA205" s="217">
        <v>0.1371139270096462</v>
      </c>
      <c r="AB205" s="217">
        <v>-2.66180951411219E-2</v>
      </c>
      <c r="AC205" s="164" t="s">
        <v>952</v>
      </c>
    </row>
    <row r="206" spans="1:29">
      <c r="A206" s="144" t="s">
        <v>236</v>
      </c>
      <c r="B206" s="145">
        <v>135</v>
      </c>
      <c r="C206" s="166">
        <v>97.12</v>
      </c>
      <c r="D206" s="167">
        <v>1.3884000000000001</v>
      </c>
      <c r="E206" s="148">
        <v>0.22000000000000003</v>
      </c>
      <c r="F206" s="168">
        <v>0.21733333333333335</v>
      </c>
      <c r="G206" s="150">
        <v>164.34</v>
      </c>
      <c r="H206" s="169">
        <v>29.340000000000003</v>
      </c>
      <c r="I206" s="145" t="s">
        <v>955</v>
      </c>
      <c r="J206" s="152" t="s">
        <v>1486</v>
      </c>
      <c r="K206" s="170">
        <v>43775</v>
      </c>
      <c r="L206" s="170">
        <v>44025</v>
      </c>
      <c r="M206" s="171">
        <v>33885</v>
      </c>
      <c r="N206" s="156">
        <v>0.31604249667994694</v>
      </c>
      <c r="O206" s="157">
        <v>134.841408</v>
      </c>
      <c r="P206" s="157">
        <v>0.15859199999999873</v>
      </c>
      <c r="Q206" s="158">
        <v>0.9</v>
      </c>
      <c r="R206" s="159">
        <v>18784.859999999997</v>
      </c>
      <c r="S206" s="160">
        <v>26080.899623999998</v>
      </c>
      <c r="T206" s="160"/>
      <c r="U206" s="160"/>
      <c r="V206" s="162">
        <v>5030.2</v>
      </c>
      <c r="W206" s="162">
        <v>31111.099623999999</v>
      </c>
      <c r="X206" s="163">
        <v>28125</v>
      </c>
      <c r="Y206" s="159">
        <v>2986.0996239999986</v>
      </c>
      <c r="Z206" s="184">
        <v>0.10617243107555541</v>
      </c>
      <c r="AA206" s="184">
        <v>0.13182318634666657</v>
      </c>
      <c r="AB206" s="184">
        <v>-2.5650755271111159E-2</v>
      </c>
      <c r="AC206" s="164" t="s">
        <v>952</v>
      </c>
    </row>
    <row r="207" spans="1:29">
      <c r="A207" s="144" t="s">
        <v>237</v>
      </c>
      <c r="B207" s="145">
        <v>135</v>
      </c>
      <c r="C207" s="166">
        <v>96.96</v>
      </c>
      <c r="D207" s="167">
        <v>1.3907</v>
      </c>
      <c r="E207" s="148">
        <v>0.22000000000000003</v>
      </c>
      <c r="F207" s="168">
        <v>0.21533333333333329</v>
      </c>
      <c r="G207" s="150">
        <v>164.07</v>
      </c>
      <c r="H207" s="169">
        <v>29.069999999999993</v>
      </c>
      <c r="I207" s="145" t="s">
        <v>955</v>
      </c>
      <c r="J207" s="152" t="s">
        <v>1487</v>
      </c>
      <c r="K207" s="170">
        <v>43776</v>
      </c>
      <c r="L207" s="170">
        <v>44025</v>
      </c>
      <c r="M207" s="171">
        <v>33750</v>
      </c>
      <c r="N207" s="156">
        <v>0.31438666666666659</v>
      </c>
      <c r="O207" s="157">
        <v>134.84227200000001</v>
      </c>
      <c r="P207" s="157">
        <v>0.15772799999999165</v>
      </c>
      <c r="Q207" s="158">
        <v>0.9</v>
      </c>
      <c r="R207" s="159">
        <v>18881.819999999996</v>
      </c>
      <c r="S207" s="160">
        <v>26258.947073999996</v>
      </c>
      <c r="T207" s="160"/>
      <c r="U207" s="160"/>
      <c r="V207" s="162">
        <v>5030.2</v>
      </c>
      <c r="W207" s="162">
        <v>31289.147073999997</v>
      </c>
      <c r="X207" s="163">
        <v>28260</v>
      </c>
      <c r="Y207" s="159">
        <v>3029.1470739999968</v>
      </c>
      <c r="Z207" s="184">
        <v>0.10718850226468501</v>
      </c>
      <c r="AA207" s="184">
        <v>0.13305387880396302</v>
      </c>
      <c r="AB207" s="184">
        <v>-2.5865376539278007E-2</v>
      </c>
      <c r="AC207" s="164" t="s">
        <v>952</v>
      </c>
    </row>
    <row r="208" spans="1:29">
      <c r="A208" s="144" t="s">
        <v>238</v>
      </c>
      <c r="B208" s="145">
        <v>135</v>
      </c>
      <c r="C208" s="166">
        <v>97.39</v>
      </c>
      <c r="D208" s="167">
        <v>1.3846000000000001</v>
      </c>
      <c r="E208" s="148">
        <v>0.22000000000000003</v>
      </c>
      <c r="F208" s="168">
        <v>0.21451851851851858</v>
      </c>
      <c r="G208" s="150">
        <v>163.96</v>
      </c>
      <c r="H208" s="169">
        <v>28.960000000000008</v>
      </c>
      <c r="I208" s="145" t="s">
        <v>955</v>
      </c>
      <c r="J208" s="152" t="s">
        <v>1358</v>
      </c>
      <c r="K208" s="170">
        <v>43777</v>
      </c>
      <c r="L208" s="170">
        <v>44021</v>
      </c>
      <c r="M208" s="171">
        <v>33075</v>
      </c>
      <c r="N208" s="156">
        <v>0.31958881330309907</v>
      </c>
      <c r="O208" s="157">
        <v>134.846194</v>
      </c>
      <c r="P208" s="157">
        <v>0.153806000000003</v>
      </c>
      <c r="Q208" s="158">
        <v>0.9</v>
      </c>
      <c r="R208" s="159">
        <v>18979.209999999995</v>
      </c>
      <c r="S208" s="160">
        <v>26278.614165999996</v>
      </c>
      <c r="T208" s="160"/>
      <c r="U208" s="160"/>
      <c r="V208" s="162">
        <v>5030.2</v>
      </c>
      <c r="W208" s="162">
        <v>31308.814165999996</v>
      </c>
      <c r="X208" s="163">
        <v>28395</v>
      </c>
      <c r="Y208" s="159">
        <v>2913.8141659999965</v>
      </c>
      <c r="Z208" s="184">
        <v>0.10261715675294925</v>
      </c>
      <c r="AA208" s="184">
        <v>0.12746961310089788</v>
      </c>
      <c r="AB208" s="184">
        <v>-2.4852456347948637E-2</v>
      </c>
      <c r="AC208" s="164" t="s">
        <v>952</v>
      </c>
    </row>
    <row r="209" spans="1:29">
      <c r="A209" s="144" t="s">
        <v>239</v>
      </c>
      <c r="B209" s="145">
        <v>135</v>
      </c>
      <c r="C209" s="166">
        <v>99.02</v>
      </c>
      <c r="D209" s="167">
        <v>1.3616999999999999</v>
      </c>
      <c r="E209" s="148">
        <v>0.22000000000000003</v>
      </c>
      <c r="F209" s="168">
        <v>0.21851851851851853</v>
      </c>
      <c r="G209" s="150">
        <v>164.5</v>
      </c>
      <c r="H209" s="169">
        <v>29.5</v>
      </c>
      <c r="I209" s="145" t="s">
        <v>955</v>
      </c>
      <c r="J209" s="152" t="s">
        <v>1359</v>
      </c>
      <c r="K209" s="170">
        <v>43780</v>
      </c>
      <c r="L209" s="170">
        <v>44020</v>
      </c>
      <c r="M209" s="171">
        <v>32535</v>
      </c>
      <c r="N209" s="156">
        <v>0.33095128323344092</v>
      </c>
      <c r="O209" s="157">
        <v>134.835534</v>
      </c>
      <c r="P209" s="157">
        <v>0.16446600000000444</v>
      </c>
      <c r="Q209" s="158">
        <v>0.9</v>
      </c>
      <c r="R209" s="159">
        <v>19078.229999999996</v>
      </c>
      <c r="S209" s="160">
        <v>25978.825790999992</v>
      </c>
      <c r="T209" s="160"/>
      <c r="U209" s="160"/>
      <c r="V209" s="162">
        <v>5030.2</v>
      </c>
      <c r="W209" s="162">
        <v>31009.025790999993</v>
      </c>
      <c r="X209" s="163">
        <v>28530</v>
      </c>
      <c r="Y209" s="159">
        <v>2479.0257909999928</v>
      </c>
      <c r="Z209" s="184">
        <v>8.6891895934104291E-2</v>
      </c>
      <c r="AA209" s="184">
        <v>0.1083016145110407</v>
      </c>
      <c r="AB209" s="184">
        <v>-2.140971857693641E-2</v>
      </c>
      <c r="AC209" s="164" t="s">
        <v>952</v>
      </c>
    </row>
    <row r="210" spans="1:29">
      <c r="A210" s="144" t="s">
        <v>240</v>
      </c>
      <c r="B210" s="145">
        <v>135</v>
      </c>
      <c r="C210" s="166">
        <v>99.02</v>
      </c>
      <c r="D210" s="167">
        <v>1.3617999999999999</v>
      </c>
      <c r="E210" s="148">
        <v>0.22000000000000003</v>
      </c>
      <c r="F210" s="168">
        <v>0.21851851851851853</v>
      </c>
      <c r="G210" s="150">
        <v>164.5</v>
      </c>
      <c r="H210" s="169">
        <v>29.5</v>
      </c>
      <c r="I210" s="145" t="s">
        <v>955</v>
      </c>
      <c r="J210" s="152" t="s">
        <v>1360</v>
      </c>
      <c r="K210" s="170">
        <v>43781</v>
      </c>
      <c r="L210" s="170">
        <v>44020</v>
      </c>
      <c r="M210" s="171">
        <v>32400</v>
      </c>
      <c r="N210" s="156">
        <v>0.33233024691358026</v>
      </c>
      <c r="O210" s="157">
        <v>134.84543599999998</v>
      </c>
      <c r="P210" s="157">
        <v>0.15456400000002191</v>
      </c>
      <c r="Q210" s="158">
        <v>0.9</v>
      </c>
      <c r="R210" s="159">
        <v>19177.249999999996</v>
      </c>
      <c r="S210" s="160">
        <v>26115.579049999993</v>
      </c>
      <c r="T210" s="160"/>
      <c r="U210" s="160"/>
      <c r="V210" s="162">
        <v>5030.2</v>
      </c>
      <c r="W210" s="162">
        <v>31145.779049999994</v>
      </c>
      <c r="X210" s="163">
        <v>28665</v>
      </c>
      <c r="Y210" s="159">
        <v>2480.7790499999937</v>
      </c>
      <c r="Z210" s="184">
        <v>8.6543835688121185E-2</v>
      </c>
      <c r="AA210" s="184">
        <v>0.10786717544043234</v>
      </c>
      <c r="AB210" s="184">
        <v>-2.1323339752311155E-2</v>
      </c>
      <c r="AC210" s="164" t="s">
        <v>952</v>
      </c>
    </row>
    <row r="211" spans="1:29" ht="15.75" customHeight="1">
      <c r="A211" s="144" t="s">
        <v>241</v>
      </c>
      <c r="B211" s="145">
        <v>135</v>
      </c>
      <c r="C211" s="166">
        <v>99.14</v>
      </c>
      <c r="D211" s="167">
        <v>1.3601000000000001</v>
      </c>
      <c r="E211" s="148">
        <v>0.22000000000000003</v>
      </c>
      <c r="F211" s="168">
        <v>0.21999999999999992</v>
      </c>
      <c r="G211" s="150">
        <v>164.7</v>
      </c>
      <c r="H211" s="169">
        <v>29.699999999999989</v>
      </c>
      <c r="I211" s="145" t="s">
        <v>955</v>
      </c>
      <c r="J211" s="152" t="s">
        <v>1361</v>
      </c>
      <c r="K211" s="170">
        <v>43782</v>
      </c>
      <c r="L211" s="170">
        <v>44020</v>
      </c>
      <c r="M211" s="171">
        <v>32265</v>
      </c>
      <c r="N211" s="156">
        <v>0.3359832635983262</v>
      </c>
      <c r="O211" s="157">
        <v>134.84031400000001</v>
      </c>
      <c r="P211" s="157">
        <v>0.15968599999999356</v>
      </c>
      <c r="Q211" s="158">
        <v>0.9</v>
      </c>
      <c r="R211" s="159">
        <v>19276.389999999996</v>
      </c>
      <c r="S211" s="160">
        <v>26217.818038999994</v>
      </c>
      <c r="T211" s="160"/>
      <c r="U211" s="160"/>
      <c r="V211" s="162">
        <v>5030.2</v>
      </c>
      <c r="W211" s="162">
        <v>31248.018038999995</v>
      </c>
      <c r="X211" s="163">
        <v>28800</v>
      </c>
      <c r="Y211" s="159">
        <v>2448.018038999995</v>
      </c>
      <c r="Z211" s="184">
        <v>8.5000626354166497E-2</v>
      </c>
      <c r="AA211" s="184">
        <v>0.10597948270833313</v>
      </c>
      <c r="AB211" s="184">
        <v>-2.0978856354166631E-2</v>
      </c>
      <c r="AC211" s="164" t="s">
        <v>952</v>
      </c>
    </row>
    <row r="212" spans="1:29">
      <c r="A212" s="144" t="s">
        <v>242</v>
      </c>
      <c r="B212" s="145">
        <v>135</v>
      </c>
      <c r="C212" s="166">
        <v>99.01</v>
      </c>
      <c r="D212" s="167">
        <v>1.3619000000000001</v>
      </c>
      <c r="E212" s="148">
        <v>0.22000000000000003</v>
      </c>
      <c r="F212" s="168">
        <v>0.2183703703703703</v>
      </c>
      <c r="G212" s="150">
        <v>164.48</v>
      </c>
      <c r="H212" s="169">
        <v>29.47999999999999</v>
      </c>
      <c r="I212" s="145" t="s">
        <v>955</v>
      </c>
      <c r="J212" s="152" t="s">
        <v>1362</v>
      </c>
      <c r="K212" s="170">
        <v>43783</v>
      </c>
      <c r="L212" s="170">
        <v>44020</v>
      </c>
      <c r="M212" s="171">
        <v>32130</v>
      </c>
      <c r="N212" s="156">
        <v>0.33489573607220652</v>
      </c>
      <c r="O212" s="157">
        <v>134.84171900000001</v>
      </c>
      <c r="P212" s="157">
        <v>0.15828099999998813</v>
      </c>
      <c r="Q212" s="158">
        <v>0.9</v>
      </c>
      <c r="R212" s="159">
        <v>19375.399999999994</v>
      </c>
      <c r="S212" s="160">
        <v>26387.357259999993</v>
      </c>
      <c r="T212" s="160"/>
      <c r="U212" s="160"/>
      <c r="V212" s="162">
        <v>5030.2</v>
      </c>
      <c r="W212" s="162">
        <v>31417.557259999994</v>
      </c>
      <c r="X212" s="163">
        <v>28935</v>
      </c>
      <c r="Y212" s="159">
        <v>2482.5572599999941</v>
      </c>
      <c r="Z212" s="184">
        <v>8.5797728011059116E-2</v>
      </c>
      <c r="AA212" s="184">
        <v>0.10693641116295138</v>
      </c>
      <c r="AB212" s="184">
        <v>-2.1138683151892268E-2</v>
      </c>
      <c r="AC212" s="164" t="s">
        <v>952</v>
      </c>
    </row>
    <row r="213" spans="1:29">
      <c r="A213" s="144" t="s">
        <v>243</v>
      </c>
      <c r="B213" s="145">
        <v>135</v>
      </c>
      <c r="C213" s="166">
        <v>99.73</v>
      </c>
      <c r="D213" s="167">
        <v>1.3521000000000001</v>
      </c>
      <c r="E213" s="148">
        <v>0.22000000000000003</v>
      </c>
      <c r="F213" s="168">
        <v>0.2272592592592593</v>
      </c>
      <c r="G213" s="150">
        <v>165.68</v>
      </c>
      <c r="H213" s="169">
        <v>30.680000000000007</v>
      </c>
      <c r="I213" s="145" t="s">
        <v>955</v>
      </c>
      <c r="J213" s="152" t="s">
        <v>1363</v>
      </c>
      <c r="K213" s="170">
        <v>43784</v>
      </c>
      <c r="L213" s="170">
        <v>44020</v>
      </c>
      <c r="M213" s="171">
        <v>31995</v>
      </c>
      <c r="N213" s="156">
        <v>0.3499984372558213</v>
      </c>
      <c r="O213" s="157">
        <v>134.84493300000003</v>
      </c>
      <c r="P213" s="157">
        <v>0.15506699999997409</v>
      </c>
      <c r="Q213" s="158">
        <v>0.9</v>
      </c>
      <c r="R213" s="159">
        <v>19475.129999999994</v>
      </c>
      <c r="S213" s="160">
        <v>26332.323272999995</v>
      </c>
      <c r="T213" s="160"/>
      <c r="U213" s="160"/>
      <c r="V213" s="162">
        <v>5030.2</v>
      </c>
      <c r="W213" s="162">
        <v>31362.523272999995</v>
      </c>
      <c r="X213" s="163">
        <v>29070</v>
      </c>
      <c r="Y213" s="159">
        <v>2292.5232729999952</v>
      </c>
      <c r="Z213" s="184">
        <v>7.8862169693842299E-2</v>
      </c>
      <c r="AA213" s="184">
        <v>9.8506133333333246E-2</v>
      </c>
      <c r="AB213" s="184">
        <v>-1.9643963639490947E-2</v>
      </c>
      <c r="AC213" s="164" t="s">
        <v>952</v>
      </c>
    </row>
    <row r="214" spans="1:29">
      <c r="A214" s="144" t="s">
        <v>244</v>
      </c>
      <c r="B214" s="145">
        <v>135</v>
      </c>
      <c r="C214" s="166">
        <v>98.97</v>
      </c>
      <c r="D214" s="167">
        <v>1.3625</v>
      </c>
      <c r="E214" s="148">
        <v>0.22000000000000003</v>
      </c>
      <c r="F214" s="168">
        <v>0.21777777777777782</v>
      </c>
      <c r="G214" s="150">
        <v>164.4</v>
      </c>
      <c r="H214" s="169">
        <v>29.400000000000006</v>
      </c>
      <c r="I214" s="145" t="s">
        <v>955</v>
      </c>
      <c r="J214" s="152" t="s">
        <v>1364</v>
      </c>
      <c r="K214" s="170">
        <v>43787</v>
      </c>
      <c r="L214" s="170">
        <v>44020</v>
      </c>
      <c r="M214" s="171">
        <v>31590</v>
      </c>
      <c r="N214" s="156">
        <v>0.33969610636277309</v>
      </c>
      <c r="O214" s="157">
        <v>134.84662499999999</v>
      </c>
      <c r="P214" s="157">
        <v>0.15337500000001114</v>
      </c>
      <c r="Q214" s="158">
        <v>0.9</v>
      </c>
      <c r="R214" s="159">
        <v>19574.099999999995</v>
      </c>
      <c r="S214" s="160">
        <v>26669.711249999993</v>
      </c>
      <c r="T214" s="160"/>
      <c r="U214" s="160"/>
      <c r="V214" s="162">
        <v>5030.2</v>
      </c>
      <c r="W214" s="162">
        <v>31699.911249999994</v>
      </c>
      <c r="X214" s="163">
        <v>29205</v>
      </c>
      <c r="Y214" s="159">
        <v>2494.9112499999937</v>
      </c>
      <c r="Z214" s="184">
        <v>8.5427538092792021E-2</v>
      </c>
      <c r="AA214" s="184">
        <v>0.10645590224276646</v>
      </c>
      <c r="AB214" s="184">
        <v>-2.1028364149974443E-2</v>
      </c>
      <c r="AC214" s="164" t="s">
        <v>952</v>
      </c>
    </row>
    <row r="215" spans="1:29">
      <c r="A215" s="144" t="s">
        <v>245</v>
      </c>
      <c r="B215" s="145">
        <v>135</v>
      </c>
      <c r="C215" s="166">
        <v>98.02</v>
      </c>
      <c r="D215" s="167">
        <v>1.3755999999999999</v>
      </c>
      <c r="E215" s="148">
        <v>0.22000000000000003</v>
      </c>
      <c r="F215" s="168">
        <v>0.22244444444444444</v>
      </c>
      <c r="G215" s="150">
        <v>165.03</v>
      </c>
      <c r="H215" s="169">
        <v>30.03</v>
      </c>
      <c r="I215" s="145" t="s">
        <v>955</v>
      </c>
      <c r="J215" s="152" t="s">
        <v>1365</v>
      </c>
      <c r="K215" s="170">
        <v>43788</v>
      </c>
      <c r="L215" s="170">
        <v>44021</v>
      </c>
      <c r="M215" s="171">
        <v>31590</v>
      </c>
      <c r="N215" s="156">
        <v>0.34697530864197534</v>
      </c>
      <c r="O215" s="157">
        <v>134.83631199999999</v>
      </c>
      <c r="P215" s="157">
        <v>0.16368800000000761</v>
      </c>
      <c r="Q215" s="158">
        <v>0.9</v>
      </c>
      <c r="R215" s="159">
        <v>19672.119999999995</v>
      </c>
      <c r="S215" s="160">
        <v>27060.968271999991</v>
      </c>
      <c r="T215" s="160"/>
      <c r="U215" s="160"/>
      <c r="V215" s="162">
        <v>5030.2</v>
      </c>
      <c r="W215" s="162">
        <v>32091.168271999992</v>
      </c>
      <c r="X215" s="163">
        <v>29340</v>
      </c>
      <c r="Y215" s="159">
        <v>2751.1682719999917</v>
      </c>
      <c r="Z215" s="184">
        <v>9.3768516428084148E-2</v>
      </c>
      <c r="AA215" s="184">
        <v>0.11654976482617574</v>
      </c>
      <c r="AB215" s="184">
        <v>-2.2781248398091591E-2</v>
      </c>
      <c r="AC215" s="164" t="s">
        <v>952</v>
      </c>
    </row>
    <row r="216" spans="1:29">
      <c r="A216" s="144" t="s">
        <v>246</v>
      </c>
      <c r="B216" s="145">
        <v>135</v>
      </c>
      <c r="C216" s="166">
        <v>98.94</v>
      </c>
      <c r="D216" s="167">
        <v>1.3628</v>
      </c>
      <c r="E216" s="148">
        <v>0.22000000000000003</v>
      </c>
      <c r="F216" s="168">
        <v>0.21748148148148158</v>
      </c>
      <c r="G216" s="150">
        <v>164.36</v>
      </c>
      <c r="H216" s="169">
        <v>29.360000000000014</v>
      </c>
      <c r="I216" s="145" t="s">
        <v>955</v>
      </c>
      <c r="J216" s="152" t="s">
        <v>1366</v>
      </c>
      <c r="K216" s="170">
        <v>43789</v>
      </c>
      <c r="L216" s="170">
        <v>44020</v>
      </c>
      <c r="M216" s="171">
        <v>31320</v>
      </c>
      <c r="N216" s="156">
        <v>0.3421583652618137</v>
      </c>
      <c r="O216" s="157">
        <v>134.835432</v>
      </c>
      <c r="P216" s="157">
        <v>0.16456800000000271</v>
      </c>
      <c r="Q216" s="158">
        <v>0.9</v>
      </c>
      <c r="R216" s="159">
        <v>19771.059999999994</v>
      </c>
      <c r="S216" s="160">
        <v>26944.000567999992</v>
      </c>
      <c r="T216" s="160"/>
      <c r="U216" s="160"/>
      <c r="V216" s="162">
        <v>5030.2</v>
      </c>
      <c r="W216" s="162">
        <v>31974.200567999993</v>
      </c>
      <c r="X216" s="163">
        <v>29475</v>
      </c>
      <c r="Y216" s="159">
        <v>2499.2005679999929</v>
      </c>
      <c r="Z216" s="184">
        <v>8.4790519694656341E-2</v>
      </c>
      <c r="AA216" s="184">
        <v>0.10566842178117031</v>
      </c>
      <c r="AB216" s="184">
        <v>-2.0877902086513966E-2</v>
      </c>
      <c r="AC216" s="164" t="s">
        <v>952</v>
      </c>
    </row>
    <row r="217" spans="1:29">
      <c r="A217" s="144" t="s">
        <v>247</v>
      </c>
      <c r="B217" s="145">
        <v>135</v>
      </c>
      <c r="C217" s="166">
        <v>99.38</v>
      </c>
      <c r="D217" s="167">
        <v>1.3568</v>
      </c>
      <c r="E217" s="148">
        <v>0.22000000000000003</v>
      </c>
      <c r="F217" s="168">
        <v>0.22296296296296292</v>
      </c>
      <c r="G217" s="150">
        <v>165.1</v>
      </c>
      <c r="H217" s="169">
        <v>30.099999999999994</v>
      </c>
      <c r="I217" s="145" t="s">
        <v>955</v>
      </c>
      <c r="J217" s="152" t="s">
        <v>1367</v>
      </c>
      <c r="K217" s="170">
        <v>43790</v>
      </c>
      <c r="L217" s="170">
        <v>44020</v>
      </c>
      <c r="M217" s="171">
        <v>31185</v>
      </c>
      <c r="N217" s="156">
        <v>0.35230078563411893</v>
      </c>
      <c r="O217" s="157">
        <v>134.838784</v>
      </c>
      <c r="P217" s="157">
        <v>0.16121599999999603</v>
      </c>
      <c r="Q217" s="158">
        <v>0.9</v>
      </c>
      <c r="R217" s="159">
        <v>19870.439999999995</v>
      </c>
      <c r="S217" s="160">
        <v>26960.212991999993</v>
      </c>
      <c r="T217" s="160"/>
      <c r="U217" s="160"/>
      <c r="V217" s="162">
        <v>5030.2</v>
      </c>
      <c r="W217" s="162">
        <v>31990.412991999994</v>
      </c>
      <c r="X217" s="163">
        <v>29610</v>
      </c>
      <c r="Y217" s="159">
        <v>2380.4129919999941</v>
      </c>
      <c r="Z217" s="184">
        <v>8.0392198311381113E-2</v>
      </c>
      <c r="AA217" s="184">
        <v>0.10033547369132023</v>
      </c>
      <c r="AB217" s="184">
        <v>-1.9943275379939118E-2</v>
      </c>
      <c r="AC217" s="164" t="s">
        <v>952</v>
      </c>
    </row>
    <row r="218" spans="1:29">
      <c r="A218" s="144" t="s">
        <v>248</v>
      </c>
      <c r="B218" s="145">
        <v>135</v>
      </c>
      <c r="C218" s="166">
        <v>100.36</v>
      </c>
      <c r="D218" s="167">
        <v>1.3435999999999999</v>
      </c>
      <c r="E218" s="148">
        <v>0.22000000000000003</v>
      </c>
      <c r="F218" s="168">
        <v>0.21629629629629621</v>
      </c>
      <c r="G218" s="150">
        <v>164.2</v>
      </c>
      <c r="H218" s="169">
        <v>29.199999999999989</v>
      </c>
      <c r="I218" s="145" t="s">
        <v>955</v>
      </c>
      <c r="J218" s="152" t="s">
        <v>1368</v>
      </c>
      <c r="K218" s="170">
        <v>43791</v>
      </c>
      <c r="L218" s="170">
        <v>44019</v>
      </c>
      <c r="M218" s="171">
        <v>30915</v>
      </c>
      <c r="N218" s="156">
        <v>0.34475173863820141</v>
      </c>
      <c r="O218" s="157">
        <v>134.84369599999999</v>
      </c>
      <c r="P218" s="157">
        <v>0.15630400000000577</v>
      </c>
      <c r="Q218" s="158">
        <v>0.9</v>
      </c>
      <c r="R218" s="159">
        <v>19970.799999999996</v>
      </c>
      <c r="S218" s="160">
        <v>26832.766879999992</v>
      </c>
      <c r="T218" s="160"/>
      <c r="U218" s="160"/>
      <c r="V218" s="162">
        <v>5030.2</v>
      </c>
      <c r="W218" s="162">
        <v>31862.966879999993</v>
      </c>
      <c r="X218" s="163">
        <v>29745</v>
      </c>
      <c r="Y218" s="159">
        <v>2117.9668799999927</v>
      </c>
      <c r="Z218" s="184">
        <v>7.1204131114472879E-2</v>
      </c>
      <c r="AA218" s="184">
        <v>8.9218508925869688E-2</v>
      </c>
      <c r="AB218" s="184">
        <v>-1.8014377811396809E-2</v>
      </c>
      <c r="AC218" s="164" t="s">
        <v>952</v>
      </c>
    </row>
    <row r="219" spans="1:29">
      <c r="A219" s="144" t="s">
        <v>249</v>
      </c>
      <c r="B219" s="145">
        <v>135</v>
      </c>
      <c r="C219" s="166">
        <v>99.67</v>
      </c>
      <c r="D219" s="167">
        <v>1.3529</v>
      </c>
      <c r="E219" s="148">
        <v>0.22000000000000003</v>
      </c>
      <c r="F219" s="168">
        <v>0.22651851851851862</v>
      </c>
      <c r="G219" s="150">
        <v>165.58</v>
      </c>
      <c r="H219" s="169">
        <v>30.580000000000013</v>
      </c>
      <c r="I219" s="145" t="s">
        <v>955</v>
      </c>
      <c r="J219" s="152" t="s">
        <v>1369</v>
      </c>
      <c r="K219" s="170">
        <v>43794</v>
      </c>
      <c r="L219" s="170">
        <v>44020</v>
      </c>
      <c r="M219" s="171">
        <v>30645</v>
      </c>
      <c r="N219" s="156">
        <v>0.36422581171479868</v>
      </c>
      <c r="O219" s="157">
        <v>134.84354300000001</v>
      </c>
      <c r="P219" s="157">
        <v>0.15645699999998897</v>
      </c>
      <c r="Q219" s="158">
        <v>0.9</v>
      </c>
      <c r="R219" s="159">
        <v>20070.469999999994</v>
      </c>
      <c r="S219" s="160">
        <v>27153.33886299999</v>
      </c>
      <c r="T219" s="160"/>
      <c r="U219" s="160"/>
      <c r="V219" s="162">
        <v>5030.2</v>
      </c>
      <c r="W219" s="162">
        <v>32183.538862999991</v>
      </c>
      <c r="X219" s="163">
        <v>29880</v>
      </c>
      <c r="Y219" s="159">
        <v>2303.5388629999907</v>
      </c>
      <c r="Z219" s="184">
        <v>7.7093000769745235E-2</v>
      </c>
      <c r="AA219" s="184">
        <v>9.631536111111072E-2</v>
      </c>
      <c r="AB219" s="184">
        <v>-1.9222360341365485E-2</v>
      </c>
      <c r="AC219" s="164" t="s">
        <v>952</v>
      </c>
    </row>
    <row r="220" spans="1:29">
      <c r="A220" s="144" t="s">
        <v>250</v>
      </c>
      <c r="B220" s="145">
        <v>135</v>
      </c>
      <c r="C220" s="166">
        <v>99.34</v>
      </c>
      <c r="D220" s="167">
        <v>1.3573</v>
      </c>
      <c r="E220" s="148">
        <v>0.22000000000000003</v>
      </c>
      <c r="F220" s="168">
        <v>0.22244444444444444</v>
      </c>
      <c r="G220" s="150">
        <v>165.03</v>
      </c>
      <c r="H220" s="169">
        <v>30.03</v>
      </c>
      <c r="I220" s="145" t="s">
        <v>955</v>
      </c>
      <c r="J220" s="152" t="s">
        <v>1370</v>
      </c>
      <c r="K220" s="170">
        <v>43795</v>
      </c>
      <c r="L220" s="170">
        <v>44020</v>
      </c>
      <c r="M220" s="171">
        <v>30510</v>
      </c>
      <c r="N220" s="156">
        <v>0.35925762045231074</v>
      </c>
      <c r="O220" s="157">
        <v>134.834182</v>
      </c>
      <c r="P220" s="157">
        <v>0.16581800000000158</v>
      </c>
      <c r="Q220" s="158">
        <v>0.9</v>
      </c>
      <c r="R220" s="159">
        <v>20169.809999999994</v>
      </c>
      <c r="S220" s="160">
        <v>27376.483112999991</v>
      </c>
      <c r="T220" s="160"/>
      <c r="U220" s="160"/>
      <c r="V220" s="162">
        <v>5030.2</v>
      </c>
      <c r="W220" s="162">
        <v>32406.683112999992</v>
      </c>
      <c r="X220" s="163">
        <v>30015</v>
      </c>
      <c r="Y220" s="159">
        <v>2391.6831129999919</v>
      </c>
      <c r="Z220" s="184">
        <v>7.9682928968848543E-2</v>
      </c>
      <c r="AA220" s="184">
        <v>9.9426114009661504E-2</v>
      </c>
      <c r="AB220" s="184">
        <v>-1.9743185040812961E-2</v>
      </c>
      <c r="AC220" s="164" t="s">
        <v>952</v>
      </c>
    </row>
    <row r="221" spans="1:29">
      <c r="A221" s="144" t="s">
        <v>251</v>
      </c>
      <c r="B221" s="145">
        <v>135</v>
      </c>
      <c r="C221" s="166">
        <v>99.73</v>
      </c>
      <c r="D221" s="167">
        <v>1.3520000000000001</v>
      </c>
      <c r="E221" s="148">
        <v>0.22000000000000003</v>
      </c>
      <c r="F221" s="168">
        <v>0.2272592592592593</v>
      </c>
      <c r="G221" s="150">
        <v>165.68</v>
      </c>
      <c r="H221" s="169">
        <v>30.680000000000007</v>
      </c>
      <c r="I221" s="145" t="s">
        <v>955</v>
      </c>
      <c r="J221" s="152" t="s">
        <v>1371</v>
      </c>
      <c r="K221" s="170">
        <v>43796</v>
      </c>
      <c r="L221" s="170">
        <v>44020</v>
      </c>
      <c r="M221" s="171">
        <v>30375</v>
      </c>
      <c r="N221" s="156">
        <v>0.36866502057613182</v>
      </c>
      <c r="O221" s="157">
        <v>134.83496000000002</v>
      </c>
      <c r="P221" s="157">
        <v>0.16503999999997632</v>
      </c>
      <c r="Q221" s="158">
        <v>0.9</v>
      </c>
      <c r="R221" s="159">
        <v>20269.539999999994</v>
      </c>
      <c r="S221" s="160">
        <v>27404.418079999992</v>
      </c>
      <c r="T221" s="160"/>
      <c r="U221" s="160"/>
      <c r="V221" s="162">
        <v>5030.2</v>
      </c>
      <c r="W221" s="162">
        <v>32434.618079999993</v>
      </c>
      <c r="X221" s="163">
        <v>30150</v>
      </c>
      <c r="Y221" s="159">
        <v>2284.6180799999929</v>
      </c>
      <c r="Z221" s="184">
        <v>7.5775060696517071E-2</v>
      </c>
      <c r="AA221" s="184">
        <v>9.4701619900497525E-2</v>
      </c>
      <c r="AB221" s="184">
        <v>-1.8926559203980453E-2</v>
      </c>
      <c r="AC221" s="164" t="s">
        <v>952</v>
      </c>
    </row>
    <row r="222" spans="1:29">
      <c r="A222" s="144" t="s">
        <v>252</v>
      </c>
      <c r="B222" s="145">
        <v>135</v>
      </c>
      <c r="C222" s="166">
        <v>100.05</v>
      </c>
      <c r="D222" s="167">
        <v>1.3476999999999999</v>
      </c>
      <c r="E222" s="148">
        <v>0.22000000000000003</v>
      </c>
      <c r="F222" s="168">
        <v>0.21244444444444449</v>
      </c>
      <c r="G222" s="150">
        <v>163.68</v>
      </c>
      <c r="H222" s="169">
        <v>28.680000000000007</v>
      </c>
      <c r="I222" s="145" t="s">
        <v>955</v>
      </c>
      <c r="J222" s="152" t="s">
        <v>1372</v>
      </c>
      <c r="K222" s="170">
        <v>43797</v>
      </c>
      <c r="L222" s="170">
        <v>44019</v>
      </c>
      <c r="M222" s="171">
        <v>30105</v>
      </c>
      <c r="N222" s="156">
        <v>0.34772296960637777</v>
      </c>
      <c r="O222" s="157">
        <v>134.83738499999998</v>
      </c>
      <c r="P222" s="157">
        <v>0.16261500000001661</v>
      </c>
      <c r="Q222" s="158">
        <v>0.9</v>
      </c>
      <c r="R222" s="159">
        <v>20369.589999999993</v>
      </c>
      <c r="S222" s="160">
        <v>27452.096442999988</v>
      </c>
      <c r="T222" s="160"/>
      <c r="U222" s="160"/>
      <c r="V222" s="162">
        <v>5030.2</v>
      </c>
      <c r="W222" s="162">
        <v>32482.296442999988</v>
      </c>
      <c r="X222" s="163">
        <v>30285</v>
      </c>
      <c r="Y222" s="159">
        <v>2197.2964429999884</v>
      </c>
      <c r="Z222" s="184">
        <v>7.2553952220570928E-2</v>
      </c>
      <c r="AA222" s="184">
        <v>9.0807954234769506E-2</v>
      </c>
      <c r="AB222" s="184">
        <v>-1.8254002014198578E-2</v>
      </c>
      <c r="AC222" s="164" t="s">
        <v>952</v>
      </c>
    </row>
    <row r="223" spans="1:29">
      <c r="A223" s="144" t="s">
        <v>253</v>
      </c>
      <c r="B223" s="145">
        <v>135</v>
      </c>
      <c r="C223" s="166">
        <v>100.89</v>
      </c>
      <c r="D223" s="167">
        <v>1.3365</v>
      </c>
      <c r="E223" s="148">
        <v>0.22000000000000003</v>
      </c>
      <c r="F223" s="168">
        <v>0.21570370370370373</v>
      </c>
      <c r="G223" s="150">
        <v>164.12</v>
      </c>
      <c r="H223" s="169">
        <v>29.120000000000005</v>
      </c>
      <c r="I223" s="145" t="s">
        <v>955</v>
      </c>
      <c r="J223" s="152" t="s">
        <v>1204</v>
      </c>
      <c r="K223" s="170">
        <v>43798</v>
      </c>
      <c r="L223" s="170">
        <v>44018</v>
      </c>
      <c r="M223" s="171">
        <v>29835</v>
      </c>
      <c r="N223" s="156">
        <v>0.35625272331154689</v>
      </c>
      <c r="O223" s="157">
        <v>134.839485</v>
      </c>
      <c r="P223" s="157">
        <v>0.16051500000000374</v>
      </c>
      <c r="Q223" s="158">
        <v>0.9</v>
      </c>
      <c r="R223" s="159">
        <v>20470.479999999992</v>
      </c>
      <c r="S223" s="160">
        <v>27358.796519999989</v>
      </c>
      <c r="T223" s="160"/>
      <c r="U223" s="160"/>
      <c r="V223" s="162">
        <v>5030.2</v>
      </c>
      <c r="W223" s="162">
        <v>32388.99651999999</v>
      </c>
      <c r="X223" s="163">
        <v>30420</v>
      </c>
      <c r="Y223" s="159">
        <v>1968.9965199999897</v>
      </c>
      <c r="Z223" s="184">
        <v>6.4727038790269198E-2</v>
      </c>
      <c r="AA223" s="184">
        <v>8.1374803254437689E-2</v>
      </c>
      <c r="AB223" s="184">
        <v>-1.6647764464168491E-2</v>
      </c>
      <c r="AC223" s="164" t="s">
        <v>952</v>
      </c>
    </row>
    <row r="224" spans="1:29">
      <c r="A224" s="144" t="s">
        <v>254</v>
      </c>
      <c r="B224" s="145">
        <v>135</v>
      </c>
      <c r="C224" s="166">
        <v>100.74</v>
      </c>
      <c r="D224" s="167">
        <v>1.3385</v>
      </c>
      <c r="E224" s="148">
        <v>0.22000000000000003</v>
      </c>
      <c r="F224" s="168">
        <v>0.21392592592592588</v>
      </c>
      <c r="G224" s="150">
        <v>163.88</v>
      </c>
      <c r="H224" s="169">
        <v>28.879999999999995</v>
      </c>
      <c r="I224" s="145" t="s">
        <v>955</v>
      </c>
      <c r="J224" s="152" t="s">
        <v>1205</v>
      </c>
      <c r="K224" s="170">
        <v>43801</v>
      </c>
      <c r="L224" s="170">
        <v>44018</v>
      </c>
      <c r="M224" s="171">
        <v>29430</v>
      </c>
      <c r="N224" s="156">
        <v>0.3581787291879035</v>
      </c>
      <c r="O224" s="157">
        <v>134.84048999999999</v>
      </c>
      <c r="P224" s="157">
        <v>0.15951000000001159</v>
      </c>
      <c r="Q224" s="158">
        <v>0.9</v>
      </c>
      <c r="R224" s="159">
        <v>20571.219999999994</v>
      </c>
      <c r="S224" s="160">
        <v>27534.577969999991</v>
      </c>
      <c r="T224" s="160"/>
      <c r="U224" s="160"/>
      <c r="V224" s="162">
        <v>5030.2</v>
      </c>
      <c r="W224" s="162">
        <v>32564.777969999992</v>
      </c>
      <c r="X224" s="163">
        <v>30555</v>
      </c>
      <c r="Y224" s="159">
        <v>2009.7779699999919</v>
      </c>
      <c r="Z224" s="184">
        <v>6.5775747668139095E-2</v>
      </c>
      <c r="AA224" s="184">
        <v>8.2621116838487829E-2</v>
      </c>
      <c r="AB224" s="184">
        <v>-1.6845369170348734E-2</v>
      </c>
      <c r="AC224" s="164" t="s">
        <v>952</v>
      </c>
    </row>
    <row r="225" spans="1:29">
      <c r="A225" s="144" t="s">
        <v>255</v>
      </c>
      <c r="B225" s="145">
        <v>135</v>
      </c>
      <c r="C225" s="166">
        <v>100.37</v>
      </c>
      <c r="D225" s="167">
        <v>1.3433999999999999</v>
      </c>
      <c r="E225" s="148">
        <v>0.22000000000000003</v>
      </c>
      <c r="F225" s="168">
        <v>0.21637037037037044</v>
      </c>
      <c r="G225" s="150">
        <v>164.21</v>
      </c>
      <c r="H225" s="169">
        <v>29.210000000000008</v>
      </c>
      <c r="I225" s="145" t="s">
        <v>955</v>
      </c>
      <c r="J225" s="152" t="s">
        <v>1373</v>
      </c>
      <c r="K225" s="170">
        <v>43802</v>
      </c>
      <c r="L225" s="170">
        <v>44019</v>
      </c>
      <c r="M225" s="171">
        <v>29430</v>
      </c>
      <c r="N225" s="156">
        <v>0.36227149167516148</v>
      </c>
      <c r="O225" s="157">
        <v>134.83705799999998</v>
      </c>
      <c r="P225" s="157">
        <v>0.16294200000001524</v>
      </c>
      <c r="Q225" s="158">
        <v>0.9</v>
      </c>
      <c r="R225" s="159">
        <v>20671.589999999993</v>
      </c>
      <c r="S225" s="160">
        <v>27770.214005999987</v>
      </c>
      <c r="T225" s="160"/>
      <c r="U225" s="160"/>
      <c r="V225" s="162">
        <v>5030.2</v>
      </c>
      <c r="W225" s="162">
        <v>32800.414005999985</v>
      </c>
      <c r="X225" s="163">
        <v>30690</v>
      </c>
      <c r="Y225" s="159">
        <v>2110.4140059999845</v>
      </c>
      <c r="Z225" s="184">
        <v>6.8765526425545342E-2</v>
      </c>
      <c r="AA225" s="184">
        <v>8.6198212707721877E-2</v>
      </c>
      <c r="AB225" s="184">
        <v>-1.7432686282176535E-2</v>
      </c>
      <c r="AC225" s="164" t="s">
        <v>952</v>
      </c>
    </row>
    <row r="226" spans="1:29">
      <c r="A226" s="144" t="s">
        <v>256</v>
      </c>
      <c r="B226" s="145">
        <v>135</v>
      </c>
      <c r="C226" s="166">
        <v>100.41</v>
      </c>
      <c r="D226" s="167">
        <v>1.3429</v>
      </c>
      <c r="E226" s="148">
        <v>0.22000000000000003</v>
      </c>
      <c r="F226" s="168">
        <v>0.21688888888888891</v>
      </c>
      <c r="G226" s="150">
        <v>164.28</v>
      </c>
      <c r="H226" s="169">
        <v>29.28</v>
      </c>
      <c r="I226" s="145" t="s">
        <v>955</v>
      </c>
      <c r="J226" s="152" t="s">
        <v>1374</v>
      </c>
      <c r="K226" s="170">
        <v>43803</v>
      </c>
      <c r="L226" s="170">
        <v>44019</v>
      </c>
      <c r="M226" s="171">
        <v>29295</v>
      </c>
      <c r="N226" s="156">
        <v>0.36481310803891454</v>
      </c>
      <c r="O226" s="157">
        <v>134.84058899999999</v>
      </c>
      <c r="P226" s="157">
        <v>0.15941100000000574</v>
      </c>
      <c r="Q226" s="158">
        <v>0.9</v>
      </c>
      <c r="R226" s="159">
        <v>20771.999999999993</v>
      </c>
      <c r="S226" s="160">
        <v>27894.718799999991</v>
      </c>
      <c r="T226" s="160"/>
      <c r="U226" s="160"/>
      <c r="V226" s="162">
        <v>5030.2</v>
      </c>
      <c r="W226" s="162">
        <v>32924.918799999992</v>
      </c>
      <c r="X226" s="163">
        <v>30825</v>
      </c>
      <c r="Y226" s="159">
        <v>2099.9187999999922</v>
      </c>
      <c r="Z226" s="184">
        <v>6.8123886455798699E-2</v>
      </c>
      <c r="AA226" s="184">
        <v>8.5413029261962592E-2</v>
      </c>
      <c r="AB226" s="184">
        <v>-1.7289142806163893E-2</v>
      </c>
      <c r="AC226" s="164" t="s">
        <v>952</v>
      </c>
    </row>
    <row r="227" spans="1:29" ht="16.5" customHeight="1">
      <c r="A227" s="144" t="s">
        <v>257</v>
      </c>
      <c r="B227" s="145">
        <v>135</v>
      </c>
      <c r="C227" s="166">
        <v>99.68</v>
      </c>
      <c r="D227" s="167">
        <v>1.3527</v>
      </c>
      <c r="E227" s="148">
        <v>0.22000000000000003</v>
      </c>
      <c r="F227" s="168">
        <v>0.22659259259259262</v>
      </c>
      <c r="G227" s="150">
        <v>165.59</v>
      </c>
      <c r="H227" s="169">
        <v>30.590000000000003</v>
      </c>
      <c r="I227" s="145" t="s">
        <v>955</v>
      </c>
      <c r="J227" s="152" t="s">
        <v>1375</v>
      </c>
      <c r="K227" s="170">
        <v>43804</v>
      </c>
      <c r="L227" s="170">
        <v>44020</v>
      </c>
      <c r="M227" s="171">
        <v>29295</v>
      </c>
      <c r="N227" s="156">
        <v>0.38113500597371575</v>
      </c>
      <c r="O227" s="157">
        <v>134.83713600000002</v>
      </c>
      <c r="P227" s="157">
        <v>0.1628639999999848</v>
      </c>
      <c r="Q227" s="158">
        <v>0.9</v>
      </c>
      <c r="R227" s="159">
        <v>20871.679999999993</v>
      </c>
      <c r="S227" s="160">
        <v>28233.121535999991</v>
      </c>
      <c r="T227" s="160"/>
      <c r="U227" s="160"/>
      <c r="V227" s="162">
        <v>5030.2</v>
      </c>
      <c r="W227" s="162">
        <v>33263.321535999989</v>
      </c>
      <c r="X227" s="163">
        <v>30960</v>
      </c>
      <c r="Y227" s="159">
        <v>2303.3215359999886</v>
      </c>
      <c r="Z227" s="184">
        <v>7.4396690439276103E-2</v>
      </c>
      <c r="AA227" s="184">
        <v>9.2921742151162556E-2</v>
      </c>
      <c r="AB227" s="184">
        <v>-1.8525051711886453E-2</v>
      </c>
      <c r="AC227" s="164" t="s">
        <v>952</v>
      </c>
    </row>
    <row r="228" spans="1:29">
      <c r="A228" s="144" t="s">
        <v>258</v>
      </c>
      <c r="B228" s="145">
        <v>135</v>
      </c>
      <c r="C228" s="166">
        <v>99.13</v>
      </c>
      <c r="D228" s="167">
        <v>1.3603000000000001</v>
      </c>
      <c r="E228" s="148">
        <v>0.22000000000000003</v>
      </c>
      <c r="F228" s="168">
        <v>0.21985185185185191</v>
      </c>
      <c r="G228" s="150">
        <v>164.68</v>
      </c>
      <c r="H228" s="169">
        <v>29.680000000000007</v>
      </c>
      <c r="I228" s="145" t="s">
        <v>955</v>
      </c>
      <c r="J228" s="152" t="s">
        <v>1376</v>
      </c>
      <c r="K228" s="170">
        <v>43805</v>
      </c>
      <c r="L228" s="170">
        <v>44020</v>
      </c>
      <c r="M228" s="171">
        <v>29160</v>
      </c>
      <c r="N228" s="156">
        <v>0.37150891632373123</v>
      </c>
      <c r="O228" s="157">
        <v>134.84653900000001</v>
      </c>
      <c r="P228" s="157">
        <v>0.15346099999999296</v>
      </c>
      <c r="Q228" s="158">
        <v>0.9</v>
      </c>
      <c r="R228" s="159">
        <v>20970.809999999994</v>
      </c>
      <c r="S228" s="160">
        <v>28526.592842999995</v>
      </c>
      <c r="T228" s="160"/>
      <c r="U228" s="160"/>
      <c r="V228" s="162">
        <v>5030.2</v>
      </c>
      <c r="W228" s="162">
        <v>33556.792842999996</v>
      </c>
      <c r="X228" s="163">
        <v>31095</v>
      </c>
      <c r="Y228" s="159">
        <v>2461.7928429999956</v>
      </c>
      <c r="Z228" s="184">
        <v>7.9170054446052296E-2</v>
      </c>
      <c r="AA228" s="184">
        <v>9.8627188679851763E-2</v>
      </c>
      <c r="AB228" s="184">
        <v>-1.9457134233799467E-2</v>
      </c>
      <c r="AC228" s="164" t="s">
        <v>952</v>
      </c>
    </row>
    <row r="229" spans="1:29">
      <c r="A229" s="144" t="s">
        <v>259</v>
      </c>
      <c r="B229" s="145">
        <v>135</v>
      </c>
      <c r="C229" s="166">
        <v>99.29</v>
      </c>
      <c r="D229" s="167">
        <v>1.3581000000000001</v>
      </c>
      <c r="E229" s="148">
        <v>0.22000000000000003</v>
      </c>
      <c r="F229" s="168">
        <v>0.22185185185185177</v>
      </c>
      <c r="G229" s="150">
        <v>164.95</v>
      </c>
      <c r="H229" s="169">
        <v>29.949999999999989</v>
      </c>
      <c r="I229" s="145" t="s">
        <v>955</v>
      </c>
      <c r="J229" s="152" t="s">
        <v>1377</v>
      </c>
      <c r="K229" s="170">
        <v>43808</v>
      </c>
      <c r="L229" s="170">
        <v>44020</v>
      </c>
      <c r="M229" s="171">
        <v>28755</v>
      </c>
      <c r="N229" s="156">
        <v>0.38016866631890095</v>
      </c>
      <c r="O229" s="157">
        <v>134.84574900000001</v>
      </c>
      <c r="P229" s="157">
        <v>0.15425099999998793</v>
      </c>
      <c r="Q229" s="158">
        <v>0.9</v>
      </c>
      <c r="R229" s="159">
        <v>21070.099999999995</v>
      </c>
      <c r="S229" s="160">
        <v>28615.302809999994</v>
      </c>
      <c r="T229" s="160"/>
      <c r="U229" s="160"/>
      <c r="V229" s="162">
        <v>5030.2</v>
      </c>
      <c r="W229" s="162">
        <v>33645.502809999991</v>
      </c>
      <c r="X229" s="163">
        <v>31230</v>
      </c>
      <c r="Y229" s="159">
        <v>2415.5028099999909</v>
      </c>
      <c r="Z229" s="184">
        <v>7.7345591098302524E-2</v>
      </c>
      <c r="AA229" s="184">
        <v>9.6426788760807014E-2</v>
      </c>
      <c r="AB229" s="184">
        <v>-1.908119766250449E-2</v>
      </c>
      <c r="AC229" s="164" t="s">
        <v>952</v>
      </c>
    </row>
    <row r="230" spans="1:29">
      <c r="A230" s="144" t="s">
        <v>260</v>
      </c>
      <c r="B230" s="145">
        <v>135</v>
      </c>
      <c r="C230" s="166">
        <v>99.16</v>
      </c>
      <c r="D230" s="167">
        <v>1.3597999999999999</v>
      </c>
      <c r="E230" s="148">
        <v>0.22000000000000003</v>
      </c>
      <c r="F230" s="168">
        <v>0.22022222222222215</v>
      </c>
      <c r="G230" s="150">
        <v>164.73</v>
      </c>
      <c r="H230" s="169">
        <v>29.72999999999999</v>
      </c>
      <c r="I230" s="145" t="s">
        <v>955</v>
      </c>
      <c r="J230" s="152" t="s">
        <v>1378</v>
      </c>
      <c r="K230" s="170">
        <v>43809</v>
      </c>
      <c r="L230" s="170">
        <v>44020</v>
      </c>
      <c r="M230" s="171">
        <v>28620</v>
      </c>
      <c r="N230" s="156">
        <v>0.37915618448637306</v>
      </c>
      <c r="O230" s="157">
        <v>134.83776799999998</v>
      </c>
      <c r="P230" s="157">
        <v>0.16223200000001725</v>
      </c>
      <c r="Q230" s="158">
        <v>0.9</v>
      </c>
      <c r="R230" s="159">
        <v>21169.259999999995</v>
      </c>
      <c r="S230" s="160">
        <v>28785.95974799999</v>
      </c>
      <c r="T230" s="160"/>
      <c r="U230" s="160"/>
      <c r="V230" s="162">
        <v>5030.2</v>
      </c>
      <c r="W230" s="162">
        <v>33816.159747999991</v>
      </c>
      <c r="X230" s="163">
        <v>31365</v>
      </c>
      <c r="Y230" s="159">
        <v>2451.1597479999909</v>
      </c>
      <c r="Z230" s="184">
        <v>7.8149521696157853E-2</v>
      </c>
      <c r="AA230" s="184">
        <v>9.7373123609118206E-2</v>
      </c>
      <c r="AB230" s="184">
        <v>-1.9223601912960353E-2</v>
      </c>
      <c r="AC230" s="164" t="s">
        <v>952</v>
      </c>
    </row>
    <row r="231" spans="1:29">
      <c r="A231" s="144" t="s">
        <v>261</v>
      </c>
      <c r="B231" s="145">
        <v>135</v>
      </c>
      <c r="C231" s="166">
        <v>99.1</v>
      </c>
      <c r="D231" s="167">
        <v>1.3607</v>
      </c>
      <c r="E231" s="148">
        <v>0.22000000000000003</v>
      </c>
      <c r="F231" s="168">
        <v>0.21948148148148144</v>
      </c>
      <c r="G231" s="150">
        <v>164.63</v>
      </c>
      <c r="H231" s="169">
        <v>29.629999999999995</v>
      </c>
      <c r="I231" s="145" t="s">
        <v>955</v>
      </c>
      <c r="J231" s="152" t="s">
        <v>1379</v>
      </c>
      <c r="K231" s="170">
        <v>43810</v>
      </c>
      <c r="L231" s="170">
        <v>44020</v>
      </c>
      <c r="M231" s="171">
        <v>28485</v>
      </c>
      <c r="N231" s="156">
        <v>0.37967175706512196</v>
      </c>
      <c r="O231" s="157">
        <v>134.84537</v>
      </c>
      <c r="P231" s="157">
        <v>0.15462999999999738</v>
      </c>
      <c r="Q231" s="158">
        <v>0.9</v>
      </c>
      <c r="R231" s="159">
        <v>21268.359999999993</v>
      </c>
      <c r="S231" s="160">
        <v>28939.857451999993</v>
      </c>
      <c r="T231" s="160"/>
      <c r="U231" s="160"/>
      <c r="V231" s="162">
        <v>5030.2</v>
      </c>
      <c r="W231" s="162">
        <v>33970.057451999994</v>
      </c>
      <c r="X231" s="163">
        <v>31500</v>
      </c>
      <c r="Y231" s="159">
        <v>2470.0574519999936</v>
      </c>
      <c r="Z231" s="184">
        <v>7.8414522285713995E-2</v>
      </c>
      <c r="AA231" s="184">
        <v>9.7674098190476011E-2</v>
      </c>
      <c r="AB231" s="184">
        <v>-1.9259575904762016E-2</v>
      </c>
      <c r="AC231" s="164" t="s">
        <v>952</v>
      </c>
    </row>
    <row r="232" spans="1:29">
      <c r="A232" s="144" t="s">
        <v>262</v>
      </c>
      <c r="B232" s="145">
        <v>135</v>
      </c>
      <c r="C232" s="166">
        <v>99.37</v>
      </c>
      <c r="D232" s="167">
        <v>1.357</v>
      </c>
      <c r="E232" s="148">
        <v>0.22000000000000003</v>
      </c>
      <c r="F232" s="168">
        <v>0.22281481481481491</v>
      </c>
      <c r="G232" s="150">
        <v>165.08</v>
      </c>
      <c r="H232" s="169">
        <v>30.080000000000013</v>
      </c>
      <c r="I232" s="145" t="s">
        <v>955</v>
      </c>
      <c r="J232" s="152" t="s">
        <v>1380</v>
      </c>
      <c r="K232" s="170">
        <v>43811</v>
      </c>
      <c r="L232" s="170">
        <v>44020</v>
      </c>
      <c r="M232" s="171">
        <v>28350</v>
      </c>
      <c r="N232" s="156">
        <v>0.38727336860670214</v>
      </c>
      <c r="O232" s="157">
        <v>134.84509</v>
      </c>
      <c r="P232" s="157">
        <v>0.15491000000000099</v>
      </c>
      <c r="Q232" s="158">
        <v>0.9</v>
      </c>
      <c r="R232" s="159">
        <v>21367.729999999992</v>
      </c>
      <c r="S232" s="160">
        <v>28996.00960999999</v>
      </c>
      <c r="T232" s="160"/>
      <c r="U232" s="160"/>
      <c r="V232" s="162">
        <v>5030.2</v>
      </c>
      <c r="W232" s="162">
        <v>34026.209609999991</v>
      </c>
      <c r="X232" s="163">
        <v>31635</v>
      </c>
      <c r="Y232" s="159">
        <v>2391.2096099999908</v>
      </c>
      <c r="Z232" s="184">
        <v>7.5587469890943337E-2</v>
      </c>
      <c r="AA232" s="184">
        <v>9.4280338865180724E-2</v>
      </c>
      <c r="AB232" s="184">
        <v>-1.8692868974237387E-2</v>
      </c>
      <c r="AC232" s="164" t="s">
        <v>952</v>
      </c>
    </row>
    <row r="233" spans="1:29">
      <c r="A233" s="144" t="s">
        <v>263</v>
      </c>
      <c r="B233" s="145">
        <v>135</v>
      </c>
      <c r="C233" s="166">
        <v>97.58</v>
      </c>
      <c r="D233" s="167">
        <v>1.3818999999999999</v>
      </c>
      <c r="E233" s="148">
        <v>0.22000000000000003</v>
      </c>
      <c r="F233" s="168">
        <v>0.21696296296296291</v>
      </c>
      <c r="G233" s="150">
        <v>164.29</v>
      </c>
      <c r="H233" s="169">
        <v>29.289999999999992</v>
      </c>
      <c r="I233" s="145" t="s">
        <v>955</v>
      </c>
      <c r="J233" s="152" t="s">
        <v>1381</v>
      </c>
      <c r="K233" s="170">
        <v>43812</v>
      </c>
      <c r="L233" s="170">
        <v>44021</v>
      </c>
      <c r="M233" s="171">
        <v>28350</v>
      </c>
      <c r="N233" s="156">
        <v>0.37710229276895935</v>
      </c>
      <c r="O233" s="157">
        <v>134.84580199999999</v>
      </c>
      <c r="P233" s="157">
        <v>0.15419800000000805</v>
      </c>
      <c r="Q233" s="158">
        <v>0.9</v>
      </c>
      <c r="R233" s="159">
        <v>21465.309999999994</v>
      </c>
      <c r="S233" s="160">
        <v>29662.911888999988</v>
      </c>
      <c r="T233" s="160"/>
      <c r="U233" s="160"/>
      <c r="V233" s="162">
        <v>5030.2</v>
      </c>
      <c r="W233" s="162">
        <v>34693.111888999985</v>
      </c>
      <c r="X233" s="163">
        <v>31770</v>
      </c>
      <c r="Y233" s="159">
        <v>2923.1118889999852</v>
      </c>
      <c r="Z233" s="184">
        <v>9.2008558042177668E-2</v>
      </c>
      <c r="AA233" s="184">
        <v>0.1138688160528798</v>
      </c>
      <c r="AB233" s="184">
        <v>-2.1860258010702127E-2</v>
      </c>
      <c r="AC233" s="164" t="s">
        <v>952</v>
      </c>
    </row>
    <row r="234" spans="1:29">
      <c r="A234" s="144" t="s">
        <v>264</v>
      </c>
      <c r="B234" s="145">
        <v>135</v>
      </c>
      <c r="C234" s="166">
        <v>97.14</v>
      </c>
      <c r="D234" s="167">
        <v>1.3880999999999999</v>
      </c>
      <c r="E234" s="148">
        <v>0.22000000000000003</v>
      </c>
      <c r="F234" s="168">
        <v>0.21755555555555559</v>
      </c>
      <c r="G234" s="150">
        <v>164.37</v>
      </c>
      <c r="H234" s="169">
        <v>29.370000000000005</v>
      </c>
      <c r="I234" s="145" t="s">
        <v>955</v>
      </c>
      <c r="J234" s="152" t="s">
        <v>1488</v>
      </c>
      <c r="K234" s="170">
        <v>43815</v>
      </c>
      <c r="L234" s="170">
        <v>44025</v>
      </c>
      <c r="M234" s="171">
        <v>28485</v>
      </c>
      <c r="N234" s="156">
        <v>0.37634017904160089</v>
      </c>
      <c r="O234" s="157">
        <v>134.840034</v>
      </c>
      <c r="P234" s="157">
        <v>0.15996599999999717</v>
      </c>
      <c r="Q234" s="158">
        <v>0.9</v>
      </c>
      <c r="R234" s="159">
        <v>21562.449999999993</v>
      </c>
      <c r="S234" s="160">
        <v>29930.836844999987</v>
      </c>
      <c r="T234" s="160"/>
      <c r="U234" s="160"/>
      <c r="V234" s="162">
        <v>5030.2</v>
      </c>
      <c r="W234" s="162">
        <v>34961.036844999988</v>
      </c>
      <c r="X234" s="163">
        <v>31905</v>
      </c>
      <c r="Y234" s="159">
        <v>3056.0368449999878</v>
      </c>
      <c r="Z234" s="184">
        <v>9.5785514652875436E-2</v>
      </c>
      <c r="AA234" s="184">
        <v>0.11835829957686839</v>
      </c>
      <c r="AB234" s="184">
        <v>-2.257278492399295E-2</v>
      </c>
      <c r="AC234" s="164" t="s">
        <v>952</v>
      </c>
    </row>
    <row r="235" spans="1:29">
      <c r="A235" s="144" t="s">
        <v>265</v>
      </c>
      <c r="B235" s="145">
        <v>135</v>
      </c>
      <c r="C235" s="166">
        <v>95.9</v>
      </c>
      <c r="D235" s="167">
        <v>1.4060999999999999</v>
      </c>
      <c r="E235" s="148">
        <v>0.22000000000000003</v>
      </c>
      <c r="F235" s="168">
        <v>0.21303703703703697</v>
      </c>
      <c r="G235" s="150">
        <v>163.76</v>
      </c>
      <c r="H235" s="169">
        <v>28.759999999999991</v>
      </c>
      <c r="I235" s="145" t="s">
        <v>955</v>
      </c>
      <c r="J235" s="152" t="s">
        <v>1697</v>
      </c>
      <c r="K235" s="170">
        <v>43816</v>
      </c>
      <c r="L235" s="170">
        <v>44117</v>
      </c>
      <c r="M235" s="171">
        <v>40770</v>
      </c>
      <c r="N235" s="156">
        <v>0.25747853814078975</v>
      </c>
      <c r="O235" s="157">
        <v>134.84499</v>
      </c>
      <c r="P235" s="157">
        <v>0.15501000000000431</v>
      </c>
      <c r="Q235" s="158">
        <v>0.9</v>
      </c>
      <c r="R235" s="159">
        <v>20917.169999999995</v>
      </c>
      <c r="S235" s="160">
        <v>29411.632736999989</v>
      </c>
      <c r="T235" s="160">
        <v>741.18</v>
      </c>
      <c r="U235" s="160">
        <v>1036.96</v>
      </c>
      <c r="V235" s="162">
        <v>6067.16</v>
      </c>
      <c r="W235" s="162">
        <v>35478.792736999989</v>
      </c>
      <c r="X235" s="163">
        <v>32040</v>
      </c>
      <c r="Y235" s="159">
        <v>3438.7927369999888</v>
      </c>
      <c r="Z235" s="219">
        <v>0.10732811289013688</v>
      </c>
      <c r="AA235" s="219">
        <v>0.1322958170411983</v>
      </c>
      <c r="AB235" s="219">
        <v>-2.4967704151061421E-2</v>
      </c>
      <c r="AC235" s="164" t="s">
        <v>952</v>
      </c>
    </row>
    <row r="236" spans="1:29">
      <c r="A236" s="144" t="s">
        <v>266</v>
      </c>
      <c r="B236" s="145">
        <v>135</v>
      </c>
      <c r="C236" s="166">
        <v>96.1</v>
      </c>
      <c r="D236" s="167">
        <v>1.4031</v>
      </c>
      <c r="E236" s="148">
        <v>0.22000000000000003</v>
      </c>
      <c r="F236" s="168">
        <v>0.21437037037037035</v>
      </c>
      <c r="G236" s="150">
        <v>163.94</v>
      </c>
      <c r="H236" s="169">
        <v>28.939999999999998</v>
      </c>
      <c r="I236" s="145" t="s">
        <v>955</v>
      </c>
      <c r="J236" s="152" t="s">
        <v>1617</v>
      </c>
      <c r="K236" s="170">
        <v>43817</v>
      </c>
      <c r="L236" s="170" t="s">
        <v>1616</v>
      </c>
      <c r="M236" s="171">
        <v>36855</v>
      </c>
      <c r="N236" s="156">
        <v>0.28661239994573323</v>
      </c>
      <c r="O236" s="157">
        <v>134.83790999999999</v>
      </c>
      <c r="P236" s="157">
        <v>0.16209000000000628</v>
      </c>
      <c r="Q236" s="158">
        <v>0.9</v>
      </c>
      <c r="R236" s="159">
        <v>21013.269999999993</v>
      </c>
      <c r="S236" s="160">
        <v>29483.719136999989</v>
      </c>
      <c r="T236" s="160"/>
      <c r="U236" s="160"/>
      <c r="V236" s="162">
        <v>6067.16</v>
      </c>
      <c r="W236" s="162">
        <v>35550.879136999989</v>
      </c>
      <c r="X236" s="163">
        <v>32175</v>
      </c>
      <c r="Y236" s="159">
        <v>3375.879136999989</v>
      </c>
      <c r="Z236" s="219">
        <v>0.10492242850038824</v>
      </c>
      <c r="AA236" s="219">
        <v>0.12933000615384582</v>
      </c>
      <c r="AB236" s="219">
        <v>-2.4407577653457579E-2</v>
      </c>
      <c r="AC236" s="164" t="s">
        <v>952</v>
      </c>
    </row>
    <row r="237" spans="1:29">
      <c r="A237" s="144" t="s">
        <v>267</v>
      </c>
      <c r="B237" s="145">
        <v>135</v>
      </c>
      <c r="C237" s="166">
        <v>96.25</v>
      </c>
      <c r="D237" s="167">
        <v>1.401</v>
      </c>
      <c r="E237" s="148">
        <v>0.22000000000000003</v>
      </c>
      <c r="F237" s="168">
        <v>0.21629629629629621</v>
      </c>
      <c r="G237" s="150">
        <v>164.2</v>
      </c>
      <c r="H237" s="169">
        <v>29.199999999999989</v>
      </c>
      <c r="I237" s="145" t="s">
        <v>955</v>
      </c>
      <c r="J237" s="152" t="s">
        <v>1618</v>
      </c>
      <c r="K237" s="170">
        <v>43818</v>
      </c>
      <c r="L237" s="170" t="s">
        <v>1616</v>
      </c>
      <c r="M237" s="171">
        <v>36720</v>
      </c>
      <c r="N237" s="156">
        <v>0.29025054466230926</v>
      </c>
      <c r="O237" s="157">
        <v>134.84625</v>
      </c>
      <c r="P237" s="157">
        <v>0.15375000000000227</v>
      </c>
      <c r="Q237" s="158">
        <v>0.9</v>
      </c>
      <c r="R237" s="159">
        <v>21109.519999999993</v>
      </c>
      <c r="S237" s="160">
        <v>29574.437519999992</v>
      </c>
      <c r="T237" s="160"/>
      <c r="U237" s="160"/>
      <c r="V237" s="162">
        <v>6067.16</v>
      </c>
      <c r="W237" s="162">
        <v>35641.597519999996</v>
      </c>
      <c r="X237" s="163">
        <v>32310</v>
      </c>
      <c r="Y237" s="159">
        <v>3331.5975199999957</v>
      </c>
      <c r="Z237" s="219">
        <v>0.10311351036830696</v>
      </c>
      <c r="AA237" s="219">
        <v>0.12710168152274814</v>
      </c>
      <c r="AB237" s="219">
        <v>-2.3988171154441185E-2</v>
      </c>
      <c r="AC237" s="164" t="s">
        <v>952</v>
      </c>
    </row>
    <row r="238" spans="1:29">
      <c r="A238" s="144" t="s">
        <v>268</v>
      </c>
      <c r="B238" s="145">
        <v>135</v>
      </c>
      <c r="C238" s="166">
        <v>96.46</v>
      </c>
      <c r="D238" s="167">
        <v>1.3978999999999999</v>
      </c>
      <c r="E238" s="148">
        <v>0.22000000000000003</v>
      </c>
      <c r="F238" s="168">
        <v>0.21888888888888897</v>
      </c>
      <c r="G238" s="150">
        <v>164.55</v>
      </c>
      <c r="H238" s="169">
        <v>29.550000000000011</v>
      </c>
      <c r="I238" s="145" t="s">
        <v>955</v>
      </c>
      <c r="J238" s="152" t="s">
        <v>1619</v>
      </c>
      <c r="K238" s="170">
        <v>43819</v>
      </c>
      <c r="L238" s="170" t="s">
        <v>1616</v>
      </c>
      <c r="M238" s="171">
        <v>36585</v>
      </c>
      <c r="N238" s="156">
        <v>0.29481344813448146</v>
      </c>
      <c r="O238" s="157">
        <v>134.84143399999999</v>
      </c>
      <c r="P238" s="157">
        <v>0.15856600000000753</v>
      </c>
      <c r="Q238" s="158">
        <v>0.9</v>
      </c>
      <c r="R238" s="159">
        <v>21205.979999999992</v>
      </c>
      <c r="S238" s="160">
        <v>29643.839441999986</v>
      </c>
      <c r="T238" s="160"/>
      <c r="U238" s="160"/>
      <c r="V238" s="162">
        <v>6067.16</v>
      </c>
      <c r="W238" s="162">
        <v>35710.999441999986</v>
      </c>
      <c r="X238" s="163">
        <v>32445</v>
      </c>
      <c r="Y238" s="159">
        <v>3265.9994419999857</v>
      </c>
      <c r="Z238" s="219">
        <v>0.1006626426876247</v>
      </c>
      <c r="AA238" s="219">
        <v>0.12408437173678499</v>
      </c>
      <c r="AB238" s="219">
        <v>-2.3421729049160289E-2</v>
      </c>
      <c r="AC238" s="164" t="s">
        <v>952</v>
      </c>
    </row>
    <row r="239" spans="1:29">
      <c r="A239" s="144" t="s">
        <v>269</v>
      </c>
      <c r="B239" s="145">
        <v>135</v>
      </c>
      <c r="C239" s="166">
        <v>97.61</v>
      </c>
      <c r="D239" s="167">
        <v>1.3814</v>
      </c>
      <c r="E239" s="148">
        <v>0.22000000000000003</v>
      </c>
      <c r="F239" s="168">
        <v>0.21733333333333335</v>
      </c>
      <c r="G239" s="150">
        <v>164.34</v>
      </c>
      <c r="H239" s="169">
        <v>29.340000000000003</v>
      </c>
      <c r="I239" s="145" t="s">
        <v>955</v>
      </c>
      <c r="J239" s="152" t="s">
        <v>1382</v>
      </c>
      <c r="K239" s="170">
        <v>43822</v>
      </c>
      <c r="L239" s="170">
        <v>44021</v>
      </c>
      <c r="M239" s="171">
        <v>27000</v>
      </c>
      <c r="N239" s="156">
        <v>0.39663333333333339</v>
      </c>
      <c r="O239" s="157">
        <v>134.83845399999998</v>
      </c>
      <c r="P239" s="157">
        <v>0.16154600000001551</v>
      </c>
      <c r="Q239" s="158">
        <v>0.9</v>
      </c>
      <c r="R239" s="159">
        <v>21303.589999999993</v>
      </c>
      <c r="S239" s="160">
        <v>29428.779225999988</v>
      </c>
      <c r="T239" s="160"/>
      <c r="U239" s="160"/>
      <c r="V239" s="162">
        <v>6067.16</v>
      </c>
      <c r="W239" s="162">
        <v>35495.939225999988</v>
      </c>
      <c r="X239" s="163">
        <v>32580</v>
      </c>
      <c r="Y239" s="159">
        <v>2915.9392259999877</v>
      </c>
      <c r="Z239" s="184">
        <v>8.9500897053406581E-2</v>
      </c>
      <c r="AA239" s="184">
        <v>0.11035219030079779</v>
      </c>
      <c r="AB239" s="184">
        <v>-2.0851293247391212E-2</v>
      </c>
      <c r="AC239" s="164" t="s">
        <v>952</v>
      </c>
    </row>
    <row r="240" spans="1:29" ht="15.75" customHeight="1">
      <c r="A240" s="144" t="s">
        <v>270</v>
      </c>
      <c r="B240" s="145">
        <v>135</v>
      </c>
      <c r="C240" s="166">
        <v>97.02</v>
      </c>
      <c r="D240" s="167">
        <v>1.3897999999999999</v>
      </c>
      <c r="E240" s="148">
        <v>0.22000000000000003</v>
      </c>
      <c r="F240" s="168">
        <v>0.21607407407407397</v>
      </c>
      <c r="G240" s="150">
        <v>164.17</v>
      </c>
      <c r="H240" s="169">
        <v>29.169999999999987</v>
      </c>
      <c r="I240" s="145" t="s">
        <v>955</v>
      </c>
      <c r="J240" s="152" t="s">
        <v>1489</v>
      </c>
      <c r="K240" s="170">
        <v>43823</v>
      </c>
      <c r="L240" s="170">
        <v>44025</v>
      </c>
      <c r="M240" s="171">
        <v>27405</v>
      </c>
      <c r="N240" s="156">
        <v>0.38850757161101968</v>
      </c>
      <c r="O240" s="157">
        <v>134.83839599999999</v>
      </c>
      <c r="P240" s="157">
        <v>0.16160400000001118</v>
      </c>
      <c r="Q240" s="158">
        <v>0.9</v>
      </c>
      <c r="R240" s="159">
        <v>21400.609999999993</v>
      </c>
      <c r="S240" s="160">
        <v>29742.56777799999</v>
      </c>
      <c r="T240" s="160"/>
      <c r="U240" s="160"/>
      <c r="V240" s="162">
        <v>6067.16</v>
      </c>
      <c r="W240" s="162">
        <v>35809.727777999986</v>
      </c>
      <c r="X240" s="163">
        <v>32715</v>
      </c>
      <c r="Y240" s="159">
        <v>3094.7277779999858</v>
      </c>
      <c r="Z240" s="184">
        <v>9.4596600275102638E-2</v>
      </c>
      <c r="AA240" s="184">
        <v>0.11661583114779139</v>
      </c>
      <c r="AB240" s="184">
        <v>-2.2019230872688755E-2</v>
      </c>
      <c r="AC240" s="164" t="s">
        <v>952</v>
      </c>
    </row>
    <row r="241" spans="1:29">
      <c r="A241" s="144" t="s">
        <v>271</v>
      </c>
      <c r="B241" s="145">
        <v>135</v>
      </c>
      <c r="C241" s="166">
        <v>97.06</v>
      </c>
      <c r="D241" s="167">
        <v>1.3893</v>
      </c>
      <c r="E241" s="148">
        <v>0.22000000000000003</v>
      </c>
      <c r="F241" s="168">
        <v>0.21659259259259267</v>
      </c>
      <c r="G241" s="150">
        <v>164.24</v>
      </c>
      <c r="H241" s="169">
        <v>29.240000000000009</v>
      </c>
      <c r="I241" s="145" t="s">
        <v>955</v>
      </c>
      <c r="J241" s="152" t="s">
        <v>1490</v>
      </c>
      <c r="K241" s="170">
        <v>43824</v>
      </c>
      <c r="L241" s="170">
        <v>44025</v>
      </c>
      <c r="M241" s="171">
        <v>27270</v>
      </c>
      <c r="N241" s="156">
        <v>0.3913678034470115</v>
      </c>
      <c r="O241" s="157">
        <v>134.84545800000001</v>
      </c>
      <c r="P241" s="157">
        <v>0.15454199999999219</v>
      </c>
      <c r="Q241" s="158">
        <v>0.9</v>
      </c>
      <c r="R241" s="159">
        <v>21497.669999999995</v>
      </c>
      <c r="S241" s="160">
        <v>29866.712930999991</v>
      </c>
      <c r="T241" s="160"/>
      <c r="U241" s="160"/>
      <c r="V241" s="162">
        <v>6067.16</v>
      </c>
      <c r="W241" s="162">
        <v>35933.872930999991</v>
      </c>
      <c r="X241" s="163">
        <v>32850</v>
      </c>
      <c r="Y241" s="159">
        <v>3083.8729309999908</v>
      </c>
      <c r="Z241" s="184">
        <v>9.3877410380517112E-2</v>
      </c>
      <c r="AA241" s="184">
        <v>0.1157318162557075</v>
      </c>
      <c r="AB241" s="184">
        <v>-2.1854405875190386E-2</v>
      </c>
      <c r="AC241" s="164" t="s">
        <v>952</v>
      </c>
    </row>
    <row r="242" spans="1:29">
      <c r="A242" s="144" t="s">
        <v>272</v>
      </c>
      <c r="B242" s="145">
        <v>135</v>
      </c>
      <c r="C242" s="166">
        <v>96.26</v>
      </c>
      <c r="D242" s="167">
        <v>1.4008</v>
      </c>
      <c r="E242" s="148">
        <v>0.22000000000000003</v>
      </c>
      <c r="F242" s="168">
        <v>0.21637037037037044</v>
      </c>
      <c r="G242" s="150">
        <v>164.21</v>
      </c>
      <c r="H242" s="169">
        <v>29.210000000000008</v>
      </c>
      <c r="I242" s="145" t="s">
        <v>955</v>
      </c>
      <c r="J242" s="152" t="s">
        <v>1620</v>
      </c>
      <c r="K242" s="170">
        <v>43825</v>
      </c>
      <c r="L242" s="170" t="s">
        <v>1616</v>
      </c>
      <c r="M242" s="171">
        <v>35775</v>
      </c>
      <c r="N242" s="156">
        <v>0.29801956673654795</v>
      </c>
      <c r="O242" s="157">
        <v>134.84100800000002</v>
      </c>
      <c r="P242" s="157">
        <v>0.15899199999998359</v>
      </c>
      <c r="Q242" s="158">
        <v>0.9</v>
      </c>
      <c r="R242" s="159">
        <v>21593.929999999993</v>
      </c>
      <c r="S242" s="160">
        <v>30248.777143999992</v>
      </c>
      <c r="T242" s="160"/>
      <c r="U242" s="160"/>
      <c r="V242" s="162">
        <v>6067.16</v>
      </c>
      <c r="W242" s="162">
        <v>36315.937143999996</v>
      </c>
      <c r="X242" s="163">
        <v>32985</v>
      </c>
      <c r="Y242" s="159">
        <v>3330.9371439999959</v>
      </c>
      <c r="Z242" s="219">
        <v>0.10098339075337259</v>
      </c>
      <c r="AA242" s="219">
        <v>0.12445105932999834</v>
      </c>
      <c r="AB242" s="219">
        <v>-2.3467668576625744E-2</v>
      </c>
      <c r="AC242" s="164" t="s">
        <v>952</v>
      </c>
    </row>
    <row r="243" spans="1:29">
      <c r="A243" s="144" t="s">
        <v>273</v>
      </c>
      <c r="B243" s="145">
        <v>135</v>
      </c>
      <c r="C243" s="166">
        <v>96.34</v>
      </c>
      <c r="D243" s="167">
        <v>1.3996</v>
      </c>
      <c r="E243" s="148">
        <v>0.22000000000000003</v>
      </c>
      <c r="F243" s="168">
        <v>0.21740740740740735</v>
      </c>
      <c r="G243" s="150">
        <v>164.35</v>
      </c>
      <c r="H243" s="169">
        <v>29.349999999999994</v>
      </c>
      <c r="I243" s="145" t="s">
        <v>955</v>
      </c>
      <c r="J243" s="152" t="s">
        <v>1622</v>
      </c>
      <c r="K243" s="170">
        <v>43826</v>
      </c>
      <c r="L243" s="170" t="s">
        <v>1616</v>
      </c>
      <c r="M243" s="171">
        <v>35640</v>
      </c>
      <c r="N243" s="156">
        <v>0.30058221099887761</v>
      </c>
      <c r="O243" s="157">
        <v>134.83746400000001</v>
      </c>
      <c r="P243" s="157">
        <v>0.16253599999998869</v>
      </c>
      <c r="Q243" s="158">
        <v>0.9</v>
      </c>
      <c r="R243" s="159">
        <v>21690.269999999993</v>
      </c>
      <c r="S243" s="160">
        <v>30357.70189199999</v>
      </c>
      <c r="T243" s="160"/>
      <c r="U243" s="160"/>
      <c r="V243" s="162">
        <v>6067.16</v>
      </c>
      <c r="W243" s="162">
        <v>36424.861891999986</v>
      </c>
      <c r="X243" s="163">
        <v>33120</v>
      </c>
      <c r="Y243" s="159">
        <v>3304.8618919999863</v>
      </c>
      <c r="Z243" s="219">
        <v>9.9784477415458595E-2</v>
      </c>
      <c r="AA243" s="219">
        <v>0.12297954009661805</v>
      </c>
      <c r="AB243" s="219">
        <v>-2.3195062681159451E-2</v>
      </c>
      <c r="AC243" s="164" t="s">
        <v>952</v>
      </c>
    </row>
    <row r="244" spans="1:29">
      <c r="A244" s="144" t="s">
        <v>274</v>
      </c>
      <c r="B244" s="145">
        <v>135</v>
      </c>
      <c r="C244" s="166">
        <v>95</v>
      </c>
      <c r="D244" s="167">
        <v>1.4193</v>
      </c>
      <c r="E244" s="148">
        <v>0.22000000000000003</v>
      </c>
      <c r="F244" s="168">
        <v>0.23807407407407397</v>
      </c>
      <c r="G244" s="150">
        <v>167.14</v>
      </c>
      <c r="H244" s="169">
        <v>32.139999999999986</v>
      </c>
      <c r="I244" s="145" t="s">
        <v>955</v>
      </c>
      <c r="J244" s="152" t="s">
        <v>1780</v>
      </c>
      <c r="K244" s="170">
        <v>43829</v>
      </c>
      <c r="L244" s="170">
        <v>44144</v>
      </c>
      <c r="M244" s="171">
        <v>42660</v>
      </c>
      <c r="N244" s="156">
        <v>0.2749906235349272</v>
      </c>
      <c r="O244" s="157">
        <v>134.83349999999999</v>
      </c>
      <c r="P244" s="157">
        <v>0.16650000000001342</v>
      </c>
      <c r="Q244" s="158">
        <v>0.9</v>
      </c>
      <c r="R244" s="159">
        <v>21785.269999999993</v>
      </c>
      <c r="S244" s="160">
        <v>30919.833710999992</v>
      </c>
      <c r="T244" s="160"/>
      <c r="U244" s="160"/>
      <c r="V244" s="162">
        <v>6067.16</v>
      </c>
      <c r="W244" s="162">
        <v>36986.993710999988</v>
      </c>
      <c r="X244" s="163">
        <v>33255</v>
      </c>
      <c r="Y244" s="159">
        <v>3731.9937109999883</v>
      </c>
      <c r="Z244" s="219">
        <v>0.11222353664110618</v>
      </c>
      <c r="AA244" s="219">
        <v>0.13821756860622436</v>
      </c>
      <c r="AB244" s="219">
        <v>-2.5994031965118181E-2</v>
      </c>
      <c r="AC244" s="164" t="s">
        <v>952</v>
      </c>
    </row>
    <row r="245" spans="1:29">
      <c r="A245" s="144" t="s">
        <v>275</v>
      </c>
      <c r="B245" s="145">
        <v>135</v>
      </c>
      <c r="C245" s="166">
        <v>94.68</v>
      </c>
      <c r="D245" s="167">
        <v>1.4240999999999999</v>
      </c>
      <c r="E245" s="148">
        <v>0.22000000000000003</v>
      </c>
      <c r="F245" s="168">
        <v>0.23392592592592601</v>
      </c>
      <c r="G245" s="150">
        <v>166.58</v>
      </c>
      <c r="H245" s="169">
        <v>31.580000000000013</v>
      </c>
      <c r="I245" s="145" t="s">
        <v>955</v>
      </c>
      <c r="J245" s="152" t="s">
        <v>1781</v>
      </c>
      <c r="K245" s="170">
        <v>43830</v>
      </c>
      <c r="L245" s="170">
        <v>44144</v>
      </c>
      <c r="M245" s="171">
        <v>42525</v>
      </c>
      <c r="N245" s="156">
        <v>0.27105702527924763</v>
      </c>
      <c r="O245" s="157">
        <v>134.833788</v>
      </c>
      <c r="P245" s="157">
        <v>0.16621200000000158</v>
      </c>
      <c r="Q245" s="158">
        <v>0.9</v>
      </c>
      <c r="R245" s="159">
        <v>21879.949999999993</v>
      </c>
      <c r="S245" s="160">
        <v>31159.23679499999</v>
      </c>
      <c r="T245" s="160"/>
      <c r="U245" s="160"/>
      <c r="V245" s="162">
        <v>6067.16</v>
      </c>
      <c r="W245" s="162">
        <v>37226.396794999993</v>
      </c>
      <c r="X245" s="163">
        <v>33390</v>
      </c>
      <c r="Y245" s="159">
        <v>3836.3967949999933</v>
      </c>
      <c r="Z245" s="219">
        <v>0.11489657966457001</v>
      </c>
      <c r="AA245" s="219">
        <v>0.14148758957771745</v>
      </c>
      <c r="AB245" s="219">
        <v>-2.6591009913147445E-2</v>
      </c>
      <c r="AC245" s="164" t="s">
        <v>952</v>
      </c>
    </row>
    <row r="246" spans="1:29">
      <c r="A246" s="144" t="s">
        <v>276</v>
      </c>
      <c r="B246" s="145">
        <v>135</v>
      </c>
      <c r="C246" s="166">
        <v>93.48</v>
      </c>
      <c r="D246" s="167">
        <v>1.4424999999999999</v>
      </c>
      <c r="E246" s="148">
        <v>0.22000000000000003</v>
      </c>
      <c r="F246" s="168">
        <v>0.21822222222222229</v>
      </c>
      <c r="G246" s="150">
        <v>164.46</v>
      </c>
      <c r="H246" s="169">
        <v>29.460000000000008</v>
      </c>
      <c r="I246" s="145" t="s">
        <v>955</v>
      </c>
      <c r="J246" s="152" t="s">
        <v>1782</v>
      </c>
      <c r="K246" s="170">
        <v>43832</v>
      </c>
      <c r="L246" s="170">
        <v>44144</v>
      </c>
      <c r="M246" s="171">
        <v>42255</v>
      </c>
      <c r="N246" s="156">
        <v>0.25447639332623362</v>
      </c>
      <c r="O246" s="157">
        <v>134.8449</v>
      </c>
      <c r="P246" s="157">
        <v>0.15510000000000446</v>
      </c>
      <c r="Q246" s="158">
        <v>0.9</v>
      </c>
      <c r="R246" s="159">
        <v>21741.919999999995</v>
      </c>
      <c r="S246" s="160">
        <v>31362.719599999989</v>
      </c>
      <c r="T246" s="160">
        <v>231.51</v>
      </c>
      <c r="U246" s="160">
        <v>332.28</v>
      </c>
      <c r="V246" s="162">
        <v>6399.44</v>
      </c>
      <c r="W246" s="162">
        <v>37762.159599999992</v>
      </c>
      <c r="X246" s="163">
        <v>33525</v>
      </c>
      <c r="Y246" s="159">
        <v>4237.1595999999918</v>
      </c>
      <c r="Z246" s="219">
        <v>0.12638805667412356</v>
      </c>
      <c r="AA246" s="219">
        <v>0.15560234750186397</v>
      </c>
      <c r="AB246" s="219">
        <v>-2.9214290827740408E-2</v>
      </c>
      <c r="AC246" s="164" t="s">
        <v>952</v>
      </c>
    </row>
    <row r="247" spans="1:29">
      <c r="A247" s="144" t="s">
        <v>277</v>
      </c>
      <c r="B247" s="145">
        <v>135</v>
      </c>
      <c r="C247" s="166">
        <v>93.63</v>
      </c>
      <c r="D247" s="167">
        <v>1.4401999999999999</v>
      </c>
      <c r="E247" s="148">
        <v>0.22000000000000003</v>
      </c>
      <c r="F247" s="168">
        <v>0.22022222222222215</v>
      </c>
      <c r="G247" s="150">
        <v>164.73</v>
      </c>
      <c r="H247" s="169">
        <v>29.72999999999999</v>
      </c>
      <c r="I247" s="145" t="s">
        <v>955</v>
      </c>
      <c r="J247" s="152" t="s">
        <v>1783</v>
      </c>
      <c r="K247" s="170">
        <v>43833</v>
      </c>
      <c r="L247" s="170">
        <v>44144</v>
      </c>
      <c r="M247" s="171">
        <v>42120</v>
      </c>
      <c r="N247" s="156">
        <v>0.25763176638176627</v>
      </c>
      <c r="O247" s="157">
        <v>134.84592599999999</v>
      </c>
      <c r="P247" s="157">
        <v>0.15407400000000848</v>
      </c>
      <c r="Q247" s="158">
        <v>0.9</v>
      </c>
      <c r="R247" s="159">
        <v>21835.549999999996</v>
      </c>
      <c r="S247" s="160">
        <v>31447.559109999991</v>
      </c>
      <c r="T247" s="160"/>
      <c r="U247" s="160"/>
      <c r="V247" s="162">
        <v>6399.44</v>
      </c>
      <c r="W247" s="162">
        <v>37846.99910999999</v>
      </c>
      <c r="X247" s="163">
        <v>33660</v>
      </c>
      <c r="Y247" s="159">
        <v>4186.9991099999897</v>
      </c>
      <c r="Z247" s="219">
        <v>0.12439094206773582</v>
      </c>
      <c r="AA247" s="219">
        <v>0.15313853161021962</v>
      </c>
      <c r="AB247" s="219">
        <v>-2.8747589542483798E-2</v>
      </c>
      <c r="AC247" s="164" t="s">
        <v>952</v>
      </c>
    </row>
    <row r="248" spans="1:29">
      <c r="A248" s="144" t="s">
        <v>278</v>
      </c>
      <c r="B248" s="145">
        <v>135</v>
      </c>
      <c r="C248" s="166">
        <v>93.96</v>
      </c>
      <c r="D248" s="167">
        <v>1.4351</v>
      </c>
      <c r="E248" s="148">
        <v>0.22000000000000003</v>
      </c>
      <c r="F248" s="168">
        <v>0.22451851851851853</v>
      </c>
      <c r="G248" s="150">
        <v>165.31</v>
      </c>
      <c r="H248" s="169">
        <v>30.310000000000002</v>
      </c>
      <c r="I248" s="145" t="s">
        <v>955</v>
      </c>
      <c r="J248" s="152" t="s">
        <v>1784</v>
      </c>
      <c r="K248" s="170">
        <v>43836</v>
      </c>
      <c r="L248" s="170">
        <v>44144</v>
      </c>
      <c r="M248" s="171">
        <v>41715</v>
      </c>
      <c r="N248" s="156">
        <v>0.26520795876782932</v>
      </c>
      <c r="O248" s="157">
        <v>134.84199599999999</v>
      </c>
      <c r="P248" s="157">
        <v>0.15800400000000536</v>
      </c>
      <c r="Q248" s="158">
        <v>0.9</v>
      </c>
      <c r="R248" s="159">
        <v>21929.509999999995</v>
      </c>
      <c r="S248" s="160">
        <v>31471.039800999992</v>
      </c>
      <c r="T248" s="160"/>
      <c r="U248" s="160"/>
      <c r="V248" s="162">
        <v>6399.44</v>
      </c>
      <c r="W248" s="162">
        <v>37870.479800999994</v>
      </c>
      <c r="X248" s="163">
        <v>33795</v>
      </c>
      <c r="Y248" s="159">
        <v>4075.479800999994</v>
      </c>
      <c r="Z248" s="219">
        <v>0.12059416484687069</v>
      </c>
      <c r="AA248" s="219">
        <v>0.14845496472851005</v>
      </c>
      <c r="AB248" s="219">
        <v>-2.7860799881639364E-2</v>
      </c>
      <c r="AC248" s="164" t="s">
        <v>952</v>
      </c>
    </row>
    <row r="249" spans="1:29">
      <c r="A249" s="144" t="s">
        <v>279</v>
      </c>
      <c r="B249" s="145">
        <v>135</v>
      </c>
      <c r="C249" s="166">
        <v>93.3</v>
      </c>
      <c r="D249" s="167">
        <v>1.4452</v>
      </c>
      <c r="E249" s="148">
        <v>0.22000000000000003</v>
      </c>
      <c r="F249" s="168">
        <v>0.21592592592592597</v>
      </c>
      <c r="G249" s="150">
        <v>164.15</v>
      </c>
      <c r="H249" s="169">
        <v>29.150000000000006</v>
      </c>
      <c r="I249" s="145" t="s">
        <v>955</v>
      </c>
      <c r="J249" s="152" t="s">
        <v>1785</v>
      </c>
      <c r="K249" s="170">
        <v>43837</v>
      </c>
      <c r="L249" s="170">
        <v>44144</v>
      </c>
      <c r="M249" s="171">
        <v>41580</v>
      </c>
      <c r="N249" s="156">
        <v>0.25588624338624344</v>
      </c>
      <c r="O249" s="157">
        <v>134.83716000000001</v>
      </c>
      <c r="P249" s="157">
        <v>0.16283999999998855</v>
      </c>
      <c r="Q249" s="158">
        <v>0.9</v>
      </c>
      <c r="R249" s="159">
        <v>22022.809999999994</v>
      </c>
      <c r="S249" s="160">
        <v>31827.365011999991</v>
      </c>
      <c r="T249" s="160"/>
      <c r="U249" s="160"/>
      <c r="V249" s="162">
        <v>6399.44</v>
      </c>
      <c r="W249" s="162">
        <v>38226.80501199999</v>
      </c>
      <c r="X249" s="163">
        <v>33930</v>
      </c>
      <c r="Y249" s="159">
        <v>4296.8050119999898</v>
      </c>
      <c r="Z249" s="219">
        <v>0.12663734193928655</v>
      </c>
      <c r="AA249" s="219">
        <v>0.15590997571470666</v>
      </c>
      <c r="AB249" s="219">
        <v>-2.9272633775420109E-2</v>
      </c>
      <c r="AC249" s="164" t="s">
        <v>952</v>
      </c>
    </row>
    <row r="250" spans="1:29">
      <c r="A250" s="144" t="s">
        <v>280</v>
      </c>
      <c r="B250" s="145">
        <v>135</v>
      </c>
      <c r="C250" s="166">
        <v>94.32</v>
      </c>
      <c r="D250" s="167">
        <v>1.4296</v>
      </c>
      <c r="E250" s="148">
        <v>0.22000000000000003</v>
      </c>
      <c r="F250" s="168">
        <v>0.22918518518518516</v>
      </c>
      <c r="G250" s="150">
        <v>165.94</v>
      </c>
      <c r="H250" s="169">
        <v>30.939999999999998</v>
      </c>
      <c r="I250" s="145" t="s">
        <v>955</v>
      </c>
      <c r="J250" s="152" t="s">
        <v>1786</v>
      </c>
      <c r="K250" s="170">
        <v>43838</v>
      </c>
      <c r="L250" s="170">
        <v>44144</v>
      </c>
      <c r="M250" s="171">
        <v>41445</v>
      </c>
      <c r="N250" s="156">
        <v>0.27248401495958496</v>
      </c>
      <c r="O250" s="157">
        <v>134.83987199999999</v>
      </c>
      <c r="P250" s="157">
        <v>0.16012800000001448</v>
      </c>
      <c r="Q250" s="158">
        <v>0.9</v>
      </c>
      <c r="R250" s="159">
        <v>22117.129999999994</v>
      </c>
      <c r="S250" s="160">
        <v>31618.649047999992</v>
      </c>
      <c r="T250" s="160"/>
      <c r="U250" s="160"/>
      <c r="V250" s="162">
        <v>6399.44</v>
      </c>
      <c r="W250" s="162">
        <v>38018.089047999994</v>
      </c>
      <c r="X250" s="163">
        <v>34065</v>
      </c>
      <c r="Y250" s="159">
        <v>3953.0890479999944</v>
      </c>
      <c r="Z250" s="219">
        <v>0.11604547330104187</v>
      </c>
      <c r="AA250" s="219">
        <v>0.14285954851020066</v>
      </c>
      <c r="AB250" s="219">
        <v>-2.6814075209158794E-2</v>
      </c>
      <c r="AC250" s="164" t="s">
        <v>952</v>
      </c>
    </row>
    <row r="251" spans="1:29">
      <c r="A251" s="144" t="s">
        <v>281</v>
      </c>
      <c r="B251" s="145">
        <v>135</v>
      </c>
      <c r="C251" s="166">
        <v>93.21</v>
      </c>
      <c r="D251" s="167">
        <v>1.4466000000000001</v>
      </c>
      <c r="E251" s="148">
        <v>0.22000000000000003</v>
      </c>
      <c r="F251" s="168">
        <v>0.22007407407407414</v>
      </c>
      <c r="G251" s="150">
        <v>164.71</v>
      </c>
      <c r="H251" s="169">
        <v>29.710000000000008</v>
      </c>
      <c r="I251" s="145" t="s">
        <v>955</v>
      </c>
      <c r="J251" s="152" t="s">
        <v>1856</v>
      </c>
      <c r="K251" s="170">
        <v>43839</v>
      </c>
      <c r="L251" s="170">
        <v>44158</v>
      </c>
      <c r="M251" s="171">
        <v>43200</v>
      </c>
      <c r="N251" s="156">
        <v>0.25102199074074083</v>
      </c>
      <c r="O251" s="157">
        <v>134.83758599999999</v>
      </c>
      <c r="P251" s="157">
        <v>0.16241400000001249</v>
      </c>
      <c r="Q251" s="158">
        <v>0.9</v>
      </c>
      <c r="R251" s="159">
        <v>22210.339999999993</v>
      </c>
      <c r="S251" s="160">
        <v>32129.477843999994</v>
      </c>
      <c r="T251" s="160"/>
      <c r="U251" s="160"/>
      <c r="V251" s="162">
        <v>6399.44</v>
      </c>
      <c r="W251" s="162">
        <v>38528.917843999996</v>
      </c>
      <c r="X251" s="163">
        <v>34200</v>
      </c>
      <c r="Y251" s="159">
        <v>4328.917843999996</v>
      </c>
      <c r="Z251" s="219">
        <v>0.12657654514619865</v>
      </c>
      <c r="AA251" s="219">
        <v>5.0884952380954029E-3</v>
      </c>
      <c r="AB251" s="219">
        <v>0.12148804990810325</v>
      </c>
      <c r="AC251" s="164" t="s">
        <v>952</v>
      </c>
    </row>
    <row r="252" spans="1:29">
      <c r="A252" s="144" t="s">
        <v>282</v>
      </c>
      <c r="B252" s="145">
        <v>135</v>
      </c>
      <c r="C252" s="166">
        <v>93.22</v>
      </c>
      <c r="D252" s="167">
        <v>1.4464999999999999</v>
      </c>
      <c r="E252" s="148">
        <v>0.22000000000000003</v>
      </c>
      <c r="F252" s="168">
        <v>0.22022222222222215</v>
      </c>
      <c r="G252" s="150">
        <v>164.73</v>
      </c>
      <c r="H252" s="169">
        <v>29.72999999999999</v>
      </c>
      <c r="I252" s="145" t="s">
        <v>955</v>
      </c>
      <c r="J252" s="152" t="s">
        <v>1857</v>
      </c>
      <c r="K252" s="170">
        <v>43840</v>
      </c>
      <c r="L252" s="170">
        <v>44158</v>
      </c>
      <c r="M252" s="171">
        <v>43065</v>
      </c>
      <c r="N252" s="156">
        <v>0.25197840473702537</v>
      </c>
      <c r="O252" s="157">
        <v>134.84272999999999</v>
      </c>
      <c r="P252" s="157">
        <v>0.15727000000001112</v>
      </c>
      <c r="Q252" s="158">
        <v>0.9</v>
      </c>
      <c r="R252" s="159">
        <v>22303.559999999994</v>
      </c>
      <c r="S252" s="160">
        <v>32262.099539999988</v>
      </c>
      <c r="T252" s="160"/>
      <c r="U252" s="160"/>
      <c r="V252" s="162">
        <v>6399.44</v>
      </c>
      <c r="W252" s="162">
        <v>38661.539539999991</v>
      </c>
      <c r="X252" s="163">
        <v>34335</v>
      </c>
      <c r="Y252" s="159">
        <v>4326.5395399999907</v>
      </c>
      <c r="Z252" s="219">
        <v>0.12600959778651499</v>
      </c>
      <c r="AA252" s="219">
        <v>4.2460185185186905E-3</v>
      </c>
      <c r="AB252" s="219">
        <v>0.1217635792679963</v>
      </c>
      <c r="AC252" s="164" t="s">
        <v>952</v>
      </c>
    </row>
    <row r="253" spans="1:29">
      <c r="A253" s="144" t="s">
        <v>283</v>
      </c>
      <c r="B253" s="145">
        <v>135</v>
      </c>
      <c r="C253" s="166">
        <v>92.37</v>
      </c>
      <c r="D253" s="167">
        <v>1.4598</v>
      </c>
      <c r="E253" s="148">
        <v>0.22000000000000003</v>
      </c>
      <c r="F253" s="168">
        <v>0.22377777777777783</v>
      </c>
      <c r="G253" s="150">
        <v>165.21</v>
      </c>
      <c r="H253" s="169">
        <v>30.210000000000008</v>
      </c>
      <c r="I253" s="145" t="s">
        <v>955</v>
      </c>
      <c r="J253" s="152" t="s">
        <v>1858</v>
      </c>
      <c r="K253" s="170">
        <v>43843</v>
      </c>
      <c r="L253" s="170">
        <v>44166</v>
      </c>
      <c r="M253" s="171">
        <v>43740</v>
      </c>
      <c r="N253" s="156">
        <v>0.25209533607681761</v>
      </c>
      <c r="O253" s="157">
        <v>134.84172599999999</v>
      </c>
      <c r="P253" s="157">
        <v>0.1582740000000058</v>
      </c>
      <c r="Q253" s="158">
        <v>0.9</v>
      </c>
      <c r="R253" s="159">
        <v>21943.239999999994</v>
      </c>
      <c r="S253" s="160">
        <v>32032.741751999991</v>
      </c>
      <c r="T253" s="160">
        <v>452.69</v>
      </c>
      <c r="U253" s="160">
        <v>657.54</v>
      </c>
      <c r="V253" s="162">
        <v>7056.98</v>
      </c>
      <c r="W253" s="162">
        <v>39089.72175199999</v>
      </c>
      <c r="X253" s="163">
        <v>34470</v>
      </c>
      <c r="Y253" s="159">
        <v>4619.7217519999904</v>
      </c>
      <c r="Z253" s="219">
        <v>0.1340215187699445</v>
      </c>
      <c r="AA253" s="219">
        <v>1.185165925925924E-2</v>
      </c>
      <c r="AB253" s="219">
        <v>0.12216985951068526</v>
      </c>
      <c r="AC253" s="164" t="s">
        <v>952</v>
      </c>
    </row>
    <row r="254" spans="1:29">
      <c r="A254" s="144" t="s">
        <v>284</v>
      </c>
      <c r="B254" s="145">
        <v>135</v>
      </c>
      <c r="C254" s="166">
        <v>92.65</v>
      </c>
      <c r="D254" s="167">
        <v>1.4553</v>
      </c>
      <c r="E254" s="148">
        <v>0.22000000000000003</v>
      </c>
      <c r="F254" s="168">
        <v>0.22748148148148153</v>
      </c>
      <c r="G254" s="150">
        <v>165.71</v>
      </c>
      <c r="H254" s="169">
        <v>30.710000000000008</v>
      </c>
      <c r="I254" s="145" t="s">
        <v>955</v>
      </c>
      <c r="J254" s="152" t="s">
        <v>1859</v>
      </c>
      <c r="K254" s="170">
        <v>43844</v>
      </c>
      <c r="L254" s="170">
        <v>44166</v>
      </c>
      <c r="M254" s="171">
        <v>43605</v>
      </c>
      <c r="N254" s="156">
        <v>0.25706111684439864</v>
      </c>
      <c r="O254" s="157">
        <v>134.83354500000002</v>
      </c>
      <c r="P254" s="157">
        <v>0.16645499999998492</v>
      </c>
      <c r="Q254" s="158">
        <v>0.9</v>
      </c>
      <c r="R254" s="159">
        <v>22035.889999999996</v>
      </c>
      <c r="S254" s="160">
        <v>32068.830716999993</v>
      </c>
      <c r="T254" s="160"/>
      <c r="U254" s="160"/>
      <c r="V254" s="162">
        <v>7056.98</v>
      </c>
      <c r="W254" s="162">
        <v>39125.810716999993</v>
      </c>
      <c r="X254" s="163">
        <v>34605</v>
      </c>
      <c r="Y254" s="159">
        <v>4520.810716999993</v>
      </c>
      <c r="Z254" s="219">
        <v>0.13064039060829336</v>
      </c>
      <c r="AA254" s="219">
        <v>7.7359600000002082E-3</v>
      </c>
      <c r="AB254" s="219">
        <v>0.12290443060829315</v>
      </c>
      <c r="AC254" s="164" t="s">
        <v>952</v>
      </c>
    </row>
    <row r="255" spans="1:29">
      <c r="A255" s="144" t="s">
        <v>285</v>
      </c>
      <c r="B255" s="145">
        <v>135</v>
      </c>
      <c r="C255" s="166">
        <v>93.14</v>
      </c>
      <c r="D255" s="167">
        <v>1.4477</v>
      </c>
      <c r="E255" s="148">
        <v>0.22000000000000003</v>
      </c>
      <c r="F255" s="168">
        <v>0.21918518518518521</v>
      </c>
      <c r="G255" s="150">
        <v>164.59</v>
      </c>
      <c r="H255" s="169">
        <v>29.590000000000003</v>
      </c>
      <c r="I255" s="145" t="s">
        <v>955</v>
      </c>
      <c r="J255" s="152" t="s">
        <v>1860</v>
      </c>
      <c r="K255" s="170">
        <v>43845</v>
      </c>
      <c r="L255" s="170">
        <v>44158</v>
      </c>
      <c r="M255" s="171">
        <v>42390</v>
      </c>
      <c r="N255" s="156">
        <v>0.25478532672800192</v>
      </c>
      <c r="O255" s="157">
        <v>134.83877799999999</v>
      </c>
      <c r="P255" s="157">
        <v>0.1612220000000093</v>
      </c>
      <c r="Q255" s="158">
        <v>0.9</v>
      </c>
      <c r="R255" s="159">
        <v>22129.029999999995</v>
      </c>
      <c r="S255" s="160">
        <v>32036.196730999993</v>
      </c>
      <c r="T255" s="160"/>
      <c r="U255" s="160"/>
      <c r="V255" s="162">
        <v>7056.98</v>
      </c>
      <c r="W255" s="162">
        <v>39093.176730999992</v>
      </c>
      <c r="X255" s="163">
        <v>34740</v>
      </c>
      <c r="Y255" s="159">
        <v>4353.1767309999923</v>
      </c>
      <c r="Z255" s="219">
        <v>0.12530733249856052</v>
      </c>
      <c r="AA255" s="219">
        <v>2.13985993265986E-3</v>
      </c>
      <c r="AB255" s="219">
        <v>0.12316747256590066</v>
      </c>
      <c r="AC255" s="164" t="s">
        <v>952</v>
      </c>
    </row>
    <row r="256" spans="1:29">
      <c r="A256" s="144" t="s">
        <v>286</v>
      </c>
      <c r="B256" s="145">
        <v>135</v>
      </c>
      <c r="C256" s="166">
        <v>93.47</v>
      </c>
      <c r="D256" s="167">
        <v>1.4426000000000001</v>
      </c>
      <c r="E256" s="148">
        <v>0.22000000000000003</v>
      </c>
      <c r="F256" s="168">
        <v>0.21814814814814806</v>
      </c>
      <c r="G256" s="150">
        <v>164.45</v>
      </c>
      <c r="H256" s="169">
        <v>29.449999999999989</v>
      </c>
      <c r="I256" s="145" t="s">
        <v>955</v>
      </c>
      <c r="J256" s="152" t="s">
        <v>1799</v>
      </c>
      <c r="K256" s="170">
        <v>43846</v>
      </c>
      <c r="L256" s="170">
        <v>44144</v>
      </c>
      <c r="M256" s="171">
        <v>40365</v>
      </c>
      <c r="N256" s="156">
        <v>0.26630125108385966</v>
      </c>
      <c r="O256" s="157">
        <v>134.839822</v>
      </c>
      <c r="P256" s="157">
        <v>0.16017800000000193</v>
      </c>
      <c r="Q256" s="158">
        <v>0.9</v>
      </c>
      <c r="R256" s="159">
        <v>22222.499999999996</v>
      </c>
      <c r="S256" s="160">
        <v>32058.178499999998</v>
      </c>
      <c r="T256" s="160"/>
      <c r="U256" s="160"/>
      <c r="V256" s="162">
        <v>7056.98</v>
      </c>
      <c r="W256" s="162">
        <v>39115.158499999998</v>
      </c>
      <c r="X256" s="163">
        <v>34875</v>
      </c>
      <c r="Y256" s="159">
        <v>4240.1584999999977</v>
      </c>
      <c r="Z256" s="219">
        <v>0.12158160573476695</v>
      </c>
      <c r="AA256" s="219">
        <v>0.14955095988530465</v>
      </c>
      <c r="AB256" s="219">
        <v>-2.7969354150537695E-2</v>
      </c>
      <c r="AC256" s="164" t="s">
        <v>952</v>
      </c>
    </row>
    <row r="257" spans="1:29">
      <c r="A257" s="144" t="s">
        <v>287</v>
      </c>
      <c r="B257" s="145">
        <v>135</v>
      </c>
      <c r="C257" s="166">
        <v>93.35</v>
      </c>
      <c r="D257" s="167">
        <v>1.4444999999999999</v>
      </c>
      <c r="E257" s="148">
        <v>0.22000000000000003</v>
      </c>
      <c r="F257" s="168">
        <v>0.21659259259259267</v>
      </c>
      <c r="G257" s="150">
        <v>164.24</v>
      </c>
      <c r="H257" s="169">
        <v>29.240000000000009</v>
      </c>
      <c r="I257" s="145" t="s">
        <v>955</v>
      </c>
      <c r="J257" s="152" t="s">
        <v>1800</v>
      </c>
      <c r="K257" s="170">
        <v>43847</v>
      </c>
      <c r="L257" s="170">
        <v>44144</v>
      </c>
      <c r="M257" s="171">
        <v>40230</v>
      </c>
      <c r="N257" s="156">
        <v>0.26528958488690041</v>
      </c>
      <c r="O257" s="157">
        <v>134.84407499999998</v>
      </c>
      <c r="P257" s="157">
        <v>0.15592500000002474</v>
      </c>
      <c r="Q257" s="158">
        <v>0.9</v>
      </c>
      <c r="R257" s="159">
        <v>22315.849999999995</v>
      </c>
      <c r="S257" s="160">
        <v>32235.245324999989</v>
      </c>
      <c r="T257" s="160"/>
      <c r="U257" s="160"/>
      <c r="V257" s="162">
        <v>7056.98</v>
      </c>
      <c r="W257" s="162">
        <v>39292.225324999992</v>
      </c>
      <c r="X257" s="163">
        <v>35010</v>
      </c>
      <c r="Y257" s="159">
        <v>4282.2253249999922</v>
      </c>
      <c r="Z257" s="219">
        <v>0.1223143480434159</v>
      </c>
      <c r="AA257" s="219">
        <v>0.15047802827763457</v>
      </c>
      <c r="AB257" s="219">
        <v>-2.8163680234218669E-2</v>
      </c>
      <c r="AC257" s="164" t="s">
        <v>952</v>
      </c>
    </row>
    <row r="258" spans="1:29">
      <c r="A258" s="144" t="s">
        <v>288</v>
      </c>
      <c r="B258" s="145">
        <v>135</v>
      </c>
      <c r="C258" s="166">
        <v>92.67</v>
      </c>
      <c r="D258" s="167">
        <v>1.4551000000000001</v>
      </c>
      <c r="E258" s="148">
        <v>0.22000000000000003</v>
      </c>
      <c r="F258" s="168">
        <v>0.22770370370370377</v>
      </c>
      <c r="G258" s="150">
        <v>165.74</v>
      </c>
      <c r="H258" s="169">
        <v>30.740000000000009</v>
      </c>
      <c r="I258" s="145" t="s">
        <v>955</v>
      </c>
      <c r="J258" s="152" t="s">
        <v>1861</v>
      </c>
      <c r="K258" s="170">
        <v>43850</v>
      </c>
      <c r="L258" s="170">
        <v>44166</v>
      </c>
      <c r="M258" s="171">
        <v>42795</v>
      </c>
      <c r="N258" s="156">
        <v>0.26218249795536869</v>
      </c>
      <c r="O258" s="157">
        <v>134.84411700000001</v>
      </c>
      <c r="P258" s="157">
        <v>0.15588299999998867</v>
      </c>
      <c r="Q258" s="158">
        <v>0.9</v>
      </c>
      <c r="R258" s="159">
        <v>22408.519999999993</v>
      </c>
      <c r="S258" s="160">
        <v>32606.637451999992</v>
      </c>
      <c r="T258" s="160"/>
      <c r="U258" s="160"/>
      <c r="V258" s="162">
        <v>7056.98</v>
      </c>
      <c r="W258" s="162">
        <v>39663.617451999991</v>
      </c>
      <c r="X258" s="163">
        <v>35145</v>
      </c>
      <c r="Y258" s="159">
        <v>4518.6174519999913</v>
      </c>
      <c r="Z258" s="219">
        <v>0.12857070570493634</v>
      </c>
      <c r="AA258" s="219">
        <v>6.5981455026455915E-3</v>
      </c>
      <c r="AB258" s="219">
        <v>0.12197256020229075</v>
      </c>
      <c r="AC258" s="164" t="s">
        <v>952</v>
      </c>
    </row>
    <row r="259" spans="1:29">
      <c r="A259" s="144" t="s">
        <v>289</v>
      </c>
      <c r="B259" s="145">
        <v>135</v>
      </c>
      <c r="C259" s="166">
        <v>94.18</v>
      </c>
      <c r="D259" s="167">
        <v>1.4318</v>
      </c>
      <c r="E259" s="148">
        <v>0.22000000000000003</v>
      </c>
      <c r="F259" s="168">
        <v>0.22740740740740734</v>
      </c>
      <c r="G259" s="150">
        <v>165.7</v>
      </c>
      <c r="H259" s="169">
        <v>30.699999999999989</v>
      </c>
      <c r="I259" s="145" t="s">
        <v>955</v>
      </c>
      <c r="J259" s="152" t="s">
        <v>1801</v>
      </c>
      <c r="K259" s="170">
        <v>43851</v>
      </c>
      <c r="L259" s="170">
        <v>44144</v>
      </c>
      <c r="M259" s="171">
        <v>39690</v>
      </c>
      <c r="N259" s="156">
        <v>0.28232552280171319</v>
      </c>
      <c r="O259" s="157">
        <v>134.846924</v>
      </c>
      <c r="P259" s="157">
        <v>0.15307599999999866</v>
      </c>
      <c r="Q259" s="158">
        <v>0.9</v>
      </c>
      <c r="R259" s="159">
        <v>22502.699999999993</v>
      </c>
      <c r="S259" s="160">
        <v>32219.365859999991</v>
      </c>
      <c r="T259" s="160"/>
      <c r="U259" s="160"/>
      <c r="V259" s="162">
        <v>7056.98</v>
      </c>
      <c r="W259" s="162">
        <v>39276.345859999987</v>
      </c>
      <c r="X259" s="163">
        <v>35280</v>
      </c>
      <c r="Y259" s="159">
        <v>3996.3458599999867</v>
      </c>
      <c r="Z259" s="219">
        <v>0.11327510941043051</v>
      </c>
      <c r="AA259" s="219">
        <v>0.13921889393424003</v>
      </c>
      <c r="AB259" s="219">
        <v>-2.5943784523809521E-2</v>
      </c>
      <c r="AC259" s="164" t="s">
        <v>952</v>
      </c>
    </row>
    <row r="260" spans="1:29">
      <c r="A260" s="144" t="s">
        <v>290</v>
      </c>
      <c r="B260" s="145">
        <v>135</v>
      </c>
      <c r="C260" s="166">
        <v>93.8</v>
      </c>
      <c r="D260" s="167">
        <v>1.4376</v>
      </c>
      <c r="E260" s="148">
        <v>0.22000000000000003</v>
      </c>
      <c r="F260" s="168">
        <v>0.22244444444444444</v>
      </c>
      <c r="G260" s="150">
        <v>165.03</v>
      </c>
      <c r="H260" s="169">
        <v>30.03</v>
      </c>
      <c r="I260" s="145" t="s">
        <v>955</v>
      </c>
      <c r="J260" s="152" t="s">
        <v>1802</v>
      </c>
      <c r="K260" s="170">
        <v>43852</v>
      </c>
      <c r="L260" s="170">
        <v>44144</v>
      </c>
      <c r="M260" s="171">
        <v>39555</v>
      </c>
      <c r="N260" s="156">
        <v>0.27710656048540006</v>
      </c>
      <c r="O260" s="157">
        <v>134.84688</v>
      </c>
      <c r="P260" s="157">
        <v>0.15312000000000126</v>
      </c>
      <c r="Q260" s="158">
        <v>0.9</v>
      </c>
      <c r="R260" s="159">
        <v>22596.499999999993</v>
      </c>
      <c r="S260" s="160">
        <v>32484.728399999989</v>
      </c>
      <c r="T260" s="160"/>
      <c r="U260" s="160"/>
      <c r="V260" s="162">
        <v>7056.98</v>
      </c>
      <c r="W260" s="162">
        <v>39541.708399999989</v>
      </c>
      <c r="X260" s="163">
        <v>35415</v>
      </c>
      <c r="Y260" s="159">
        <v>4126.7083999999886</v>
      </c>
      <c r="Z260" s="219">
        <v>0.11652430890865428</v>
      </c>
      <c r="AA260" s="219">
        <v>0.14328108360864023</v>
      </c>
      <c r="AB260" s="219">
        <v>-2.6756774699985941E-2</v>
      </c>
      <c r="AC260" s="164" t="s">
        <v>952</v>
      </c>
    </row>
    <row r="261" spans="1:29">
      <c r="A261" s="144" t="s">
        <v>291</v>
      </c>
      <c r="B261" s="145">
        <v>135</v>
      </c>
      <c r="C261" s="166">
        <v>96.59</v>
      </c>
      <c r="D261" s="167">
        <v>1.3959999999999999</v>
      </c>
      <c r="E261" s="148">
        <v>0.22000000000000003</v>
      </c>
      <c r="F261" s="168">
        <v>0.22059259259259259</v>
      </c>
      <c r="G261" s="150">
        <v>164.78</v>
      </c>
      <c r="H261" s="169">
        <v>29.78</v>
      </c>
      <c r="I261" s="145" t="s">
        <v>955</v>
      </c>
      <c r="J261" s="152" t="s">
        <v>1621</v>
      </c>
      <c r="K261" s="170">
        <v>43853</v>
      </c>
      <c r="L261" s="170" t="s">
        <v>1616</v>
      </c>
      <c r="M261" s="171">
        <v>31995</v>
      </c>
      <c r="N261" s="156">
        <v>0.33973120800125023</v>
      </c>
      <c r="O261" s="157">
        <v>134.83964</v>
      </c>
      <c r="P261" s="157">
        <v>0.16035999999999717</v>
      </c>
      <c r="Q261" s="158">
        <v>0.9</v>
      </c>
      <c r="R261" s="159">
        <v>22693.089999999993</v>
      </c>
      <c r="S261" s="160">
        <v>31679.553639999987</v>
      </c>
      <c r="T261" s="160"/>
      <c r="U261" s="160"/>
      <c r="V261" s="162">
        <v>7056.98</v>
      </c>
      <c r="W261" s="162">
        <v>38736.533639999987</v>
      </c>
      <c r="X261" s="163">
        <v>35550</v>
      </c>
      <c r="Y261" s="159">
        <v>3186.5336399999869</v>
      </c>
      <c r="Z261" s="219">
        <v>8.9635264135020654E-2</v>
      </c>
      <c r="AA261" s="219">
        <v>0.10977484106891677</v>
      </c>
      <c r="AB261" s="219">
        <v>-2.0139576933896119E-2</v>
      </c>
      <c r="AC261" s="164" t="s">
        <v>952</v>
      </c>
    </row>
    <row r="262" spans="1:29">
      <c r="A262" s="144" t="s">
        <v>292</v>
      </c>
      <c r="B262" s="145">
        <v>135</v>
      </c>
      <c r="C262" s="166">
        <v>104.32</v>
      </c>
      <c r="D262" s="167">
        <v>1.2926</v>
      </c>
      <c r="E262" s="148">
        <v>0.22000000000000003</v>
      </c>
      <c r="F262" s="168">
        <v>0.25703703703703695</v>
      </c>
      <c r="G262" s="150">
        <v>169.7</v>
      </c>
      <c r="H262" s="169">
        <v>34.699999999999989</v>
      </c>
      <c r="I262" s="145" t="s">
        <v>955</v>
      </c>
      <c r="J262" s="152" t="s">
        <v>1206</v>
      </c>
      <c r="K262" s="170">
        <v>43864</v>
      </c>
      <c r="L262" s="170">
        <v>44018</v>
      </c>
      <c r="M262" s="171">
        <v>20925</v>
      </c>
      <c r="N262" s="156">
        <v>0.60528076463560321</v>
      </c>
      <c r="O262" s="157">
        <v>134.844032</v>
      </c>
      <c r="P262" s="157">
        <v>0.15596800000000144</v>
      </c>
      <c r="Q262" s="158">
        <v>0.9</v>
      </c>
      <c r="R262" s="159">
        <v>22797.409999999993</v>
      </c>
      <c r="S262" s="160">
        <v>29467.932165999991</v>
      </c>
      <c r="T262" s="160"/>
      <c r="U262" s="160"/>
      <c r="V262" s="162">
        <v>7056.98</v>
      </c>
      <c r="W262" s="162">
        <v>36524.912165999995</v>
      </c>
      <c r="X262" s="163">
        <v>35685</v>
      </c>
      <c r="Y262" s="159">
        <v>839.91216599999461</v>
      </c>
      <c r="Z262" s="184">
        <v>2.3536840857502961E-2</v>
      </c>
      <c r="AA262" s="184">
        <v>2.7466495502311394E-2</v>
      </c>
      <c r="AB262" s="184">
        <v>-3.9296546448084335E-3</v>
      </c>
      <c r="AC262" s="164" t="s">
        <v>952</v>
      </c>
    </row>
    <row r="263" spans="1:29">
      <c r="A263" s="144" t="s">
        <v>293</v>
      </c>
      <c r="B263" s="145">
        <v>90</v>
      </c>
      <c r="C263" s="166">
        <v>67.819999999999993</v>
      </c>
      <c r="D263" s="167">
        <v>1.3253999999999999</v>
      </c>
      <c r="E263" s="148">
        <v>0.19</v>
      </c>
      <c r="F263" s="168">
        <v>0.22577777777777769</v>
      </c>
      <c r="G263" s="150">
        <v>110.32</v>
      </c>
      <c r="H263" s="169">
        <v>20.319999999999993</v>
      </c>
      <c r="I263" s="145" t="s">
        <v>955</v>
      </c>
      <c r="J263" s="152" t="s">
        <v>1207</v>
      </c>
      <c r="K263" s="170">
        <v>43865</v>
      </c>
      <c r="L263" s="170">
        <v>44018</v>
      </c>
      <c r="M263" s="171">
        <v>13860</v>
      </c>
      <c r="N263" s="156">
        <v>0.535122655122655</v>
      </c>
      <c r="O263" s="157">
        <v>89.888627999999983</v>
      </c>
      <c r="P263" s="157">
        <v>0.11137200000001712</v>
      </c>
      <c r="Q263" s="158">
        <v>0.6</v>
      </c>
      <c r="R263" s="159">
        <v>22865.229999999992</v>
      </c>
      <c r="S263" s="160">
        <v>30305.575841999987</v>
      </c>
      <c r="T263" s="160"/>
      <c r="U263" s="160"/>
      <c r="V263" s="162">
        <v>7056.98</v>
      </c>
      <c r="W263" s="162">
        <v>37362.555841999987</v>
      </c>
      <c r="X263" s="163">
        <v>35775</v>
      </c>
      <c r="Y263" s="159">
        <v>1587.555841999987</v>
      </c>
      <c r="Z263" s="184">
        <v>4.4376124164919206E-2</v>
      </c>
      <c r="AA263" s="184">
        <v>5.3400874800838327E-2</v>
      </c>
      <c r="AB263" s="184">
        <v>-9.024750635919121E-3</v>
      </c>
      <c r="AC263" s="164" t="s">
        <v>952</v>
      </c>
    </row>
    <row r="264" spans="1:29">
      <c r="A264" s="144" t="s">
        <v>294</v>
      </c>
      <c r="B264" s="145">
        <v>90</v>
      </c>
      <c r="C264" s="166">
        <v>67.09</v>
      </c>
      <c r="D264" s="167">
        <v>1.3399000000000001</v>
      </c>
      <c r="E264" s="148">
        <v>0.19</v>
      </c>
      <c r="F264" s="168">
        <v>0.21266666666666667</v>
      </c>
      <c r="G264" s="150">
        <v>109.14</v>
      </c>
      <c r="H264" s="169">
        <v>19.14</v>
      </c>
      <c r="I264" s="145" t="s">
        <v>955</v>
      </c>
      <c r="J264" s="152" t="s">
        <v>1208</v>
      </c>
      <c r="K264" s="170">
        <v>43866</v>
      </c>
      <c r="L264" s="170">
        <v>44018</v>
      </c>
      <c r="M264" s="171">
        <v>13770</v>
      </c>
      <c r="N264" s="156">
        <v>0.50734204793028326</v>
      </c>
      <c r="O264" s="157">
        <v>89.893891000000011</v>
      </c>
      <c r="P264" s="157">
        <v>0.10610899999998935</v>
      </c>
      <c r="Q264" s="158">
        <v>0.6</v>
      </c>
      <c r="R264" s="159">
        <v>22932.319999999992</v>
      </c>
      <c r="S264" s="160">
        <v>30727.015567999992</v>
      </c>
      <c r="T264" s="160"/>
      <c r="U264" s="160"/>
      <c r="V264" s="162">
        <v>7056.98</v>
      </c>
      <c r="W264" s="162">
        <v>37783.995567999991</v>
      </c>
      <c r="X264" s="163">
        <v>35865</v>
      </c>
      <c r="Y264" s="159">
        <v>1918.9955679999912</v>
      </c>
      <c r="Z264" s="184">
        <v>5.3506080245364407E-2</v>
      </c>
      <c r="AA264" s="184">
        <v>6.4759296445001668E-2</v>
      </c>
      <c r="AB264" s="184">
        <v>-1.1253216199637261E-2</v>
      </c>
      <c r="AC264" s="164" t="s">
        <v>952</v>
      </c>
    </row>
    <row r="265" spans="1:29">
      <c r="A265" s="144" t="s">
        <v>295</v>
      </c>
      <c r="B265" s="145">
        <v>135</v>
      </c>
      <c r="C265" s="166">
        <v>98.91</v>
      </c>
      <c r="D265" s="167">
        <v>1.3633</v>
      </c>
      <c r="E265" s="148">
        <v>0.22000000000000003</v>
      </c>
      <c r="F265" s="168">
        <v>0.21711111111111112</v>
      </c>
      <c r="G265" s="150">
        <v>164.31</v>
      </c>
      <c r="H265" s="169">
        <v>29.310000000000002</v>
      </c>
      <c r="I265" s="145" t="s">
        <v>955</v>
      </c>
      <c r="J265" s="152" t="s">
        <v>1383</v>
      </c>
      <c r="K265" s="170">
        <v>43867</v>
      </c>
      <c r="L265" s="170">
        <v>44020</v>
      </c>
      <c r="M265" s="171">
        <v>20790</v>
      </c>
      <c r="N265" s="156">
        <v>0.5145815295815297</v>
      </c>
      <c r="O265" s="157">
        <v>134.84400299999999</v>
      </c>
      <c r="P265" s="157">
        <v>0.15599700000001349</v>
      </c>
      <c r="Q265" s="158">
        <v>0.9</v>
      </c>
      <c r="R265" s="159">
        <v>23031.229999999992</v>
      </c>
      <c r="S265" s="160">
        <v>31398.475858999987</v>
      </c>
      <c r="T265" s="160"/>
      <c r="U265" s="160"/>
      <c r="V265" s="162">
        <v>7056.98</v>
      </c>
      <c r="W265" s="162">
        <v>38455.455858999987</v>
      </c>
      <c r="X265" s="163">
        <v>36000</v>
      </c>
      <c r="Y265" s="159">
        <v>2455.455858999987</v>
      </c>
      <c r="Z265" s="184">
        <v>6.8207107194444117E-2</v>
      </c>
      <c r="AA265" s="184">
        <v>8.3037330333332937E-2</v>
      </c>
      <c r="AB265" s="184">
        <v>-1.4830223138888821E-2</v>
      </c>
      <c r="AC265" s="164" t="s">
        <v>952</v>
      </c>
    </row>
    <row r="266" spans="1:29">
      <c r="A266" s="144" t="s">
        <v>296</v>
      </c>
      <c r="B266" s="145">
        <v>135</v>
      </c>
      <c r="C266" s="166">
        <v>98.89</v>
      </c>
      <c r="D266" s="167">
        <v>1.3634999999999999</v>
      </c>
      <c r="E266" s="148">
        <v>0.22000000000000003</v>
      </c>
      <c r="F266" s="168">
        <v>0.21688888888888891</v>
      </c>
      <c r="G266" s="150">
        <v>164.28</v>
      </c>
      <c r="H266" s="169">
        <v>29.28</v>
      </c>
      <c r="I266" s="145" t="s">
        <v>955</v>
      </c>
      <c r="J266" s="152" t="s">
        <v>1384</v>
      </c>
      <c r="K266" s="170">
        <v>43868</v>
      </c>
      <c r="L266" s="170">
        <v>44020</v>
      </c>
      <c r="M266" s="171">
        <v>20655</v>
      </c>
      <c r="N266" s="156">
        <v>0.51741466957153237</v>
      </c>
      <c r="O266" s="157">
        <v>134.83651499999999</v>
      </c>
      <c r="P266" s="157">
        <v>0.16348500000000854</v>
      </c>
      <c r="Q266" s="158">
        <v>0.9</v>
      </c>
      <c r="R266" s="159">
        <v>23130.119999999992</v>
      </c>
      <c r="S266" s="160">
        <v>31537.918619999986</v>
      </c>
      <c r="T266" s="160"/>
      <c r="U266" s="160"/>
      <c r="V266" s="162">
        <v>7056.98</v>
      </c>
      <c r="W266" s="162">
        <v>38594.898619999985</v>
      </c>
      <c r="X266" s="163">
        <v>36135</v>
      </c>
      <c r="Y266" s="159">
        <v>2459.8986199999854</v>
      </c>
      <c r="Z266" s="184">
        <v>6.8075235090631958E-2</v>
      </c>
      <c r="AA266" s="184">
        <v>8.2880870485678271E-2</v>
      </c>
      <c r="AB266" s="184">
        <v>-1.4805635395046313E-2</v>
      </c>
      <c r="AC266" s="164" t="s">
        <v>952</v>
      </c>
    </row>
    <row r="267" spans="1:29">
      <c r="A267" s="144" t="s">
        <v>297</v>
      </c>
      <c r="B267" s="145">
        <v>135</v>
      </c>
      <c r="C267" s="166">
        <v>98.52</v>
      </c>
      <c r="D267" s="167">
        <v>1.3687</v>
      </c>
      <c r="E267" s="148">
        <v>0.22000000000000003</v>
      </c>
      <c r="F267" s="168">
        <v>0.21229629629629626</v>
      </c>
      <c r="G267" s="150">
        <v>163.66</v>
      </c>
      <c r="H267" s="169">
        <v>28.659999999999997</v>
      </c>
      <c r="I267" s="145" t="s">
        <v>955</v>
      </c>
      <c r="J267" s="152" t="s">
        <v>1385</v>
      </c>
      <c r="K267" s="170">
        <v>43871</v>
      </c>
      <c r="L267" s="170">
        <v>44020</v>
      </c>
      <c r="M267" s="171">
        <v>20250</v>
      </c>
      <c r="N267" s="156">
        <v>0.51658765432098763</v>
      </c>
      <c r="O267" s="157">
        <v>134.844324</v>
      </c>
      <c r="P267" s="157">
        <v>0.1556759999999997</v>
      </c>
      <c r="Q267" s="158">
        <v>0.9</v>
      </c>
      <c r="R267" s="159">
        <v>23228.639999999992</v>
      </c>
      <c r="S267" s="160">
        <v>31793.039567999989</v>
      </c>
      <c r="T267" s="160"/>
      <c r="U267" s="160"/>
      <c r="V267" s="162">
        <v>7056.98</v>
      </c>
      <c r="W267" s="162">
        <v>38850.019567999989</v>
      </c>
      <c r="X267" s="163">
        <v>36270</v>
      </c>
      <c r="Y267" s="159">
        <v>2580.0195679999888</v>
      </c>
      <c r="Z267" s="184">
        <v>7.1133707416597414E-2</v>
      </c>
      <c r="AA267" s="184">
        <v>8.6682515991176823E-2</v>
      </c>
      <c r="AB267" s="184">
        <v>-1.5548808574579409E-2</v>
      </c>
      <c r="AC267" s="164" t="s">
        <v>952</v>
      </c>
    </row>
    <row r="268" spans="1:29">
      <c r="A268" s="144" t="s">
        <v>298</v>
      </c>
      <c r="B268" s="145">
        <v>135</v>
      </c>
      <c r="C268" s="166">
        <v>97.65</v>
      </c>
      <c r="D268" s="167">
        <v>1.3808</v>
      </c>
      <c r="E268" s="148">
        <v>0.22000000000000003</v>
      </c>
      <c r="F268" s="168">
        <v>0.21785185185185182</v>
      </c>
      <c r="G268" s="150">
        <v>164.41</v>
      </c>
      <c r="H268" s="169">
        <v>29.409999999999997</v>
      </c>
      <c r="I268" s="145" t="s">
        <v>955</v>
      </c>
      <c r="J268" s="152" t="s">
        <v>1386</v>
      </c>
      <c r="K268" s="170">
        <v>43872</v>
      </c>
      <c r="L268" s="170">
        <v>44021</v>
      </c>
      <c r="M268" s="171">
        <v>20250</v>
      </c>
      <c r="N268" s="156">
        <v>0.53010617283950612</v>
      </c>
      <c r="O268" s="157">
        <v>134.83512000000002</v>
      </c>
      <c r="P268" s="157">
        <v>0.16487999999998237</v>
      </c>
      <c r="Q268" s="158">
        <v>0.9</v>
      </c>
      <c r="R268" s="159">
        <v>23326.289999999994</v>
      </c>
      <c r="S268" s="160">
        <v>32208.94123199999</v>
      </c>
      <c r="T268" s="160"/>
      <c r="U268" s="160"/>
      <c r="V268" s="162">
        <v>7056.98</v>
      </c>
      <c r="W268" s="162">
        <v>39265.921231999993</v>
      </c>
      <c r="X268" s="163">
        <v>36405</v>
      </c>
      <c r="Y268" s="159">
        <v>2860.9212319999933</v>
      </c>
      <c r="Z268" s="184">
        <v>7.8585942370553274E-2</v>
      </c>
      <c r="AA268" s="184">
        <v>9.5927741793709442E-2</v>
      </c>
      <c r="AB268" s="184">
        <v>-1.7341799423156168E-2</v>
      </c>
      <c r="AC268" s="164" t="s">
        <v>952</v>
      </c>
    </row>
    <row r="269" spans="1:29">
      <c r="A269" s="144" t="s">
        <v>299</v>
      </c>
      <c r="B269" s="145">
        <v>135</v>
      </c>
      <c r="C269" s="166">
        <v>96.91</v>
      </c>
      <c r="D269" s="167">
        <v>1.3914</v>
      </c>
      <c r="E269" s="148">
        <v>0.22000000000000003</v>
      </c>
      <c r="F269" s="168">
        <v>0.21466666666666659</v>
      </c>
      <c r="G269" s="150">
        <v>163.98</v>
      </c>
      <c r="H269" s="169">
        <v>28.97999999999999</v>
      </c>
      <c r="I269" s="145" t="s">
        <v>955</v>
      </c>
      <c r="J269" s="152" t="s">
        <v>1491</v>
      </c>
      <c r="K269" s="170">
        <v>43873</v>
      </c>
      <c r="L269" s="170">
        <v>44025</v>
      </c>
      <c r="M269" s="171">
        <v>20655</v>
      </c>
      <c r="N269" s="156">
        <v>0.51211328976034842</v>
      </c>
      <c r="O269" s="157">
        <v>134.840574</v>
      </c>
      <c r="P269" s="157">
        <v>0.15942599999999629</v>
      </c>
      <c r="Q269" s="158">
        <v>0.9</v>
      </c>
      <c r="R269" s="159">
        <v>23423.199999999993</v>
      </c>
      <c r="S269" s="160">
        <v>32591.040479999989</v>
      </c>
      <c r="T269" s="160"/>
      <c r="U269" s="160"/>
      <c r="V269" s="162">
        <v>7056.98</v>
      </c>
      <c r="W269" s="162">
        <v>39648.020479999992</v>
      </c>
      <c r="X269" s="163">
        <v>36540</v>
      </c>
      <c r="Y269" s="159">
        <v>3108.0204799999919</v>
      </c>
      <c r="Z269" s="184">
        <v>8.5058031746031437E-2</v>
      </c>
      <c r="AA269" s="184">
        <v>0.10395100147783221</v>
      </c>
      <c r="AB269" s="184">
        <v>-1.8892969731800768E-2</v>
      </c>
      <c r="AC269" s="164" t="s">
        <v>952</v>
      </c>
    </row>
    <row r="270" spans="1:29">
      <c r="A270" s="144" t="s">
        <v>300</v>
      </c>
      <c r="B270" s="145">
        <v>135</v>
      </c>
      <c r="C270" s="166">
        <v>97.47</v>
      </c>
      <c r="D270" s="167">
        <v>1.3834</v>
      </c>
      <c r="E270" s="148">
        <v>0.22000000000000003</v>
      </c>
      <c r="F270" s="168">
        <v>0.2155555555555555</v>
      </c>
      <c r="G270" s="150">
        <v>164.1</v>
      </c>
      <c r="H270" s="169">
        <v>29.099999999999994</v>
      </c>
      <c r="I270" s="145" t="s">
        <v>955</v>
      </c>
      <c r="J270" s="152" t="s">
        <v>1387</v>
      </c>
      <c r="K270" s="170">
        <v>43874</v>
      </c>
      <c r="L270" s="170">
        <v>44021</v>
      </c>
      <c r="M270" s="171">
        <v>19980</v>
      </c>
      <c r="N270" s="156">
        <v>0.53160660660660652</v>
      </c>
      <c r="O270" s="157">
        <v>134.83999800000001</v>
      </c>
      <c r="P270" s="157">
        <v>0.16000199999999154</v>
      </c>
      <c r="Q270" s="158">
        <v>0.9</v>
      </c>
      <c r="R270" s="159">
        <v>23520.669999999995</v>
      </c>
      <c r="S270" s="160">
        <v>32538.49487799999</v>
      </c>
      <c r="T270" s="160"/>
      <c r="U270" s="160"/>
      <c r="V270" s="162">
        <v>7056.98</v>
      </c>
      <c r="W270" s="162">
        <v>39595.474877999994</v>
      </c>
      <c r="X270" s="163">
        <v>36675</v>
      </c>
      <c r="Y270" s="159">
        <v>2920.4748779999936</v>
      </c>
      <c r="Z270" s="184">
        <v>7.9631216850715614E-2</v>
      </c>
      <c r="AA270" s="184">
        <v>9.7240079400136015E-2</v>
      </c>
      <c r="AB270" s="184">
        <v>-1.7608862549420401E-2</v>
      </c>
      <c r="AC270" s="164" t="s">
        <v>952</v>
      </c>
    </row>
    <row r="271" spans="1:29">
      <c r="A271" s="144" t="s">
        <v>301</v>
      </c>
      <c r="B271" s="145">
        <v>135</v>
      </c>
      <c r="C271" s="166">
        <v>96.83</v>
      </c>
      <c r="D271" s="167">
        <v>1.3925000000000001</v>
      </c>
      <c r="E271" s="148">
        <v>0.22000000000000003</v>
      </c>
      <c r="F271" s="168">
        <v>0.21370370370370367</v>
      </c>
      <c r="G271" s="150">
        <v>163.85</v>
      </c>
      <c r="H271" s="169">
        <v>28.849999999999994</v>
      </c>
      <c r="I271" s="145" t="s">
        <v>955</v>
      </c>
      <c r="J271" s="152" t="s">
        <v>1492</v>
      </c>
      <c r="K271" s="170">
        <v>43875</v>
      </c>
      <c r="L271" s="170">
        <v>44025</v>
      </c>
      <c r="M271" s="171">
        <v>20385</v>
      </c>
      <c r="N271" s="156">
        <v>0.51656855531027701</v>
      </c>
      <c r="O271" s="157">
        <v>134.83577500000001</v>
      </c>
      <c r="P271" s="157">
        <v>0.16422499999998763</v>
      </c>
      <c r="Q271" s="158">
        <v>0.9</v>
      </c>
      <c r="R271" s="159">
        <v>23617.499999999996</v>
      </c>
      <c r="S271" s="160">
        <v>32887.368749999994</v>
      </c>
      <c r="T271" s="160"/>
      <c r="U271" s="160"/>
      <c r="V271" s="162">
        <v>7056.98</v>
      </c>
      <c r="W271" s="162">
        <v>39944.34874999999</v>
      </c>
      <c r="X271" s="163">
        <v>36810</v>
      </c>
      <c r="Y271" s="159">
        <v>3134.3487499999901</v>
      </c>
      <c r="Z271" s="184">
        <v>8.5149381961423298E-2</v>
      </c>
      <c r="AA271" s="184">
        <v>0.10407016232002153</v>
      </c>
      <c r="AB271" s="184">
        <v>-1.8920780358598233E-2</v>
      </c>
      <c r="AC271" s="164" t="s">
        <v>952</v>
      </c>
    </row>
    <row r="272" spans="1:29" ht="15.75" customHeight="1">
      <c r="A272" s="144" t="s">
        <v>302</v>
      </c>
      <c r="B272" s="145">
        <v>135</v>
      </c>
      <c r="C272" s="166">
        <v>94.83</v>
      </c>
      <c r="D272" s="167">
        <v>1.4218999999999999</v>
      </c>
      <c r="E272" s="148">
        <v>0.22000000000000003</v>
      </c>
      <c r="F272" s="168">
        <v>0.23585185185185187</v>
      </c>
      <c r="G272" s="150">
        <v>166.84</v>
      </c>
      <c r="H272" s="169">
        <v>31.840000000000003</v>
      </c>
      <c r="I272" s="145" t="s">
        <v>955</v>
      </c>
      <c r="J272" s="152" t="s">
        <v>1795</v>
      </c>
      <c r="K272" s="170">
        <v>43878</v>
      </c>
      <c r="L272" s="170">
        <v>44144</v>
      </c>
      <c r="M272" s="171">
        <v>36045</v>
      </c>
      <c r="N272" s="156">
        <v>0.32241919822444171</v>
      </c>
      <c r="O272" s="157">
        <v>134.83877699999999</v>
      </c>
      <c r="P272" s="157">
        <v>0.16122300000000678</v>
      </c>
      <c r="Q272" s="158">
        <v>0.9</v>
      </c>
      <c r="R272" s="159">
        <v>23712.329999999998</v>
      </c>
      <c r="S272" s="160">
        <v>33716.562026999993</v>
      </c>
      <c r="T272" s="160"/>
      <c r="U272" s="160"/>
      <c r="V272" s="162">
        <v>7056.98</v>
      </c>
      <c r="W272" s="162">
        <v>40773.542026999989</v>
      </c>
      <c r="X272" s="163">
        <v>36945</v>
      </c>
      <c r="Y272" s="159">
        <v>3828.5420269999886</v>
      </c>
      <c r="Z272" s="219">
        <v>0.10362815068344799</v>
      </c>
      <c r="AA272" s="219">
        <v>0.12691069010691547</v>
      </c>
      <c r="AB272" s="219">
        <v>-2.3282539423467474E-2</v>
      </c>
      <c r="AC272" s="164" t="s">
        <v>952</v>
      </c>
    </row>
    <row r="273" spans="1:29">
      <c r="A273" s="144" t="s">
        <v>303</v>
      </c>
      <c r="B273" s="145">
        <v>135</v>
      </c>
      <c r="C273" s="166">
        <v>95.25</v>
      </c>
      <c r="D273" s="167">
        <v>1.4156</v>
      </c>
      <c r="E273" s="148">
        <v>0.22000000000000003</v>
      </c>
      <c r="F273" s="168">
        <v>0.24133333333333343</v>
      </c>
      <c r="G273" s="150">
        <v>167.58</v>
      </c>
      <c r="H273" s="169">
        <v>32.580000000000013</v>
      </c>
      <c r="I273" s="145" t="s">
        <v>955</v>
      </c>
      <c r="J273" s="152" t="s">
        <v>1796</v>
      </c>
      <c r="K273" s="170">
        <v>43879</v>
      </c>
      <c r="L273" s="170">
        <v>44144</v>
      </c>
      <c r="M273" s="171">
        <v>35910</v>
      </c>
      <c r="N273" s="156">
        <v>0.33115288220551392</v>
      </c>
      <c r="O273" s="157">
        <v>134.83590000000001</v>
      </c>
      <c r="P273" s="157">
        <v>0.16409999999999059</v>
      </c>
      <c r="Q273" s="158">
        <v>0.9</v>
      </c>
      <c r="R273" s="159">
        <v>23807.579999999998</v>
      </c>
      <c r="S273" s="160">
        <v>33702.010247999999</v>
      </c>
      <c r="T273" s="160"/>
      <c r="U273" s="160"/>
      <c r="V273" s="162">
        <v>7056.98</v>
      </c>
      <c r="W273" s="162">
        <v>40758.990248000002</v>
      </c>
      <c r="X273" s="163">
        <v>37080</v>
      </c>
      <c r="Y273" s="159">
        <v>3678.9902480000019</v>
      </c>
      <c r="Z273" s="219">
        <v>9.9217644228694724E-2</v>
      </c>
      <c r="AA273" s="219">
        <v>0.12146939600862994</v>
      </c>
      <c r="AB273" s="219">
        <v>-2.2251751779935214E-2</v>
      </c>
      <c r="AC273" s="164" t="s">
        <v>952</v>
      </c>
    </row>
    <row r="274" spans="1:29">
      <c r="A274" s="144" t="s">
        <v>304</v>
      </c>
      <c r="B274" s="145">
        <v>135</v>
      </c>
      <c r="C274" s="166">
        <v>95.39</v>
      </c>
      <c r="D274" s="167">
        <v>1.4136</v>
      </c>
      <c r="E274" s="148">
        <v>0.22000000000000003</v>
      </c>
      <c r="F274" s="168">
        <v>0.24318518518518528</v>
      </c>
      <c r="G274" s="150">
        <v>167.83</v>
      </c>
      <c r="H274" s="169">
        <v>32.830000000000013</v>
      </c>
      <c r="I274" s="145" t="s">
        <v>955</v>
      </c>
      <c r="J274" s="152" t="s">
        <v>1797</v>
      </c>
      <c r="K274" s="170">
        <v>43880</v>
      </c>
      <c r="L274" s="170">
        <v>44144</v>
      </c>
      <c r="M274" s="171">
        <v>35775</v>
      </c>
      <c r="N274" s="156">
        <v>0.33495317959468918</v>
      </c>
      <c r="O274" s="157">
        <v>134.84330399999999</v>
      </c>
      <c r="P274" s="157">
        <v>0.15669600000001083</v>
      </c>
      <c r="Q274" s="158">
        <v>0.9</v>
      </c>
      <c r="R274" s="159">
        <v>23902.969999999998</v>
      </c>
      <c r="S274" s="160">
        <v>33789.238391999999</v>
      </c>
      <c r="T274" s="160"/>
      <c r="U274" s="160"/>
      <c r="V274" s="162">
        <v>7056.98</v>
      </c>
      <c r="W274" s="162">
        <v>40846.218391999995</v>
      </c>
      <c r="X274" s="163">
        <v>37215</v>
      </c>
      <c r="Y274" s="159">
        <v>3631.2183919999952</v>
      </c>
      <c r="Z274" s="219">
        <v>9.7574053258094651E-2</v>
      </c>
      <c r="AA274" s="219">
        <v>0.11944585054413515</v>
      </c>
      <c r="AB274" s="219">
        <v>-2.1871797286040495E-2</v>
      </c>
      <c r="AC274" s="164" t="s">
        <v>952</v>
      </c>
    </row>
    <row r="275" spans="1:29">
      <c r="A275" s="144" t="s">
        <v>305</v>
      </c>
      <c r="B275" s="145">
        <v>135</v>
      </c>
      <c r="C275" s="166">
        <v>93.35</v>
      </c>
      <c r="D275" s="167">
        <v>1.4444999999999999</v>
      </c>
      <c r="E275" s="148">
        <v>0.22000000000000003</v>
      </c>
      <c r="F275" s="168">
        <v>0.21659259259259267</v>
      </c>
      <c r="G275" s="150">
        <v>164.24</v>
      </c>
      <c r="H275" s="169">
        <v>29.240000000000009</v>
      </c>
      <c r="I275" s="145" t="s">
        <v>955</v>
      </c>
      <c r="J275" s="152" t="s">
        <v>1798</v>
      </c>
      <c r="K275" s="170">
        <v>43881</v>
      </c>
      <c r="L275" s="170">
        <v>44144</v>
      </c>
      <c r="M275" s="171">
        <v>35640</v>
      </c>
      <c r="N275" s="156">
        <v>0.29945566778900118</v>
      </c>
      <c r="O275" s="157">
        <v>134.84407499999998</v>
      </c>
      <c r="P275" s="157">
        <v>0.15592500000002474</v>
      </c>
      <c r="Q275" s="158">
        <v>0.9</v>
      </c>
      <c r="R275" s="159">
        <v>23996.319999999996</v>
      </c>
      <c r="S275" s="160">
        <v>34662.684239999995</v>
      </c>
      <c r="T275" s="160"/>
      <c r="U275" s="160"/>
      <c r="V275" s="162">
        <v>7056.98</v>
      </c>
      <c r="W275" s="162">
        <v>41719.664239999998</v>
      </c>
      <c r="X275" s="163">
        <v>37350</v>
      </c>
      <c r="Y275" s="159">
        <v>4369.6642399999982</v>
      </c>
      <c r="Z275" s="219">
        <v>0.11699234912985279</v>
      </c>
      <c r="AA275" s="219">
        <v>0.14339155783132496</v>
      </c>
      <c r="AB275" s="219">
        <v>-2.6399208701472165E-2</v>
      </c>
      <c r="AC275" s="164" t="s">
        <v>952</v>
      </c>
    </row>
    <row r="276" spans="1:29">
      <c r="A276" s="199" t="s">
        <v>306</v>
      </c>
      <c r="B276" s="200">
        <v>135</v>
      </c>
      <c r="C276" s="201">
        <v>93.23</v>
      </c>
      <c r="D276" s="202">
        <v>1.4462999999999999</v>
      </c>
      <c r="E276" s="203">
        <v>0.22000000000000003</v>
      </c>
      <c r="F276" s="204">
        <v>0.22037037037037038</v>
      </c>
      <c r="G276" s="205">
        <v>164.75</v>
      </c>
      <c r="H276" s="206">
        <v>29.75</v>
      </c>
      <c r="I276" s="200" t="s">
        <v>955</v>
      </c>
      <c r="J276" s="207" t="s">
        <v>1853</v>
      </c>
      <c r="K276" s="208">
        <v>43882</v>
      </c>
      <c r="L276" s="208">
        <v>44158</v>
      </c>
      <c r="M276" s="209">
        <v>37395</v>
      </c>
      <c r="N276" s="210">
        <v>0.29037972991041583</v>
      </c>
      <c r="O276" s="211">
        <v>134.838549</v>
      </c>
      <c r="P276" s="211">
        <v>0.16145099999999957</v>
      </c>
      <c r="Q276" s="212">
        <v>0.9</v>
      </c>
      <c r="R276" s="213">
        <v>24089.549999999996</v>
      </c>
      <c r="S276" s="214">
        <v>34840.716164999991</v>
      </c>
      <c r="T276" s="214"/>
      <c r="U276" s="214"/>
      <c r="V276" s="215">
        <v>7056.98</v>
      </c>
      <c r="W276" s="215">
        <v>41897.696164999987</v>
      </c>
      <c r="X276" s="216">
        <v>37485</v>
      </c>
      <c r="Y276" s="213">
        <v>4412.6961649999866</v>
      </c>
      <c r="Z276" s="217">
        <v>0.11771898532746405</v>
      </c>
      <c r="AA276" s="217">
        <v>2.1805821276595472E-2</v>
      </c>
      <c r="AB276" s="217">
        <v>9.5913164050868582E-2</v>
      </c>
      <c r="AC276" s="223" t="s">
        <v>1852</v>
      </c>
    </row>
    <row r="277" spans="1:29">
      <c r="A277" s="144" t="s">
        <v>307</v>
      </c>
      <c r="B277" s="145">
        <v>135</v>
      </c>
      <c r="C277" s="166">
        <v>93.63</v>
      </c>
      <c r="D277" s="167">
        <v>1.4401999999999999</v>
      </c>
      <c r="E277" s="148">
        <v>0.22000000000000003</v>
      </c>
      <c r="F277" s="168">
        <v>0.22022222222222215</v>
      </c>
      <c r="G277" s="150">
        <v>164.73</v>
      </c>
      <c r="H277" s="169">
        <v>29.72999999999999</v>
      </c>
      <c r="I277" s="145" t="s">
        <v>955</v>
      </c>
      <c r="J277" s="152" t="s">
        <v>1788</v>
      </c>
      <c r="K277" s="170">
        <v>43885</v>
      </c>
      <c r="L277" s="170">
        <v>44144</v>
      </c>
      <c r="M277" s="171">
        <v>35100</v>
      </c>
      <c r="N277" s="156">
        <v>0.30915811965811957</v>
      </c>
      <c r="O277" s="157">
        <v>134.84592599999999</v>
      </c>
      <c r="P277" s="157">
        <v>0.15407400000000848</v>
      </c>
      <c r="Q277" s="158">
        <v>0.9</v>
      </c>
      <c r="R277" s="159">
        <v>24183.179999999997</v>
      </c>
      <c r="S277" s="160">
        <v>34828.61583599999</v>
      </c>
      <c r="T277" s="160"/>
      <c r="U277" s="160"/>
      <c r="V277" s="162">
        <v>7056.98</v>
      </c>
      <c r="W277" s="162">
        <v>41885.595835999993</v>
      </c>
      <c r="X277" s="163">
        <v>37620</v>
      </c>
      <c r="Y277" s="159">
        <v>4265.5958359999931</v>
      </c>
      <c r="Z277" s="219">
        <v>0.11338638585858574</v>
      </c>
      <c r="AA277" s="219">
        <v>0.13895969797979779</v>
      </c>
      <c r="AB277" s="219">
        <v>-2.5573312121212055E-2</v>
      </c>
      <c r="AC277" s="164" t="s">
        <v>952</v>
      </c>
    </row>
    <row r="278" spans="1:29">
      <c r="A278" s="144" t="s">
        <v>308</v>
      </c>
      <c r="B278" s="145">
        <v>135</v>
      </c>
      <c r="C278" s="166">
        <v>93.85</v>
      </c>
      <c r="D278" s="167">
        <v>1.4368000000000001</v>
      </c>
      <c r="E278" s="148">
        <v>0.22000000000000003</v>
      </c>
      <c r="F278" s="168">
        <v>0.22311111111111115</v>
      </c>
      <c r="G278" s="150">
        <v>165.12</v>
      </c>
      <c r="H278" s="169">
        <v>30.120000000000005</v>
      </c>
      <c r="I278" s="145" t="s">
        <v>955</v>
      </c>
      <c r="J278" s="152" t="s">
        <v>1789</v>
      </c>
      <c r="K278" s="170">
        <v>43886</v>
      </c>
      <c r="L278" s="170">
        <v>44144</v>
      </c>
      <c r="M278" s="171">
        <v>34965</v>
      </c>
      <c r="N278" s="156">
        <v>0.31442299442299448</v>
      </c>
      <c r="O278" s="157">
        <v>134.84368000000001</v>
      </c>
      <c r="P278" s="157">
        <v>0.1563199999999938</v>
      </c>
      <c r="Q278" s="158">
        <v>0.9</v>
      </c>
      <c r="R278" s="159">
        <v>24277.029999999995</v>
      </c>
      <c r="S278" s="160">
        <v>34881.236703999995</v>
      </c>
      <c r="T278" s="160"/>
      <c r="U278" s="160"/>
      <c r="V278" s="162">
        <v>7056.98</v>
      </c>
      <c r="W278" s="162">
        <v>41938.216703999991</v>
      </c>
      <c r="X278" s="163">
        <v>37755</v>
      </c>
      <c r="Y278" s="159">
        <v>4183.2167039999913</v>
      </c>
      <c r="Z278" s="219">
        <v>0.1107990121573299</v>
      </c>
      <c r="AA278" s="219">
        <v>0.13577945893259158</v>
      </c>
      <c r="AB278" s="219">
        <v>-2.4980446775261678E-2</v>
      </c>
      <c r="AC278" s="164" t="s">
        <v>952</v>
      </c>
    </row>
    <row r="279" spans="1:29">
      <c r="A279" s="144" t="s">
        <v>309</v>
      </c>
      <c r="B279" s="145">
        <v>135</v>
      </c>
      <c r="C279" s="166">
        <v>94.95</v>
      </c>
      <c r="D279" s="167">
        <v>1.4200999999999999</v>
      </c>
      <c r="E279" s="148">
        <v>0.22000000000000003</v>
      </c>
      <c r="F279" s="168">
        <v>0.23740740740740748</v>
      </c>
      <c r="G279" s="150">
        <v>167.05</v>
      </c>
      <c r="H279" s="169">
        <v>32.050000000000011</v>
      </c>
      <c r="I279" s="145" t="s">
        <v>955</v>
      </c>
      <c r="J279" s="152" t="s">
        <v>1790</v>
      </c>
      <c r="K279" s="170">
        <v>43887</v>
      </c>
      <c r="L279" s="170">
        <v>44144</v>
      </c>
      <c r="M279" s="171">
        <v>34830</v>
      </c>
      <c r="N279" s="156">
        <v>0.33586706861900673</v>
      </c>
      <c r="O279" s="157">
        <v>134.83849499999999</v>
      </c>
      <c r="P279" s="157">
        <v>0.16150500000000534</v>
      </c>
      <c r="Q279" s="158">
        <v>0.9</v>
      </c>
      <c r="R279" s="159">
        <v>24371.979999999996</v>
      </c>
      <c r="S279" s="160">
        <v>34610.648797999995</v>
      </c>
      <c r="T279" s="160"/>
      <c r="U279" s="160"/>
      <c r="V279" s="162">
        <v>7056.98</v>
      </c>
      <c r="W279" s="162">
        <v>41667.628797999991</v>
      </c>
      <c r="X279" s="163">
        <v>37890</v>
      </c>
      <c r="Y279" s="159">
        <v>3777.6287979999906</v>
      </c>
      <c r="Z279" s="219">
        <v>9.9699889100026251E-2</v>
      </c>
      <c r="AA279" s="219">
        <v>0.12213723407231436</v>
      </c>
      <c r="AB279" s="219">
        <v>-2.2437344972288109E-2</v>
      </c>
      <c r="AC279" s="164" t="s">
        <v>952</v>
      </c>
    </row>
    <row r="280" spans="1:29">
      <c r="A280" s="144" t="s">
        <v>310</v>
      </c>
      <c r="B280" s="145">
        <v>135</v>
      </c>
      <c r="C280" s="166">
        <v>94.69</v>
      </c>
      <c r="D280" s="167">
        <v>1.4239999999999999</v>
      </c>
      <c r="E280" s="148">
        <v>0.22000000000000003</v>
      </c>
      <c r="F280" s="168">
        <v>0.23392592592592601</v>
      </c>
      <c r="G280" s="150">
        <v>166.58</v>
      </c>
      <c r="H280" s="169">
        <v>31.580000000000013</v>
      </c>
      <c r="I280" s="145" t="s">
        <v>955</v>
      </c>
      <c r="J280" s="152" t="s">
        <v>1791</v>
      </c>
      <c r="K280" s="170">
        <v>43888</v>
      </c>
      <c r="L280" s="170">
        <v>44144</v>
      </c>
      <c r="M280" s="171">
        <v>34695</v>
      </c>
      <c r="N280" s="156">
        <v>0.33222942787145138</v>
      </c>
      <c r="O280" s="157">
        <v>134.83856</v>
      </c>
      <c r="P280" s="157">
        <v>0.16143999999999892</v>
      </c>
      <c r="Q280" s="158">
        <v>0.9</v>
      </c>
      <c r="R280" s="159">
        <v>24466.669999999995</v>
      </c>
      <c r="S280" s="160">
        <v>34840.538079999991</v>
      </c>
      <c r="T280" s="160"/>
      <c r="U280" s="160"/>
      <c r="V280" s="162">
        <v>7056.98</v>
      </c>
      <c r="W280" s="162">
        <v>41897.518079999994</v>
      </c>
      <c r="X280" s="163">
        <v>38025</v>
      </c>
      <c r="Y280" s="159">
        <v>3872.5180799999944</v>
      </c>
      <c r="Z280" s="219">
        <v>0.10184136962524648</v>
      </c>
      <c r="AA280" s="219">
        <v>0.12477013333333309</v>
      </c>
      <c r="AB280" s="219">
        <v>-2.2928763708086608E-2</v>
      </c>
      <c r="AC280" s="164" t="s">
        <v>952</v>
      </c>
    </row>
    <row r="281" spans="1:29">
      <c r="A281" s="144" t="s">
        <v>311</v>
      </c>
      <c r="B281" s="145">
        <v>135</v>
      </c>
      <c r="C281" s="166">
        <v>97.97</v>
      </c>
      <c r="D281" s="167">
        <v>1.3763000000000001</v>
      </c>
      <c r="E281" s="148">
        <v>0.22000000000000003</v>
      </c>
      <c r="F281" s="168">
        <v>0.22185185185185177</v>
      </c>
      <c r="G281" s="150">
        <v>164.95</v>
      </c>
      <c r="H281" s="169">
        <v>29.949999999999989</v>
      </c>
      <c r="I281" s="145" t="s">
        <v>955</v>
      </c>
      <c r="J281" s="152" t="s">
        <v>1388</v>
      </c>
      <c r="K281" s="170">
        <v>43889</v>
      </c>
      <c r="L281" s="170">
        <v>44021</v>
      </c>
      <c r="M281" s="171">
        <v>17955</v>
      </c>
      <c r="N281" s="156">
        <v>0.60884154831523229</v>
      </c>
      <c r="O281" s="157">
        <v>134.83611100000002</v>
      </c>
      <c r="P281" s="157">
        <v>0.1638889999999833</v>
      </c>
      <c r="Q281" s="158">
        <v>0.9</v>
      </c>
      <c r="R281" s="159">
        <v>24564.639999999996</v>
      </c>
      <c r="S281" s="160">
        <v>33808.314031999995</v>
      </c>
      <c r="T281" s="160"/>
      <c r="U281" s="160"/>
      <c r="V281" s="162">
        <v>7056.98</v>
      </c>
      <c r="W281" s="162">
        <v>40865.294031999991</v>
      </c>
      <c r="X281" s="163">
        <v>38160</v>
      </c>
      <c r="Y281" s="159">
        <v>2705.2940319999907</v>
      </c>
      <c r="Z281" s="219">
        <v>7.0893449475890824E-2</v>
      </c>
      <c r="AA281" s="219">
        <v>8.6781084774632866E-2</v>
      </c>
      <c r="AB281" s="219">
        <v>-1.5887635298742042E-2</v>
      </c>
      <c r="AC281" s="164" t="s">
        <v>952</v>
      </c>
    </row>
    <row r="282" spans="1:29">
      <c r="A282" s="144" t="s">
        <v>312</v>
      </c>
      <c r="B282" s="145">
        <v>135</v>
      </c>
      <c r="C282" s="166">
        <v>95.04</v>
      </c>
      <c r="D282" s="167">
        <v>1.4188000000000001</v>
      </c>
      <c r="E282" s="148">
        <v>0.22000000000000003</v>
      </c>
      <c r="F282" s="168">
        <v>0.23859259259259266</v>
      </c>
      <c r="G282" s="150">
        <v>167.21</v>
      </c>
      <c r="H282" s="169">
        <v>32.210000000000008</v>
      </c>
      <c r="I282" s="145" t="s">
        <v>955</v>
      </c>
      <c r="J282" s="152" t="s">
        <v>1792</v>
      </c>
      <c r="K282" s="170">
        <v>43892</v>
      </c>
      <c r="L282" s="170">
        <v>44144</v>
      </c>
      <c r="M282" s="171">
        <v>34155</v>
      </c>
      <c r="N282" s="156">
        <v>0.34421460986678387</v>
      </c>
      <c r="O282" s="157">
        <v>134.84275200000002</v>
      </c>
      <c r="P282" s="157">
        <v>0.1572479999999814</v>
      </c>
      <c r="Q282" s="158">
        <v>0.9</v>
      </c>
      <c r="R282" s="159">
        <v>24659.679999999997</v>
      </c>
      <c r="S282" s="160">
        <v>34987.153983999997</v>
      </c>
      <c r="T282" s="160"/>
      <c r="U282" s="160"/>
      <c r="V282" s="162">
        <v>7056.98</v>
      </c>
      <c r="W282" s="162">
        <v>42044.133984</v>
      </c>
      <c r="X282" s="163">
        <v>38295</v>
      </c>
      <c r="Y282" s="159">
        <v>3749.1339840000001</v>
      </c>
      <c r="Z282" s="219">
        <v>9.7901396631413951E-2</v>
      </c>
      <c r="AA282" s="219">
        <v>0.11991243170126631</v>
      </c>
      <c r="AB282" s="219">
        <v>-2.2011035069852358E-2</v>
      </c>
      <c r="AC282" s="164" t="s">
        <v>952</v>
      </c>
    </row>
    <row r="283" spans="1:29">
      <c r="A283" s="144" t="s">
        <v>313</v>
      </c>
      <c r="B283" s="145">
        <v>135</v>
      </c>
      <c r="C283" s="166">
        <v>94.53</v>
      </c>
      <c r="D283" s="167">
        <v>1.4265000000000001</v>
      </c>
      <c r="E283" s="148">
        <v>0.22000000000000003</v>
      </c>
      <c r="F283" s="168">
        <v>0.23192592592592595</v>
      </c>
      <c r="G283" s="150">
        <v>166.31</v>
      </c>
      <c r="H283" s="169">
        <v>31.310000000000002</v>
      </c>
      <c r="I283" s="145" t="s">
        <v>955</v>
      </c>
      <c r="J283" s="152" t="s">
        <v>1793</v>
      </c>
      <c r="K283" s="170">
        <v>43893</v>
      </c>
      <c r="L283" s="170">
        <v>44144</v>
      </c>
      <c r="M283" s="171">
        <v>34020</v>
      </c>
      <c r="N283" s="156">
        <v>0.33592445620223399</v>
      </c>
      <c r="O283" s="157">
        <v>134.84704500000001</v>
      </c>
      <c r="P283" s="157">
        <v>0.15295499999999151</v>
      </c>
      <c r="Q283" s="158">
        <v>0.9</v>
      </c>
      <c r="R283" s="159">
        <v>24754.209999999995</v>
      </c>
      <c r="S283" s="160">
        <v>35311.880564999999</v>
      </c>
      <c r="T283" s="160"/>
      <c r="U283" s="160"/>
      <c r="V283" s="162">
        <v>7056.98</v>
      </c>
      <c r="W283" s="162">
        <v>42368.860564999995</v>
      </c>
      <c r="X283" s="163">
        <v>38430</v>
      </c>
      <c r="Y283" s="159">
        <v>3938.8605649999954</v>
      </c>
      <c r="Z283" s="219">
        <v>0.10249442011449372</v>
      </c>
      <c r="AA283" s="219">
        <v>0.12554376346604212</v>
      </c>
      <c r="AB283" s="219">
        <v>-2.3049343351548401E-2</v>
      </c>
      <c r="AC283" s="164" t="s">
        <v>952</v>
      </c>
    </row>
    <row r="284" spans="1:29">
      <c r="A284" s="144" t="s">
        <v>314</v>
      </c>
      <c r="B284" s="145">
        <v>135</v>
      </c>
      <c r="C284" s="166">
        <v>94.02</v>
      </c>
      <c r="D284" s="167">
        <v>1.4341999999999999</v>
      </c>
      <c r="E284" s="148">
        <v>0.22000000000000003</v>
      </c>
      <c r="F284" s="168">
        <v>0.22533333333333325</v>
      </c>
      <c r="G284" s="150">
        <v>165.42</v>
      </c>
      <c r="H284" s="169">
        <v>30.419999999999987</v>
      </c>
      <c r="I284" s="145" t="s">
        <v>955</v>
      </c>
      <c r="J284" s="152" t="s">
        <v>1794</v>
      </c>
      <c r="K284" s="170">
        <v>43894</v>
      </c>
      <c r="L284" s="170">
        <v>44144</v>
      </c>
      <c r="M284" s="171">
        <v>33885</v>
      </c>
      <c r="N284" s="156">
        <v>0.3276759628154049</v>
      </c>
      <c r="O284" s="157">
        <v>134.84348399999999</v>
      </c>
      <c r="P284" s="157">
        <v>0.15651600000001054</v>
      </c>
      <c r="Q284" s="158">
        <v>0.9</v>
      </c>
      <c r="R284" s="159">
        <v>24848.229999999996</v>
      </c>
      <c r="S284" s="160">
        <v>35637.331465999989</v>
      </c>
      <c r="T284" s="160"/>
      <c r="U284" s="160"/>
      <c r="V284" s="162">
        <v>7056.98</v>
      </c>
      <c r="W284" s="162">
        <v>42694.311465999985</v>
      </c>
      <c r="X284" s="163">
        <v>38565</v>
      </c>
      <c r="Y284" s="159">
        <v>4129.3114659999846</v>
      </c>
      <c r="Z284" s="219">
        <v>0.10707406887073723</v>
      </c>
      <c r="AA284" s="219">
        <v>0.13115445113444801</v>
      </c>
      <c r="AB284" s="219">
        <v>-2.4080382263710787E-2</v>
      </c>
      <c r="AC284" s="164" t="s">
        <v>952</v>
      </c>
    </row>
    <row r="285" spans="1:29">
      <c r="A285" s="144" t="s">
        <v>315</v>
      </c>
      <c r="B285" s="145">
        <v>135</v>
      </c>
      <c r="C285" s="166">
        <v>92.07</v>
      </c>
      <c r="D285" s="167">
        <v>1.4644999999999999</v>
      </c>
      <c r="E285" s="148">
        <v>0.22000000000000003</v>
      </c>
      <c r="F285" s="168">
        <v>0.21970370370370368</v>
      </c>
      <c r="G285" s="150">
        <v>164.66</v>
      </c>
      <c r="H285" s="169">
        <v>29.659999999999997</v>
      </c>
      <c r="I285" s="145" t="s">
        <v>1851</v>
      </c>
      <c r="J285" s="152" t="s">
        <v>1862</v>
      </c>
      <c r="K285" s="170">
        <v>43895</v>
      </c>
      <c r="L285" s="170">
        <v>44166</v>
      </c>
      <c r="M285" s="171">
        <v>36720</v>
      </c>
      <c r="N285" s="156">
        <v>0.29482298474945529</v>
      </c>
      <c r="O285" s="157">
        <v>134.83651499999999</v>
      </c>
      <c r="P285" s="157">
        <v>0.16348500000000854</v>
      </c>
      <c r="Q285" s="158">
        <v>0.9</v>
      </c>
      <c r="R285" s="159">
        <v>24602.789999999997</v>
      </c>
      <c r="S285" s="160">
        <v>36030.785954999992</v>
      </c>
      <c r="T285" s="160">
        <v>337.51</v>
      </c>
      <c r="U285" s="160">
        <v>491.81</v>
      </c>
      <c r="V285" s="162">
        <v>7548.79</v>
      </c>
      <c r="W285" s="162">
        <v>43579.575954999993</v>
      </c>
      <c r="X285" s="163">
        <v>38700</v>
      </c>
      <c r="Y285" s="159">
        <v>4879.575954999993</v>
      </c>
      <c r="Z285" s="219">
        <v>0.12608723397932797</v>
      </c>
      <c r="AA285" s="219">
        <v>3.2608325987144138E-2</v>
      </c>
      <c r="AB285" s="219">
        <v>9.3478907992183835E-2</v>
      </c>
      <c r="AC285" s="164">
        <v>2.9629629629635001E-4</v>
      </c>
    </row>
    <row r="286" spans="1:29">
      <c r="A286" s="144" t="s">
        <v>316</v>
      </c>
      <c r="B286" s="145">
        <v>135</v>
      </c>
      <c r="C286" s="166">
        <v>93.51</v>
      </c>
      <c r="D286" s="167">
        <v>1.4419999999999999</v>
      </c>
      <c r="E286" s="148">
        <v>0.22000000000000003</v>
      </c>
      <c r="F286" s="168">
        <v>0.21866666666666673</v>
      </c>
      <c r="G286" s="150">
        <v>164.52</v>
      </c>
      <c r="H286" s="169">
        <v>29.52000000000001</v>
      </c>
      <c r="I286" s="145" t="s">
        <v>955</v>
      </c>
      <c r="J286" s="152" t="s">
        <v>1787</v>
      </c>
      <c r="K286" s="170">
        <v>43896</v>
      </c>
      <c r="L286" s="170">
        <v>44144</v>
      </c>
      <c r="M286" s="171">
        <v>33615</v>
      </c>
      <c r="N286" s="156">
        <v>0.32053547523427051</v>
      </c>
      <c r="O286" s="157">
        <v>134.84142</v>
      </c>
      <c r="P286" s="157">
        <v>0.15858000000000061</v>
      </c>
      <c r="Q286" s="158">
        <v>0.9</v>
      </c>
      <c r="R286" s="159">
        <v>24696.299999999996</v>
      </c>
      <c r="S286" s="160">
        <v>35612.064599999991</v>
      </c>
      <c r="T286" s="160"/>
      <c r="U286" s="160"/>
      <c r="V286" s="162">
        <v>7548.79</v>
      </c>
      <c r="W286" s="162">
        <v>43160.854599999991</v>
      </c>
      <c r="X286" s="163">
        <v>38835</v>
      </c>
      <c r="Y286" s="159">
        <v>4325.8545999999915</v>
      </c>
      <c r="Z286" s="219">
        <v>0.1113906167117289</v>
      </c>
      <c r="AA286" s="219">
        <v>0.13629005896742608</v>
      </c>
      <c r="AB286" s="219">
        <v>-2.489944225569718E-2</v>
      </c>
      <c r="AC286" s="164" t="s">
        <v>952</v>
      </c>
    </row>
    <row r="287" spans="1:29">
      <c r="A287" s="144" t="s">
        <v>800</v>
      </c>
      <c r="B287" s="145">
        <v>135</v>
      </c>
      <c r="C287" s="166">
        <v>96.57</v>
      </c>
      <c r="D287" s="167">
        <v>1.3963000000000001</v>
      </c>
      <c r="E287" s="148">
        <v>0.22000000000000003</v>
      </c>
      <c r="F287" s="168">
        <v>0.22029629629629635</v>
      </c>
      <c r="G287" s="150">
        <v>164.74</v>
      </c>
      <c r="H287" s="169">
        <v>29.740000000000009</v>
      </c>
      <c r="I287" s="145" t="s">
        <v>955</v>
      </c>
      <c r="J287" s="152" t="s">
        <v>1623</v>
      </c>
      <c r="K287" s="170">
        <v>43899</v>
      </c>
      <c r="L287" s="170" t="s">
        <v>1616</v>
      </c>
      <c r="M287" s="171">
        <v>25785</v>
      </c>
      <c r="N287" s="156">
        <v>0.42098506883847209</v>
      </c>
      <c r="O287" s="157">
        <v>134.84069099999999</v>
      </c>
      <c r="P287" s="157">
        <v>0.15930900000000747</v>
      </c>
      <c r="Q287" s="158">
        <v>0.9</v>
      </c>
      <c r="R287" s="159">
        <v>24792.869999999995</v>
      </c>
      <c r="S287" s="160">
        <v>34618.284380999998</v>
      </c>
      <c r="T287" s="160"/>
      <c r="U287" s="160"/>
      <c r="V287" s="162">
        <v>7548.79</v>
      </c>
      <c r="W287" s="162">
        <v>42167.074380999999</v>
      </c>
      <c r="X287" s="163">
        <v>38970</v>
      </c>
      <c r="Y287" s="159">
        <v>3197.0743809999985</v>
      </c>
      <c r="Z287" s="219">
        <v>8.2039373389787063E-2</v>
      </c>
      <c r="AA287" s="219">
        <v>9.9927173646394474E-2</v>
      </c>
      <c r="AB287" s="219">
        <v>-1.7887800256607411E-2</v>
      </c>
      <c r="AC287" s="164" t="s">
        <v>952</v>
      </c>
    </row>
    <row r="288" spans="1:29">
      <c r="A288" s="144" t="s">
        <v>801</v>
      </c>
      <c r="B288" s="145">
        <v>135</v>
      </c>
      <c r="C288" s="166">
        <v>94.67</v>
      </c>
      <c r="D288" s="167">
        <v>1.4242999999999999</v>
      </c>
      <c r="E288" s="148">
        <v>0.22000000000000003</v>
      </c>
      <c r="F288" s="168">
        <v>0.23370370370370377</v>
      </c>
      <c r="G288" s="150">
        <v>166.55</v>
      </c>
      <c r="H288" s="169">
        <v>31.550000000000011</v>
      </c>
      <c r="I288" s="145" t="s">
        <v>955</v>
      </c>
      <c r="J288" s="152" t="s">
        <v>1758</v>
      </c>
      <c r="K288" s="170">
        <v>43900</v>
      </c>
      <c r="L288" s="170">
        <v>44144</v>
      </c>
      <c r="M288" s="171">
        <v>33075</v>
      </c>
      <c r="N288" s="156">
        <v>0.34817082388510973</v>
      </c>
      <c r="O288" s="157">
        <v>134.838481</v>
      </c>
      <c r="P288" s="157">
        <v>0.16151899999999841</v>
      </c>
      <c r="Q288" s="158">
        <v>0.9</v>
      </c>
      <c r="R288" s="159">
        <v>24887.539999999994</v>
      </c>
      <c r="S288" s="160">
        <v>35447.323221999992</v>
      </c>
      <c r="T288" s="160"/>
      <c r="U288" s="160"/>
      <c r="V288" s="162">
        <v>7548.79</v>
      </c>
      <c r="W288" s="162">
        <v>42996.113221999993</v>
      </c>
      <c r="X288" s="163">
        <v>39105</v>
      </c>
      <c r="Y288" s="159">
        <v>3891.1132219999927</v>
      </c>
      <c r="Z288" s="219">
        <v>9.9504237872394707E-2</v>
      </c>
      <c r="AA288" s="219">
        <v>0.12155876123257858</v>
      </c>
      <c r="AB288" s="219">
        <v>-2.2054523360183875E-2</v>
      </c>
      <c r="AC288" s="164" t="s">
        <v>952</v>
      </c>
    </row>
    <row r="289" spans="1:29">
      <c r="A289" s="144" t="s">
        <v>802</v>
      </c>
      <c r="B289" s="145">
        <v>135</v>
      </c>
      <c r="C289" s="166">
        <v>95.87</v>
      </c>
      <c r="D289" s="167">
        <v>1.4065000000000001</v>
      </c>
      <c r="E289" s="148">
        <v>0.22000000000000003</v>
      </c>
      <c r="F289" s="168">
        <v>0.21266666666666673</v>
      </c>
      <c r="G289" s="150">
        <v>163.71</v>
      </c>
      <c r="H289" s="169">
        <v>28.710000000000008</v>
      </c>
      <c r="I289" s="145" t="s">
        <v>955</v>
      </c>
      <c r="J289" s="152" t="s">
        <v>1693</v>
      </c>
      <c r="K289" s="170">
        <v>43901</v>
      </c>
      <c r="L289" s="170">
        <v>44117</v>
      </c>
      <c r="M289" s="171">
        <v>29295</v>
      </c>
      <c r="N289" s="156">
        <v>0.35771121351766522</v>
      </c>
      <c r="O289" s="157">
        <v>134.84115500000001</v>
      </c>
      <c r="P289" s="157">
        <v>0.15884499999998525</v>
      </c>
      <c r="Q289" s="158">
        <v>0.9</v>
      </c>
      <c r="R289" s="159">
        <v>24983.409999999993</v>
      </c>
      <c r="S289" s="160">
        <v>35139.166164999995</v>
      </c>
      <c r="T289" s="160"/>
      <c r="U289" s="160"/>
      <c r="V289" s="162">
        <v>7548.79</v>
      </c>
      <c r="W289" s="162">
        <v>42687.956164999996</v>
      </c>
      <c r="X289" s="163">
        <v>39240</v>
      </c>
      <c r="Y289" s="159">
        <v>3447.956164999996</v>
      </c>
      <c r="Z289" s="219">
        <v>8.7868403797145778E-2</v>
      </c>
      <c r="AA289" s="219">
        <v>0.10716819686544299</v>
      </c>
      <c r="AB289" s="219">
        <v>-1.9299793068297211E-2</v>
      </c>
      <c r="AC289" s="164" t="s">
        <v>952</v>
      </c>
    </row>
    <row r="290" spans="1:29">
      <c r="A290" s="144" t="s">
        <v>803</v>
      </c>
      <c r="B290" s="145">
        <v>135</v>
      </c>
      <c r="C290" s="166">
        <v>97.65</v>
      </c>
      <c r="D290" s="167">
        <v>1.3809</v>
      </c>
      <c r="E290" s="148">
        <v>0.22000000000000003</v>
      </c>
      <c r="F290" s="168">
        <v>0.21777777777777782</v>
      </c>
      <c r="G290" s="150">
        <v>164.4</v>
      </c>
      <c r="H290" s="169">
        <v>29.400000000000006</v>
      </c>
      <c r="I290" s="145" t="s">
        <v>955</v>
      </c>
      <c r="J290" s="152" t="s">
        <v>1309</v>
      </c>
      <c r="K290" s="170">
        <v>43902</v>
      </c>
      <c r="L290" s="170">
        <v>44021</v>
      </c>
      <c r="M290" s="171">
        <v>16200</v>
      </c>
      <c r="N290" s="156">
        <v>0.66240740740740756</v>
      </c>
      <c r="O290" s="157">
        <v>134.844885</v>
      </c>
      <c r="P290" s="157">
        <v>0.15511499999999501</v>
      </c>
      <c r="Q290" s="158">
        <v>0.9</v>
      </c>
      <c r="R290" s="159">
        <v>25081.059999999994</v>
      </c>
      <c r="S290" s="160">
        <v>34634.435753999991</v>
      </c>
      <c r="T290" s="160"/>
      <c r="U290" s="160"/>
      <c r="V290" s="162">
        <v>7548.79</v>
      </c>
      <c r="W290" s="162">
        <v>42183.225753999992</v>
      </c>
      <c r="X290" s="163">
        <v>39375</v>
      </c>
      <c r="Y290" s="159">
        <v>2808.2257539999919</v>
      </c>
      <c r="Z290" s="184">
        <v>7.1320019149206049E-2</v>
      </c>
      <c r="AA290" s="184">
        <v>8.6714116114285478E-2</v>
      </c>
      <c r="AB290" s="184">
        <v>-1.5394096965079429E-2</v>
      </c>
      <c r="AC290" s="164" t="s">
        <v>952</v>
      </c>
    </row>
    <row r="291" spans="1:29">
      <c r="A291" s="144" t="s">
        <v>804</v>
      </c>
      <c r="B291" s="145">
        <v>135</v>
      </c>
      <c r="C291" s="166">
        <v>98.96</v>
      </c>
      <c r="D291" s="167">
        <v>1.3626</v>
      </c>
      <c r="E291" s="148">
        <v>0.22000000000000003</v>
      </c>
      <c r="F291" s="168">
        <v>0.21777777777777782</v>
      </c>
      <c r="G291" s="150">
        <v>164.4</v>
      </c>
      <c r="H291" s="169">
        <v>29.400000000000006</v>
      </c>
      <c r="I291" s="145" t="s">
        <v>1284</v>
      </c>
      <c r="J291" s="152" t="s">
        <v>1291</v>
      </c>
      <c r="K291" s="170">
        <v>43903</v>
      </c>
      <c r="L291" s="170">
        <v>44020</v>
      </c>
      <c r="M291" s="171">
        <v>15930</v>
      </c>
      <c r="N291" s="156">
        <v>0.67363465160075342</v>
      </c>
      <c r="O291" s="157">
        <v>134.842896</v>
      </c>
      <c r="P291" s="157">
        <v>0.15710400000000391</v>
      </c>
      <c r="Q291" s="158">
        <v>0.9</v>
      </c>
      <c r="R291" s="159">
        <v>25180.019999999993</v>
      </c>
      <c r="S291" s="160">
        <v>34310.295251999989</v>
      </c>
      <c r="T291" s="160"/>
      <c r="U291" s="160"/>
      <c r="V291" s="162">
        <v>7548.79</v>
      </c>
      <c r="W291" s="162">
        <v>41859.08525199999</v>
      </c>
      <c r="X291" s="163">
        <v>39510</v>
      </c>
      <c r="Y291" s="159">
        <v>2349.0852519999899</v>
      </c>
      <c r="Z291" s="184">
        <v>5.9455460693495166E-2</v>
      </c>
      <c r="AA291" s="184">
        <v>7.2061675626423183E-2</v>
      </c>
      <c r="AB291" s="184">
        <v>-1.2606214932928017E-2</v>
      </c>
      <c r="AC291" s="164" t="s">
        <v>952</v>
      </c>
    </row>
    <row r="292" spans="1:29">
      <c r="A292" s="144" t="s">
        <v>812</v>
      </c>
      <c r="B292" s="145">
        <v>135</v>
      </c>
      <c r="C292" s="172">
        <v>103.12</v>
      </c>
      <c r="D292" s="173">
        <v>1.3076000000000001</v>
      </c>
      <c r="E292" s="148">
        <v>0.22000000000000003</v>
      </c>
      <c r="F292" s="168">
        <v>0.24259259259259258</v>
      </c>
      <c r="G292" s="150">
        <v>167.75</v>
      </c>
      <c r="H292" s="169">
        <v>32.75</v>
      </c>
      <c r="I292" s="145" t="s">
        <v>955</v>
      </c>
      <c r="J292" s="152" t="s">
        <v>1110</v>
      </c>
      <c r="K292" s="170">
        <v>43906</v>
      </c>
      <c r="L292" s="170">
        <v>44018</v>
      </c>
      <c r="M292" s="171">
        <v>15255</v>
      </c>
      <c r="N292" s="156">
        <v>0.78359554244509999</v>
      </c>
      <c r="O292" s="157">
        <v>134.83971200000002</v>
      </c>
      <c r="P292" s="157">
        <v>0.16028799999998</v>
      </c>
      <c r="Q292" s="158">
        <v>0.9</v>
      </c>
      <c r="R292" s="159">
        <v>25283.139999999992</v>
      </c>
      <c r="S292" s="160">
        <v>33060.233863999994</v>
      </c>
      <c r="T292" s="160"/>
      <c r="U292" s="160"/>
      <c r="V292" s="162">
        <v>7548.79</v>
      </c>
      <c r="W292" s="162">
        <v>40609.023863999995</v>
      </c>
      <c r="X292" s="163">
        <v>39645</v>
      </c>
      <c r="Y292" s="159">
        <v>964.02386399999523</v>
      </c>
      <c r="Z292" s="184">
        <v>2.4316404691638205E-2</v>
      </c>
      <c r="AA292" s="184">
        <v>2.8686891562617944E-2</v>
      </c>
      <c r="AB292" s="184">
        <v>-4.3704868709797395E-3</v>
      </c>
      <c r="AC292" s="164" t="s">
        <v>952</v>
      </c>
    </row>
    <row r="293" spans="1:29">
      <c r="A293" s="144" t="s">
        <v>813</v>
      </c>
      <c r="B293" s="145">
        <v>90</v>
      </c>
      <c r="C293" s="172">
        <v>69.06</v>
      </c>
      <c r="D293" s="173">
        <v>1.3017000000000001</v>
      </c>
      <c r="E293" s="148">
        <v>0.19</v>
      </c>
      <c r="F293" s="168">
        <v>0.18411111111111103</v>
      </c>
      <c r="G293" s="150">
        <v>106.57</v>
      </c>
      <c r="H293" s="169">
        <v>16.569999999999993</v>
      </c>
      <c r="I293" s="145" t="s">
        <v>955</v>
      </c>
      <c r="J293" s="152" t="s">
        <v>1101</v>
      </c>
      <c r="K293" s="170">
        <v>43907</v>
      </c>
      <c r="L293" s="170">
        <v>44015</v>
      </c>
      <c r="M293" s="171">
        <v>9810</v>
      </c>
      <c r="N293" s="156">
        <v>0.61651885830784892</v>
      </c>
      <c r="O293" s="157">
        <v>89.895402000000004</v>
      </c>
      <c r="P293" s="157">
        <v>0.10459799999999575</v>
      </c>
      <c r="Q293" s="158">
        <v>0.6</v>
      </c>
      <c r="R293" s="159">
        <v>25352.199999999993</v>
      </c>
      <c r="S293" s="160">
        <v>33000.958739999995</v>
      </c>
      <c r="T293" s="160"/>
      <c r="U293" s="160"/>
      <c r="V293" s="162">
        <v>7548.79</v>
      </c>
      <c r="W293" s="162">
        <v>40549.748739999995</v>
      </c>
      <c r="X293" s="163">
        <v>39735</v>
      </c>
      <c r="Y293" s="159">
        <v>814.74873999999545</v>
      </c>
      <c r="Z293" s="184">
        <v>2.050456121806965E-2</v>
      </c>
      <c r="AA293" s="184">
        <v>2.3988275424688288E-2</v>
      </c>
      <c r="AB293" s="184">
        <v>-3.4837142066186377E-3</v>
      </c>
      <c r="AC293" s="164" t="s">
        <v>952</v>
      </c>
    </row>
    <row r="294" spans="1:29">
      <c r="A294" s="144" t="s">
        <v>814</v>
      </c>
      <c r="B294" s="145">
        <v>90</v>
      </c>
      <c r="C294" s="172">
        <v>70.38</v>
      </c>
      <c r="D294" s="173">
        <v>1.2773000000000001</v>
      </c>
      <c r="E294" s="148">
        <v>0.19</v>
      </c>
      <c r="F294" s="168">
        <v>0.18500000000000005</v>
      </c>
      <c r="G294" s="150">
        <v>106.65</v>
      </c>
      <c r="H294" s="169">
        <v>16.650000000000006</v>
      </c>
      <c r="I294" s="145" t="s">
        <v>955</v>
      </c>
      <c r="J294" s="152" t="s">
        <v>1030</v>
      </c>
      <c r="K294" s="170">
        <v>43908</v>
      </c>
      <c r="L294" s="170">
        <v>44014</v>
      </c>
      <c r="M294" s="171">
        <v>9630</v>
      </c>
      <c r="N294" s="156">
        <v>0.63107476635514037</v>
      </c>
      <c r="O294" s="157">
        <v>89.896373999999994</v>
      </c>
      <c r="P294" s="157">
        <v>0.10362600000000555</v>
      </c>
      <c r="Q294" s="158">
        <v>0.6</v>
      </c>
      <c r="R294" s="159">
        <v>25422.579999999994</v>
      </c>
      <c r="S294" s="160">
        <v>32472.261433999996</v>
      </c>
      <c r="T294" s="160"/>
      <c r="U294" s="160"/>
      <c r="V294" s="162">
        <v>7548.79</v>
      </c>
      <c r="W294" s="162">
        <v>40021.051433999994</v>
      </c>
      <c r="X294" s="163">
        <v>39825</v>
      </c>
      <c r="Y294" s="159">
        <v>196.05143399999361</v>
      </c>
      <c r="Z294" s="184">
        <v>4.9228232015063877E-3</v>
      </c>
      <c r="AA294" s="184">
        <v>4.7804677966098996E-3</v>
      </c>
      <c r="AB294" s="184">
        <v>1.4235540489648812E-4</v>
      </c>
      <c r="AC294" s="164" t="s">
        <v>952</v>
      </c>
    </row>
    <row r="295" spans="1:29">
      <c r="A295" s="144" t="s">
        <v>815</v>
      </c>
      <c r="B295" s="145">
        <v>105</v>
      </c>
      <c r="C295" s="172">
        <v>83.12</v>
      </c>
      <c r="D295" s="173">
        <v>1.2616000000000001</v>
      </c>
      <c r="E295" s="148">
        <v>0.2</v>
      </c>
      <c r="F295" s="168">
        <v>0.19952380952380955</v>
      </c>
      <c r="G295" s="150">
        <v>125.95</v>
      </c>
      <c r="H295" s="169">
        <v>20.950000000000003</v>
      </c>
      <c r="I295" s="145" t="s">
        <v>955</v>
      </c>
      <c r="J295" s="152" t="s">
        <v>1029</v>
      </c>
      <c r="K295" s="170">
        <v>43909</v>
      </c>
      <c r="L295" s="170">
        <v>44014</v>
      </c>
      <c r="M295" s="171">
        <v>11130</v>
      </c>
      <c r="N295" s="156">
        <v>0.6870395327942499</v>
      </c>
      <c r="O295" s="157">
        <v>104.86419200000002</v>
      </c>
      <c r="P295" s="157">
        <v>0.13580799999998305</v>
      </c>
      <c r="Q295" s="158">
        <v>0.7</v>
      </c>
      <c r="R295" s="159">
        <v>25505.699999999993</v>
      </c>
      <c r="S295" s="160">
        <v>32177.991119999991</v>
      </c>
      <c r="T295" s="160"/>
      <c r="U295" s="160"/>
      <c r="V295" s="162">
        <v>7548.79</v>
      </c>
      <c r="W295" s="162">
        <v>39726.781119999992</v>
      </c>
      <c r="X295" s="163">
        <v>39930</v>
      </c>
      <c r="Y295" s="159">
        <v>-203.21888000000763</v>
      </c>
      <c r="Z295" s="184">
        <v>-5.0893784122215679E-3</v>
      </c>
      <c r="AA295" s="184">
        <v>-7.5533395442025641E-3</v>
      </c>
      <c r="AB295" s="184">
        <v>2.4639611319809962E-3</v>
      </c>
      <c r="AC295" s="164" t="s">
        <v>952</v>
      </c>
    </row>
    <row r="296" spans="1:29">
      <c r="A296" s="144" t="s">
        <v>816</v>
      </c>
      <c r="B296" s="145">
        <v>105</v>
      </c>
      <c r="C296" s="172">
        <v>81.75</v>
      </c>
      <c r="D296" s="173">
        <v>1.2827999999999999</v>
      </c>
      <c r="E296" s="148">
        <v>0.2</v>
      </c>
      <c r="F296" s="168">
        <v>0.20142857142857148</v>
      </c>
      <c r="G296" s="150">
        <v>126.15</v>
      </c>
      <c r="H296" s="169">
        <v>21.150000000000006</v>
      </c>
      <c r="I296" s="145" t="s">
        <v>955</v>
      </c>
      <c r="J296" s="152" t="s">
        <v>1102</v>
      </c>
      <c r="K296" s="170">
        <v>43910</v>
      </c>
      <c r="L296" s="170">
        <v>44015</v>
      </c>
      <c r="M296" s="171">
        <v>11130</v>
      </c>
      <c r="N296" s="156">
        <v>0.69359838274932639</v>
      </c>
      <c r="O296" s="157">
        <v>104.8689</v>
      </c>
      <c r="P296" s="157">
        <v>0.13110000000000355</v>
      </c>
      <c r="Q296" s="158">
        <v>0.7</v>
      </c>
      <c r="R296" s="159">
        <v>25587.449999999993</v>
      </c>
      <c r="S296" s="160">
        <v>32823.580859999987</v>
      </c>
      <c r="T296" s="160"/>
      <c r="U296" s="160"/>
      <c r="V296" s="162">
        <v>7548.79</v>
      </c>
      <c r="W296" s="162">
        <v>40372.370859999988</v>
      </c>
      <c r="X296" s="163">
        <v>40035</v>
      </c>
      <c r="Y296" s="159">
        <v>337.37085999998817</v>
      </c>
      <c r="Z296" s="184">
        <v>8.4268979642809771E-3</v>
      </c>
      <c r="AA296" s="184">
        <v>9.0965883851625851E-3</v>
      </c>
      <c r="AB296" s="184">
        <v>-6.6969042088160791E-4</v>
      </c>
      <c r="AC296" s="164" t="s">
        <v>952</v>
      </c>
    </row>
    <row r="297" spans="1:29">
      <c r="A297" s="144" t="s">
        <v>823</v>
      </c>
      <c r="B297" s="145">
        <v>105</v>
      </c>
      <c r="C297" s="172">
        <v>84.42</v>
      </c>
      <c r="D297" s="173">
        <v>1.2423</v>
      </c>
      <c r="E297" s="148">
        <v>0.2</v>
      </c>
      <c r="F297" s="168">
        <v>0.19428571428571434</v>
      </c>
      <c r="G297" s="150">
        <v>125.4</v>
      </c>
      <c r="H297" s="169">
        <v>20.400000000000006</v>
      </c>
      <c r="I297" s="145" t="s">
        <v>955</v>
      </c>
      <c r="J297" s="152" t="s">
        <v>995</v>
      </c>
      <c r="K297" s="170">
        <v>43913</v>
      </c>
      <c r="L297" s="170">
        <v>44013</v>
      </c>
      <c r="M297" s="171">
        <v>10605</v>
      </c>
      <c r="N297" s="156">
        <v>0.70212164073550232</v>
      </c>
      <c r="O297" s="157">
        <v>104.874966</v>
      </c>
      <c r="P297" s="157">
        <v>0.12503399999999942</v>
      </c>
      <c r="Q297" s="158">
        <v>0.7</v>
      </c>
      <c r="R297" s="159">
        <v>25671.869999999992</v>
      </c>
      <c r="S297" s="160">
        <v>31892.164100999988</v>
      </c>
      <c r="T297" s="160"/>
      <c r="U297" s="160"/>
      <c r="V297" s="162">
        <v>7548.79</v>
      </c>
      <c r="W297" s="162">
        <v>39440.954100999988</v>
      </c>
      <c r="X297" s="163">
        <v>40140</v>
      </c>
      <c r="Y297" s="159">
        <v>-699.04589900001156</v>
      </c>
      <c r="Z297" s="184">
        <v>-1.7415194294967851E-2</v>
      </c>
      <c r="AA297" s="184">
        <v>-2.2705739985052764E-2</v>
      </c>
      <c r="AB297" s="184">
        <v>5.2905456900849135E-3</v>
      </c>
      <c r="AC297" s="164" t="s">
        <v>952</v>
      </c>
    </row>
    <row r="298" spans="1:29">
      <c r="A298" s="144" t="s">
        <v>824</v>
      </c>
      <c r="B298" s="145">
        <v>105</v>
      </c>
      <c r="C298" s="172">
        <v>82.38</v>
      </c>
      <c r="D298" s="173">
        <v>1.2729999999999999</v>
      </c>
      <c r="E298" s="148">
        <v>0.2</v>
      </c>
      <c r="F298" s="168">
        <v>0.2106666666666667</v>
      </c>
      <c r="G298" s="150">
        <v>127.12</v>
      </c>
      <c r="H298" s="169">
        <v>22.120000000000005</v>
      </c>
      <c r="I298" s="145" t="s">
        <v>955</v>
      </c>
      <c r="J298" s="152" t="s">
        <v>1085</v>
      </c>
      <c r="K298" s="170">
        <v>43914</v>
      </c>
      <c r="L298" s="170">
        <v>44015</v>
      </c>
      <c r="M298" s="171">
        <v>10710</v>
      </c>
      <c r="N298" s="156">
        <v>0.75385620915032703</v>
      </c>
      <c r="O298" s="157">
        <v>104.86973999999999</v>
      </c>
      <c r="P298" s="157">
        <v>0.13026000000000693</v>
      </c>
      <c r="Q298" s="158">
        <v>0.7</v>
      </c>
      <c r="R298" s="159">
        <v>25754.249999999993</v>
      </c>
      <c r="S298" s="160">
        <v>32785.160249999986</v>
      </c>
      <c r="T298" s="160"/>
      <c r="U298" s="160"/>
      <c r="V298" s="162">
        <v>7548.79</v>
      </c>
      <c r="W298" s="162">
        <v>40333.950249999987</v>
      </c>
      <c r="X298" s="163">
        <v>40245</v>
      </c>
      <c r="Y298" s="159">
        <v>88.950249999987136</v>
      </c>
      <c r="Z298" s="184">
        <v>2.2102186607029228E-3</v>
      </c>
      <c r="AA298" s="184">
        <v>1.4383702323266245E-3</v>
      </c>
      <c r="AB298" s="184">
        <v>7.718484283762983E-4</v>
      </c>
      <c r="AC298" s="164" t="s">
        <v>952</v>
      </c>
    </row>
    <row r="299" spans="1:29">
      <c r="A299" s="144" t="s">
        <v>825</v>
      </c>
      <c r="B299" s="145">
        <v>105</v>
      </c>
      <c r="C299" s="172">
        <v>80.37</v>
      </c>
      <c r="D299" s="173">
        <v>1.3048999999999999</v>
      </c>
      <c r="E299" s="148">
        <v>0.2</v>
      </c>
      <c r="F299" s="168">
        <v>0.24514285714285722</v>
      </c>
      <c r="G299" s="150">
        <v>130.74</v>
      </c>
      <c r="H299" s="169">
        <v>25.740000000000009</v>
      </c>
      <c r="I299" s="145" t="s">
        <v>955</v>
      </c>
      <c r="J299" s="152" t="s">
        <v>1111</v>
      </c>
      <c r="K299" s="170">
        <v>43915</v>
      </c>
      <c r="L299" s="170">
        <v>44018</v>
      </c>
      <c r="M299" s="171">
        <v>10920</v>
      </c>
      <c r="N299" s="156">
        <v>0.86035714285714315</v>
      </c>
      <c r="O299" s="157">
        <v>104.874813</v>
      </c>
      <c r="P299" s="157">
        <v>0.12518699999999683</v>
      </c>
      <c r="Q299" s="158">
        <v>0.7</v>
      </c>
      <c r="R299" s="159">
        <v>25834.619999999992</v>
      </c>
      <c r="S299" s="160">
        <v>33711.595637999984</v>
      </c>
      <c r="T299" s="160"/>
      <c r="U299" s="160"/>
      <c r="V299" s="162">
        <v>7548.79</v>
      </c>
      <c r="W299" s="162">
        <v>41260.385637999985</v>
      </c>
      <c r="X299" s="163">
        <v>40350</v>
      </c>
      <c r="Y299" s="159">
        <v>910.38563799998519</v>
      </c>
      <c r="Z299" s="184">
        <v>2.2562221511771563E-2</v>
      </c>
      <c r="AA299" s="184">
        <v>2.6461181809169343E-2</v>
      </c>
      <c r="AB299" s="184">
        <v>-3.8989602973977799E-3</v>
      </c>
      <c r="AC299" s="164" t="s">
        <v>952</v>
      </c>
    </row>
    <row r="300" spans="1:29">
      <c r="A300" s="144" t="s">
        <v>826</v>
      </c>
      <c r="B300" s="145">
        <v>90</v>
      </c>
      <c r="C300" s="172">
        <v>69.31</v>
      </c>
      <c r="D300" s="173">
        <v>1.2968999999999999</v>
      </c>
      <c r="E300" s="148">
        <v>0.19</v>
      </c>
      <c r="F300" s="168">
        <v>0.18844444444444439</v>
      </c>
      <c r="G300" s="150">
        <v>106.96</v>
      </c>
      <c r="H300" s="169">
        <v>16.959999999999994</v>
      </c>
      <c r="I300" s="145" t="s">
        <v>955</v>
      </c>
      <c r="J300" s="152" t="s">
        <v>1103</v>
      </c>
      <c r="K300" s="170">
        <v>43916</v>
      </c>
      <c r="L300" s="170">
        <v>44015</v>
      </c>
      <c r="M300" s="171">
        <v>9000</v>
      </c>
      <c r="N300" s="156">
        <v>0.687822222222222</v>
      </c>
      <c r="O300" s="157">
        <v>89.888138999999995</v>
      </c>
      <c r="P300" s="157">
        <v>0.11186100000000465</v>
      </c>
      <c r="Q300" s="158">
        <v>0.6</v>
      </c>
      <c r="R300" s="159">
        <v>25903.929999999993</v>
      </c>
      <c r="S300" s="160">
        <v>33594.80681699999</v>
      </c>
      <c r="T300" s="160"/>
      <c r="U300" s="160"/>
      <c r="V300" s="162">
        <v>7548.79</v>
      </c>
      <c r="W300" s="162">
        <v>41143.596816999991</v>
      </c>
      <c r="X300" s="163">
        <v>40440</v>
      </c>
      <c r="Y300" s="159">
        <v>703.59681699999055</v>
      </c>
      <c r="Z300" s="184">
        <v>1.7398536523244079E-2</v>
      </c>
      <c r="AA300" s="184">
        <v>2.0120566394658423E-2</v>
      </c>
      <c r="AB300" s="184">
        <v>-2.7220298714143443E-3</v>
      </c>
      <c r="AC300" s="164" t="s">
        <v>952</v>
      </c>
    </row>
    <row r="301" spans="1:29">
      <c r="A301" s="144" t="s">
        <v>827</v>
      </c>
      <c r="B301" s="145">
        <v>90</v>
      </c>
      <c r="C301" s="172">
        <v>69.09</v>
      </c>
      <c r="D301" s="173">
        <v>1.3009999999999999</v>
      </c>
      <c r="E301" s="148">
        <v>0.19</v>
      </c>
      <c r="F301" s="168">
        <v>0.18466666666666673</v>
      </c>
      <c r="G301" s="150">
        <v>106.62</v>
      </c>
      <c r="H301" s="169">
        <v>16.620000000000005</v>
      </c>
      <c r="I301" s="145" t="s">
        <v>955</v>
      </c>
      <c r="J301" s="152" t="s">
        <v>1104</v>
      </c>
      <c r="K301" s="170">
        <v>43917</v>
      </c>
      <c r="L301" s="170">
        <v>44015</v>
      </c>
      <c r="M301" s="171">
        <v>8910</v>
      </c>
      <c r="N301" s="156">
        <v>0.68084175084175103</v>
      </c>
      <c r="O301" s="157">
        <v>89.886089999999996</v>
      </c>
      <c r="P301" s="157">
        <v>0.11391000000000417</v>
      </c>
      <c r="Q301" s="158">
        <v>0.6</v>
      </c>
      <c r="R301" s="159">
        <v>25973.019999999993</v>
      </c>
      <c r="S301" s="160">
        <v>33790.89901999999</v>
      </c>
      <c r="T301" s="160"/>
      <c r="U301" s="160"/>
      <c r="V301" s="162">
        <v>7548.79</v>
      </c>
      <c r="W301" s="162">
        <v>41339.689019999991</v>
      </c>
      <c r="X301" s="163">
        <v>40530</v>
      </c>
      <c r="Y301" s="159">
        <v>809.68901999999071</v>
      </c>
      <c r="Z301" s="184">
        <v>1.9977523316061951E-2</v>
      </c>
      <c r="AA301" s="184">
        <v>2.3290908956328238E-2</v>
      </c>
      <c r="AB301" s="184">
        <v>-3.3133856402662865E-3</v>
      </c>
      <c r="AC301" s="164" t="s">
        <v>952</v>
      </c>
    </row>
    <row r="302" spans="1:29">
      <c r="A302" s="144" t="s">
        <v>835</v>
      </c>
      <c r="B302" s="145">
        <v>90</v>
      </c>
      <c r="C302" s="172">
        <v>69.73</v>
      </c>
      <c r="D302" s="173">
        <v>1.2890999999999999</v>
      </c>
      <c r="E302" s="148">
        <v>0.19</v>
      </c>
      <c r="F302" s="168">
        <v>0.19555555555555548</v>
      </c>
      <c r="G302" s="150">
        <v>107.6</v>
      </c>
      <c r="H302" s="169">
        <v>17.599999999999994</v>
      </c>
      <c r="I302" s="145" t="s">
        <v>955</v>
      </c>
      <c r="J302" s="152" t="s">
        <v>1105</v>
      </c>
      <c r="K302" s="170">
        <v>43920</v>
      </c>
      <c r="L302" s="170">
        <v>44015</v>
      </c>
      <c r="M302" s="171">
        <v>8640</v>
      </c>
      <c r="N302" s="156">
        <v>0.74351851851851825</v>
      </c>
      <c r="O302" s="157">
        <v>89.888942999999998</v>
      </c>
      <c r="P302" s="157">
        <v>0.1110570000000024</v>
      </c>
      <c r="Q302" s="158">
        <v>0.6</v>
      </c>
      <c r="R302" s="159">
        <v>26042.749999999993</v>
      </c>
      <c r="S302" s="160">
        <v>33571.709024999989</v>
      </c>
      <c r="T302" s="160"/>
      <c r="U302" s="160"/>
      <c r="V302" s="162">
        <v>7548.79</v>
      </c>
      <c r="W302" s="162">
        <v>41120.49902499999</v>
      </c>
      <c r="X302" s="163">
        <v>40620</v>
      </c>
      <c r="Y302" s="159">
        <v>500.49902499999007</v>
      </c>
      <c r="Z302" s="184">
        <v>1.2321492491383257E-2</v>
      </c>
      <c r="AA302" s="184">
        <v>1.3897460782865023E-2</v>
      </c>
      <c r="AB302" s="184">
        <v>-1.5759682914817663E-3</v>
      </c>
      <c r="AC302" s="164" t="s">
        <v>952</v>
      </c>
    </row>
    <row r="303" spans="1:29">
      <c r="A303" s="144" t="s">
        <v>836</v>
      </c>
      <c r="B303" s="145">
        <v>105</v>
      </c>
      <c r="C303" s="172">
        <v>81.11</v>
      </c>
      <c r="D303" s="173">
        <v>1.2928999999999999</v>
      </c>
      <c r="E303" s="148">
        <v>0.2</v>
      </c>
      <c r="F303" s="168">
        <v>0.25657142857142856</v>
      </c>
      <c r="G303" s="150">
        <v>131.94</v>
      </c>
      <c r="H303" s="169">
        <v>26.939999999999998</v>
      </c>
      <c r="I303" s="145" t="s">
        <v>955</v>
      </c>
      <c r="J303" s="152" t="s">
        <v>1112</v>
      </c>
      <c r="K303" s="170">
        <v>43921</v>
      </c>
      <c r="L303" s="170">
        <v>44018</v>
      </c>
      <c r="M303" s="171">
        <v>10290</v>
      </c>
      <c r="N303" s="156">
        <v>0.95559766763848386</v>
      </c>
      <c r="O303" s="157">
        <v>104.86711899999999</v>
      </c>
      <c r="P303" s="157">
        <v>0.1328810000000118</v>
      </c>
      <c r="Q303" s="158">
        <v>0.7</v>
      </c>
      <c r="R303" s="159">
        <v>26123.859999999993</v>
      </c>
      <c r="S303" s="160">
        <v>33775.538593999991</v>
      </c>
      <c r="T303" s="160"/>
      <c r="U303" s="160"/>
      <c r="V303" s="162">
        <v>7548.79</v>
      </c>
      <c r="W303" s="162">
        <v>41324.328593999991</v>
      </c>
      <c r="X303" s="163">
        <v>40725</v>
      </c>
      <c r="Y303" s="159">
        <v>599.32859399999143</v>
      </c>
      <c r="Z303" s="184">
        <v>1.4716478674033029E-2</v>
      </c>
      <c r="AA303" s="184">
        <v>1.6839420552485773E-2</v>
      </c>
      <c r="AB303" s="184">
        <v>-2.1229418784527443E-3</v>
      </c>
      <c r="AC303" s="164" t="s">
        <v>952</v>
      </c>
    </row>
    <row r="304" spans="1:29">
      <c r="A304" s="144" t="s">
        <v>837</v>
      </c>
      <c r="B304" s="145">
        <v>90</v>
      </c>
      <c r="C304" s="172">
        <v>69.72</v>
      </c>
      <c r="D304" s="173">
        <v>1.2892999999999999</v>
      </c>
      <c r="E304" s="148">
        <v>0.19</v>
      </c>
      <c r="F304" s="168">
        <v>0.19544444444444448</v>
      </c>
      <c r="G304" s="150">
        <v>107.59</v>
      </c>
      <c r="H304" s="169">
        <v>17.590000000000003</v>
      </c>
      <c r="I304" s="145" t="s">
        <v>955</v>
      </c>
      <c r="J304" s="152" t="s">
        <v>1106</v>
      </c>
      <c r="K304" s="170">
        <v>43922</v>
      </c>
      <c r="L304" s="170">
        <v>44015</v>
      </c>
      <c r="M304" s="171">
        <v>8460</v>
      </c>
      <c r="N304" s="156">
        <v>0.75890661938534287</v>
      </c>
      <c r="O304" s="157">
        <v>89.889995999999996</v>
      </c>
      <c r="P304" s="157">
        <v>0.11000400000000354</v>
      </c>
      <c r="Q304" s="158">
        <v>0.6</v>
      </c>
      <c r="R304" s="159">
        <v>26193.579999999994</v>
      </c>
      <c r="S304" s="160">
        <v>33771.382693999993</v>
      </c>
      <c r="T304" s="160"/>
      <c r="U304" s="160"/>
      <c r="V304" s="162">
        <v>7548.79</v>
      </c>
      <c r="W304" s="162">
        <v>41320.172693999993</v>
      </c>
      <c r="X304" s="163">
        <v>40815</v>
      </c>
      <c r="Y304" s="159">
        <v>505.1726939999935</v>
      </c>
      <c r="Z304" s="184">
        <v>1.2377133259830808E-2</v>
      </c>
      <c r="AA304" s="184">
        <v>1.3974510106578242E-2</v>
      </c>
      <c r="AB304" s="184">
        <v>-1.5973768467474336E-3</v>
      </c>
      <c r="AC304" s="164" t="s">
        <v>952</v>
      </c>
    </row>
    <row r="305" spans="1:29">
      <c r="A305" s="144" t="s">
        <v>838</v>
      </c>
      <c r="B305" s="145">
        <v>105</v>
      </c>
      <c r="C305" s="172">
        <v>80.12</v>
      </c>
      <c r="D305" s="173">
        <v>1.3089</v>
      </c>
      <c r="E305" s="148">
        <v>0.2</v>
      </c>
      <c r="F305" s="168">
        <v>0.24123809523809536</v>
      </c>
      <c r="G305" s="150">
        <v>130.33000000000001</v>
      </c>
      <c r="H305" s="169">
        <v>25.330000000000013</v>
      </c>
      <c r="I305" s="145" t="s">
        <v>955</v>
      </c>
      <c r="J305" s="152" t="s">
        <v>1113</v>
      </c>
      <c r="K305" s="170">
        <v>43923</v>
      </c>
      <c r="L305" s="170">
        <v>44018</v>
      </c>
      <c r="M305" s="171">
        <v>10080</v>
      </c>
      <c r="N305" s="156">
        <v>0.91720734126984171</v>
      </c>
      <c r="O305" s="157">
        <v>104.869068</v>
      </c>
      <c r="P305" s="157">
        <v>0.13093200000000138</v>
      </c>
      <c r="Q305" s="158">
        <v>0.7</v>
      </c>
      <c r="R305" s="159">
        <v>26273.699999999993</v>
      </c>
      <c r="S305" s="160">
        <v>34389.645929999991</v>
      </c>
      <c r="T305" s="160"/>
      <c r="U305" s="160"/>
      <c r="V305" s="162">
        <v>7548.79</v>
      </c>
      <c r="W305" s="162">
        <v>41938.435929999992</v>
      </c>
      <c r="X305" s="163">
        <v>40920</v>
      </c>
      <c r="Y305" s="159">
        <v>1018.4359299999924</v>
      </c>
      <c r="Z305" s="184">
        <v>2.488846358748753E-2</v>
      </c>
      <c r="AA305" s="184">
        <v>2.931038753665649E-2</v>
      </c>
      <c r="AB305" s="184">
        <v>-4.4219239491689599E-3</v>
      </c>
      <c r="AC305" s="164" t="s">
        <v>952</v>
      </c>
    </row>
    <row r="306" spans="1:29">
      <c r="A306" s="144" t="s">
        <v>839</v>
      </c>
      <c r="B306" s="145">
        <v>90</v>
      </c>
      <c r="C306" s="172">
        <v>69.05</v>
      </c>
      <c r="D306" s="173">
        <v>1.3018000000000001</v>
      </c>
      <c r="E306" s="148">
        <v>0.19</v>
      </c>
      <c r="F306" s="168">
        <v>0.18388888888888885</v>
      </c>
      <c r="G306" s="150">
        <v>106.55</v>
      </c>
      <c r="H306" s="169">
        <v>16.549999999999997</v>
      </c>
      <c r="I306" s="145" t="s">
        <v>955</v>
      </c>
      <c r="J306" s="152" t="s">
        <v>1107</v>
      </c>
      <c r="K306" s="170">
        <v>43924</v>
      </c>
      <c r="L306" s="170">
        <v>44015</v>
      </c>
      <c r="M306" s="171">
        <v>8280</v>
      </c>
      <c r="N306" s="156">
        <v>0.72955917874396126</v>
      </c>
      <c r="O306" s="157">
        <v>89.889290000000003</v>
      </c>
      <c r="P306" s="157">
        <v>0.11070999999999742</v>
      </c>
      <c r="Q306" s="158">
        <v>0.6</v>
      </c>
      <c r="R306" s="159">
        <v>26342.749999999993</v>
      </c>
      <c r="S306" s="160">
        <v>34292.991949999989</v>
      </c>
      <c r="T306" s="160"/>
      <c r="U306" s="160"/>
      <c r="V306" s="162">
        <v>7548.79</v>
      </c>
      <c r="W306" s="162">
        <v>41841.78194999999</v>
      </c>
      <c r="X306" s="163">
        <v>41010</v>
      </c>
      <c r="Y306" s="159">
        <v>831.78194999998959</v>
      </c>
      <c r="Z306" s="184">
        <v>2.0282417702998989E-2</v>
      </c>
      <c r="AA306" s="184">
        <v>2.3672223506461476E-2</v>
      </c>
      <c r="AB306" s="184">
        <v>-3.3898058034624867E-3</v>
      </c>
      <c r="AC306" s="164" t="s">
        <v>952</v>
      </c>
    </row>
    <row r="307" spans="1:29">
      <c r="A307" s="144" t="s">
        <v>845</v>
      </c>
      <c r="B307" s="145">
        <v>90</v>
      </c>
      <c r="C307" s="172">
        <v>67.59</v>
      </c>
      <c r="D307" s="173">
        <v>1.3299000000000001</v>
      </c>
      <c r="E307" s="148">
        <v>0.19</v>
      </c>
      <c r="F307" s="168">
        <v>0.22166666666666671</v>
      </c>
      <c r="G307" s="150">
        <v>109.95</v>
      </c>
      <c r="H307" s="169">
        <v>19.950000000000003</v>
      </c>
      <c r="I307" s="145" t="s">
        <v>955</v>
      </c>
      <c r="J307" s="152" t="s">
        <v>1114</v>
      </c>
      <c r="K307" s="170">
        <v>43928</v>
      </c>
      <c r="L307" s="170">
        <v>44018</v>
      </c>
      <c r="M307" s="171">
        <v>8190</v>
      </c>
      <c r="N307" s="156">
        <v>0.88910256410256427</v>
      </c>
      <c r="O307" s="157">
        <v>89.887941000000012</v>
      </c>
      <c r="P307" s="157">
        <v>0.11205899999998792</v>
      </c>
      <c r="Q307" s="158">
        <v>0.6</v>
      </c>
      <c r="R307" s="159">
        <v>26410.339999999993</v>
      </c>
      <c r="S307" s="160">
        <v>35123.111165999995</v>
      </c>
      <c r="T307" s="160"/>
      <c r="U307" s="160"/>
      <c r="V307" s="162">
        <v>7548.79</v>
      </c>
      <c r="W307" s="162">
        <v>42671.901165999996</v>
      </c>
      <c r="X307" s="163">
        <v>41100</v>
      </c>
      <c r="Y307" s="159">
        <v>1571.901165999996</v>
      </c>
      <c r="Z307" s="184">
        <v>3.8245770462286943E-2</v>
      </c>
      <c r="AA307" s="184">
        <v>4.5665747299269643E-2</v>
      </c>
      <c r="AB307" s="184">
        <v>-7.4199768369827002E-3</v>
      </c>
      <c r="AC307" s="164" t="s">
        <v>952</v>
      </c>
    </row>
    <row r="308" spans="1:29">
      <c r="A308" s="144" t="s">
        <v>846</v>
      </c>
      <c r="B308" s="145">
        <v>240</v>
      </c>
      <c r="C308" s="172">
        <v>181.04</v>
      </c>
      <c r="D308" s="173">
        <v>1.3241000000000001</v>
      </c>
      <c r="E308" s="148">
        <v>0.29000000000000004</v>
      </c>
      <c r="F308" s="168">
        <v>0.28683333333333322</v>
      </c>
      <c r="G308" s="150">
        <v>308.83999999999997</v>
      </c>
      <c r="H308" s="169">
        <v>68.839999999999975</v>
      </c>
      <c r="I308" s="145" t="s">
        <v>955</v>
      </c>
      <c r="J308" s="152" t="s">
        <v>1624</v>
      </c>
      <c r="K308" s="170">
        <v>43929</v>
      </c>
      <c r="L308" s="170" t="s">
        <v>1616</v>
      </c>
      <c r="M308" s="171">
        <v>38640</v>
      </c>
      <c r="N308" s="156">
        <v>0.65027432712215294</v>
      </c>
      <c r="O308" s="157">
        <v>239.71506400000001</v>
      </c>
      <c r="P308" s="157">
        <v>0.28493599999998764</v>
      </c>
      <c r="Q308" s="158">
        <v>1.6</v>
      </c>
      <c r="R308" s="159">
        <v>26591.379999999994</v>
      </c>
      <c r="S308" s="160">
        <v>35209.646257999993</v>
      </c>
      <c r="T308" s="160"/>
      <c r="U308" s="160"/>
      <c r="V308" s="162">
        <v>7548.79</v>
      </c>
      <c r="W308" s="162">
        <v>42758.436257999994</v>
      </c>
      <c r="X308" s="163">
        <v>41340</v>
      </c>
      <c r="Y308" s="159">
        <v>1418.4362579999943</v>
      </c>
      <c r="Z308" s="219">
        <v>3.4311472133526699E-2</v>
      </c>
      <c r="AA308" s="219">
        <v>4.0859828011610588E-2</v>
      </c>
      <c r="AB308" s="219">
        <v>-6.5483558780838891E-3</v>
      </c>
      <c r="AC308" s="164" t="s">
        <v>952</v>
      </c>
    </row>
    <row r="309" spans="1:29">
      <c r="A309" s="144" t="s">
        <v>847</v>
      </c>
      <c r="B309" s="145">
        <v>240</v>
      </c>
      <c r="C309" s="172">
        <v>180.46</v>
      </c>
      <c r="D309" s="173">
        <v>1.3283</v>
      </c>
      <c r="E309" s="148">
        <v>0.29000000000000004</v>
      </c>
      <c r="F309" s="168">
        <v>0.28270833333333345</v>
      </c>
      <c r="G309" s="150">
        <v>307.85000000000002</v>
      </c>
      <c r="H309" s="169">
        <v>67.850000000000023</v>
      </c>
      <c r="I309" s="145" t="s">
        <v>955</v>
      </c>
      <c r="J309" s="152" t="s">
        <v>1626</v>
      </c>
      <c r="K309" s="170">
        <v>43930</v>
      </c>
      <c r="L309" s="170" t="s">
        <v>1616</v>
      </c>
      <c r="M309" s="171">
        <v>38400</v>
      </c>
      <c r="N309" s="156">
        <v>0.64492838541666686</v>
      </c>
      <c r="O309" s="157">
        <v>239.70501800000002</v>
      </c>
      <c r="P309" s="157">
        <v>0.2949819999999761</v>
      </c>
      <c r="Q309" s="158">
        <v>1.6</v>
      </c>
      <c r="R309" s="159">
        <v>26771.839999999993</v>
      </c>
      <c r="S309" s="160">
        <v>35561.035071999991</v>
      </c>
      <c r="T309" s="160"/>
      <c r="U309" s="160"/>
      <c r="V309" s="162">
        <v>7548.79</v>
      </c>
      <c r="W309" s="162">
        <v>43109.825071999992</v>
      </c>
      <c r="X309" s="163">
        <v>41580</v>
      </c>
      <c r="Y309" s="159">
        <v>1529.8250719999924</v>
      </c>
      <c r="Z309" s="219">
        <v>3.6792329773929655E-2</v>
      </c>
      <c r="AA309" s="219">
        <v>4.3899405675805303E-2</v>
      </c>
      <c r="AB309" s="219">
        <v>-7.107075901875648E-3</v>
      </c>
      <c r="AC309" s="164" t="s">
        <v>952</v>
      </c>
    </row>
    <row r="310" spans="1:29">
      <c r="A310" s="144" t="s">
        <v>848</v>
      </c>
      <c r="B310" s="145">
        <v>240</v>
      </c>
      <c r="C310" s="172">
        <v>181.53</v>
      </c>
      <c r="D310" s="173">
        <v>1.3205</v>
      </c>
      <c r="E310" s="148">
        <v>0.29000000000000004</v>
      </c>
      <c r="F310" s="168">
        <v>0.29033333333333339</v>
      </c>
      <c r="G310" s="150">
        <v>309.68</v>
      </c>
      <c r="H310" s="169">
        <v>69.680000000000007</v>
      </c>
      <c r="I310" s="145" t="s">
        <v>955</v>
      </c>
      <c r="J310" s="152" t="s">
        <v>1625</v>
      </c>
      <c r="K310" s="170">
        <v>43931</v>
      </c>
      <c r="L310" s="170" t="s">
        <v>1616</v>
      </c>
      <c r="M310" s="171">
        <v>38160</v>
      </c>
      <c r="N310" s="156">
        <v>0.66648846960167718</v>
      </c>
      <c r="O310" s="157">
        <v>239.710365</v>
      </c>
      <c r="P310" s="157">
        <v>0.28963500000000408</v>
      </c>
      <c r="Q310" s="158">
        <v>1.6</v>
      </c>
      <c r="R310" s="159">
        <v>26953.369999999992</v>
      </c>
      <c r="S310" s="160">
        <v>35591.925084999988</v>
      </c>
      <c r="T310" s="160"/>
      <c r="U310" s="160"/>
      <c r="V310" s="162">
        <v>7548.79</v>
      </c>
      <c r="W310" s="162">
        <v>43140.715084999989</v>
      </c>
      <c r="X310" s="163">
        <v>41820</v>
      </c>
      <c r="Y310" s="159">
        <v>1320.7150849999889</v>
      </c>
      <c r="Z310" s="219">
        <v>3.1580944165470859E-2</v>
      </c>
      <c r="AA310" s="219">
        <v>3.7545773433763641E-2</v>
      </c>
      <c r="AB310" s="219">
        <v>-5.9648292682927817E-3</v>
      </c>
      <c r="AC310" s="164" t="s">
        <v>952</v>
      </c>
    </row>
    <row r="311" spans="1:29">
      <c r="A311" s="144" t="s">
        <v>854</v>
      </c>
      <c r="B311" s="145">
        <v>240</v>
      </c>
      <c r="C311" s="172">
        <v>182.28</v>
      </c>
      <c r="D311" s="173">
        <v>1.3150999999999999</v>
      </c>
      <c r="E311" s="148">
        <v>0.29000000000000004</v>
      </c>
      <c r="F311" s="168">
        <v>0.28516666666666668</v>
      </c>
      <c r="G311" s="150">
        <v>308.44</v>
      </c>
      <c r="H311" s="169">
        <v>68.44</v>
      </c>
      <c r="I311" s="145" t="s">
        <v>955</v>
      </c>
      <c r="J311" s="152" t="s">
        <v>1451</v>
      </c>
      <c r="K311" s="170">
        <v>43934</v>
      </c>
      <c r="L311" s="170">
        <v>44025</v>
      </c>
      <c r="M311" s="171">
        <v>22080</v>
      </c>
      <c r="N311" s="156">
        <v>1.1313677536231883</v>
      </c>
      <c r="O311" s="157">
        <v>239.71642799999998</v>
      </c>
      <c r="P311" s="157">
        <v>0.28357200000002081</v>
      </c>
      <c r="Q311" s="158">
        <v>1.6</v>
      </c>
      <c r="R311" s="159">
        <v>27135.649999999991</v>
      </c>
      <c r="S311" s="160">
        <v>35686.093314999984</v>
      </c>
      <c r="T311" s="160"/>
      <c r="U311" s="160"/>
      <c r="V311" s="162">
        <v>7548.79</v>
      </c>
      <c r="W311" s="162">
        <v>43234.883314999985</v>
      </c>
      <c r="X311" s="163">
        <v>42060</v>
      </c>
      <c r="Y311" s="159">
        <v>1174.8833149999846</v>
      </c>
      <c r="Z311" s="184">
        <v>2.7933507251544976E-2</v>
      </c>
      <c r="AA311" s="184">
        <v>3.310610240133105E-2</v>
      </c>
      <c r="AB311" s="184">
        <v>-5.1725951497860745E-3</v>
      </c>
      <c r="AC311" s="164" t="s">
        <v>952</v>
      </c>
    </row>
    <row r="312" spans="1:29">
      <c r="A312" s="144" t="s">
        <v>855</v>
      </c>
      <c r="B312" s="145">
        <v>135</v>
      </c>
      <c r="C312" s="172">
        <v>100.74</v>
      </c>
      <c r="D312" s="173">
        <v>1.3385</v>
      </c>
      <c r="E312" s="148">
        <v>0.22000000000000003</v>
      </c>
      <c r="F312" s="168">
        <v>0.21392592592592588</v>
      </c>
      <c r="G312" s="150">
        <v>163.88</v>
      </c>
      <c r="H312" s="169">
        <v>28.879999999999995</v>
      </c>
      <c r="I312" s="145" t="s">
        <v>955</v>
      </c>
      <c r="J312" s="152" t="s">
        <v>1115</v>
      </c>
      <c r="K312" s="170">
        <v>43935</v>
      </c>
      <c r="L312" s="170">
        <v>44018</v>
      </c>
      <c r="M312" s="171">
        <v>11340</v>
      </c>
      <c r="N312" s="156">
        <v>0.92955908289241607</v>
      </c>
      <c r="O312" s="157">
        <v>134.84048999999999</v>
      </c>
      <c r="P312" s="157">
        <v>0.15951000000001159</v>
      </c>
      <c r="Q312" s="158">
        <v>0.9</v>
      </c>
      <c r="R312" s="159">
        <v>27236.389999999992</v>
      </c>
      <c r="S312" s="160">
        <v>36455.908014999994</v>
      </c>
      <c r="T312" s="160"/>
      <c r="U312" s="160"/>
      <c r="V312" s="162">
        <v>7548.79</v>
      </c>
      <c r="W312" s="162">
        <v>44004.698014999994</v>
      </c>
      <c r="X312" s="163">
        <v>42195</v>
      </c>
      <c r="Y312" s="159">
        <v>1809.6980149999945</v>
      </c>
      <c r="Z312" s="184">
        <v>4.2888920843701772E-2</v>
      </c>
      <c r="AA312" s="184">
        <v>5.1319979499940382E-2</v>
      </c>
      <c r="AB312" s="184">
        <v>-8.4310586562386103E-3</v>
      </c>
      <c r="AC312" s="164" t="s">
        <v>952</v>
      </c>
    </row>
    <row r="313" spans="1:29">
      <c r="A313" s="144" t="s">
        <v>856</v>
      </c>
      <c r="B313" s="145">
        <v>240</v>
      </c>
      <c r="C313" s="172">
        <v>180.33</v>
      </c>
      <c r="D313" s="173">
        <v>1.3292999999999999</v>
      </c>
      <c r="E313" s="148">
        <v>0.29000000000000004</v>
      </c>
      <c r="F313" s="168">
        <v>0.28304166666666669</v>
      </c>
      <c r="G313" s="150">
        <v>307.93</v>
      </c>
      <c r="H313" s="169">
        <v>67.930000000000007</v>
      </c>
      <c r="I313" s="145" t="s">
        <v>955</v>
      </c>
      <c r="J313" s="152" t="s">
        <v>1695</v>
      </c>
      <c r="K313" s="170">
        <v>43936</v>
      </c>
      <c r="L313" s="170">
        <v>44117</v>
      </c>
      <c r="M313" s="171">
        <v>43680</v>
      </c>
      <c r="N313" s="156">
        <v>0.5676385073260074</v>
      </c>
      <c r="O313" s="157">
        <v>239.71266900000001</v>
      </c>
      <c r="P313" s="157">
        <v>0.28733099999999467</v>
      </c>
      <c r="Q313" s="158">
        <v>1.6</v>
      </c>
      <c r="R313" s="159">
        <v>27416.719999999994</v>
      </c>
      <c r="S313" s="160">
        <v>36445.045895999989</v>
      </c>
      <c r="T313" s="160"/>
      <c r="U313" s="160"/>
      <c r="V313" s="162">
        <v>7548.79</v>
      </c>
      <c r="W313" s="162">
        <v>43993.83589599999</v>
      </c>
      <c r="X313" s="163">
        <v>42435</v>
      </c>
      <c r="Y313" s="159">
        <v>1558.8358959999896</v>
      </c>
      <c r="Z313" s="219">
        <v>3.673467411334963E-2</v>
      </c>
      <c r="AA313" s="219">
        <v>4.3837719618239346E-2</v>
      </c>
      <c r="AB313" s="219">
        <v>-7.1030455048897156E-3</v>
      </c>
      <c r="AC313" s="164" t="s">
        <v>952</v>
      </c>
    </row>
    <row r="314" spans="1:29">
      <c r="A314" s="144" t="s">
        <v>857</v>
      </c>
      <c r="B314" s="145">
        <v>240</v>
      </c>
      <c r="C314" s="172">
        <v>180.06</v>
      </c>
      <c r="D314" s="173">
        <v>1.3312999999999999</v>
      </c>
      <c r="E314" s="148">
        <v>0.29000000000000004</v>
      </c>
      <c r="F314" s="168">
        <v>0.3199583333333334</v>
      </c>
      <c r="G314" s="150">
        <v>316.79000000000002</v>
      </c>
      <c r="H314" s="169">
        <v>76.79000000000002</v>
      </c>
      <c r="I314" s="145" t="s">
        <v>955</v>
      </c>
      <c r="J314" s="152" t="s">
        <v>1759</v>
      </c>
      <c r="K314" s="170">
        <v>43937</v>
      </c>
      <c r="L314" s="170">
        <v>44144</v>
      </c>
      <c r="M314" s="171">
        <v>49920</v>
      </c>
      <c r="N314" s="156">
        <v>0.56146534455128216</v>
      </c>
      <c r="O314" s="157">
        <v>239.71387799999999</v>
      </c>
      <c r="P314" s="157">
        <v>0.28612200000000598</v>
      </c>
      <c r="Q314" s="158">
        <v>1.6</v>
      </c>
      <c r="R314" s="159">
        <v>27596.779999999995</v>
      </c>
      <c r="S314" s="160">
        <v>36739.593213999993</v>
      </c>
      <c r="T314" s="160"/>
      <c r="U314" s="160"/>
      <c r="V314" s="162">
        <v>7548.79</v>
      </c>
      <c r="W314" s="162">
        <v>44288.383213999994</v>
      </c>
      <c r="X314" s="163">
        <v>42675</v>
      </c>
      <c r="Y314" s="159">
        <v>1613.383213999994</v>
      </c>
      <c r="Z314" s="219">
        <v>3.7806285038078258E-2</v>
      </c>
      <c r="AA314" s="219">
        <v>4.5146150908025318E-2</v>
      </c>
      <c r="AB314" s="219">
        <v>-7.3398658699470598E-3</v>
      </c>
      <c r="AC314" s="164" t="s">
        <v>952</v>
      </c>
    </row>
    <row r="315" spans="1:29">
      <c r="A315" s="144" t="s">
        <v>858</v>
      </c>
      <c r="B315" s="145">
        <v>240</v>
      </c>
      <c r="C315" s="172">
        <v>178.44</v>
      </c>
      <c r="D315" s="173">
        <v>1.3433999999999999</v>
      </c>
      <c r="E315" s="148">
        <v>0.29000000000000004</v>
      </c>
      <c r="F315" s="168">
        <v>0.30808333333333332</v>
      </c>
      <c r="G315" s="150">
        <v>313.94</v>
      </c>
      <c r="H315" s="169">
        <v>73.94</v>
      </c>
      <c r="I315" s="145" t="s">
        <v>955</v>
      </c>
      <c r="J315" s="152" t="s">
        <v>1760</v>
      </c>
      <c r="K315" s="170">
        <v>43938</v>
      </c>
      <c r="L315" s="170">
        <v>44144</v>
      </c>
      <c r="M315" s="171">
        <v>49680</v>
      </c>
      <c r="N315" s="156">
        <v>0.54323872785829308</v>
      </c>
      <c r="O315" s="157">
        <v>239.71629599999997</v>
      </c>
      <c r="P315" s="157">
        <v>0.2837040000000286</v>
      </c>
      <c r="Q315" s="158">
        <v>1.6</v>
      </c>
      <c r="R315" s="159">
        <v>27775.219999999994</v>
      </c>
      <c r="S315" s="160">
        <v>37313.230547999992</v>
      </c>
      <c r="T315" s="160"/>
      <c r="U315" s="160"/>
      <c r="V315" s="162">
        <v>7548.79</v>
      </c>
      <c r="W315" s="162">
        <v>44862.020547999993</v>
      </c>
      <c r="X315" s="163">
        <v>42915</v>
      </c>
      <c r="Y315" s="159">
        <v>1947.0205479999931</v>
      </c>
      <c r="Z315" s="219">
        <v>4.5369230991494591E-2</v>
      </c>
      <c r="AA315" s="219">
        <v>5.4333126319468406E-2</v>
      </c>
      <c r="AB315" s="219">
        <v>-8.9638953279738143E-3</v>
      </c>
      <c r="AC315" s="164" t="s">
        <v>952</v>
      </c>
    </row>
    <row r="316" spans="1:29">
      <c r="A316" s="144" t="s">
        <v>864</v>
      </c>
      <c r="B316" s="145">
        <v>240</v>
      </c>
      <c r="C316" s="172">
        <v>177.77</v>
      </c>
      <c r="D316" s="173">
        <v>1.3484</v>
      </c>
      <c r="E316" s="148">
        <v>0.29000000000000004</v>
      </c>
      <c r="F316" s="168">
        <v>0.30316666666666664</v>
      </c>
      <c r="G316" s="150">
        <v>312.76</v>
      </c>
      <c r="H316" s="169">
        <v>72.759999999999991</v>
      </c>
      <c r="I316" s="145" t="s">
        <v>955</v>
      </c>
      <c r="J316" s="152" t="s">
        <v>1761</v>
      </c>
      <c r="K316" s="170">
        <v>43941</v>
      </c>
      <c r="L316" s="170">
        <v>44144</v>
      </c>
      <c r="M316" s="171">
        <v>48960</v>
      </c>
      <c r="N316" s="156">
        <v>0.54243055555555553</v>
      </c>
      <c r="O316" s="157">
        <v>239.70506800000001</v>
      </c>
      <c r="P316" s="157">
        <v>0.29493199999998865</v>
      </c>
      <c r="Q316" s="158">
        <v>1.6</v>
      </c>
      <c r="R316" s="159">
        <v>27952.989999999994</v>
      </c>
      <c r="S316" s="160">
        <v>37691.811715999997</v>
      </c>
      <c r="T316" s="160"/>
      <c r="U316" s="160"/>
      <c r="V316" s="162">
        <v>7548.79</v>
      </c>
      <c r="W316" s="162">
        <v>45240.601715999997</v>
      </c>
      <c r="X316" s="163">
        <v>43155</v>
      </c>
      <c r="Y316" s="159">
        <v>2085.6017159999974</v>
      </c>
      <c r="Z316" s="219">
        <v>4.8328159332638121E-2</v>
      </c>
      <c r="AA316" s="219">
        <v>5.7926425304135831E-2</v>
      </c>
      <c r="AB316" s="219">
        <v>-9.5982659714977103E-3</v>
      </c>
      <c r="AC316" s="164" t="s">
        <v>952</v>
      </c>
    </row>
    <row r="317" spans="1:29">
      <c r="A317" s="144" t="s">
        <v>865</v>
      </c>
      <c r="B317" s="145">
        <v>240</v>
      </c>
      <c r="C317" s="172">
        <v>179.79</v>
      </c>
      <c r="D317" s="173">
        <v>1.3332999999999999</v>
      </c>
      <c r="E317" s="148">
        <v>0.29000000000000004</v>
      </c>
      <c r="F317" s="168">
        <v>0.31799999999999995</v>
      </c>
      <c r="G317" s="150">
        <v>316.32</v>
      </c>
      <c r="H317" s="169">
        <v>76.319999999999993</v>
      </c>
      <c r="I317" s="145" t="s">
        <v>955</v>
      </c>
      <c r="J317" s="152" t="s">
        <v>1762</v>
      </c>
      <c r="K317" s="170">
        <v>43942</v>
      </c>
      <c r="L317" s="170">
        <v>44144</v>
      </c>
      <c r="M317" s="171">
        <v>48720</v>
      </c>
      <c r="N317" s="156">
        <v>0.57177339901477831</v>
      </c>
      <c r="O317" s="157">
        <v>239.71400699999998</v>
      </c>
      <c r="P317" s="157">
        <v>0.28599300000001904</v>
      </c>
      <c r="Q317" s="158">
        <v>1.6</v>
      </c>
      <c r="R317" s="159">
        <v>28132.779999999995</v>
      </c>
      <c r="S317" s="160">
        <v>37509.435573999988</v>
      </c>
      <c r="T317" s="160"/>
      <c r="U317" s="160"/>
      <c r="V317" s="162">
        <v>7548.79</v>
      </c>
      <c r="W317" s="162">
        <v>45058.225573999989</v>
      </c>
      <c r="X317" s="163">
        <v>43395</v>
      </c>
      <c r="Y317" s="159">
        <v>1663.2255739999891</v>
      </c>
      <c r="Z317" s="219">
        <v>3.8327585528286523E-2</v>
      </c>
      <c r="AA317" s="219">
        <v>4.5817845143449221E-2</v>
      </c>
      <c r="AB317" s="219">
        <v>-7.4902596151626977E-3</v>
      </c>
      <c r="AC317" s="164" t="s">
        <v>952</v>
      </c>
    </row>
    <row r="318" spans="1:29">
      <c r="A318" s="144" t="s">
        <v>866</v>
      </c>
      <c r="B318" s="145">
        <v>240</v>
      </c>
      <c r="C318" s="172">
        <v>178.4</v>
      </c>
      <c r="D318" s="173">
        <v>1.3436999999999999</v>
      </c>
      <c r="E318" s="148">
        <v>0.29000000000000004</v>
      </c>
      <c r="F318" s="168">
        <v>0.30779166666666669</v>
      </c>
      <c r="G318" s="150">
        <v>313.87</v>
      </c>
      <c r="H318" s="169">
        <v>73.87</v>
      </c>
      <c r="I318" s="145" t="s">
        <v>955</v>
      </c>
      <c r="J318" s="152" t="s">
        <v>1763</v>
      </c>
      <c r="K318" s="170">
        <v>43943</v>
      </c>
      <c r="L318" s="170">
        <v>44144</v>
      </c>
      <c r="M318" s="171">
        <v>48480</v>
      </c>
      <c r="N318" s="156">
        <v>0.55615820957095718</v>
      </c>
      <c r="O318" s="157">
        <v>239.71607999999998</v>
      </c>
      <c r="P318" s="157">
        <v>0.28392000000002326</v>
      </c>
      <c r="Q318" s="158">
        <v>1.6</v>
      </c>
      <c r="R318" s="159">
        <v>28311.179999999997</v>
      </c>
      <c r="S318" s="160">
        <v>38041.732565999991</v>
      </c>
      <c r="T318" s="160"/>
      <c r="U318" s="160"/>
      <c r="V318" s="162">
        <v>7548.79</v>
      </c>
      <c r="W318" s="162">
        <v>45590.522565999992</v>
      </c>
      <c r="X318" s="163">
        <v>43635</v>
      </c>
      <c r="Y318" s="159">
        <v>1955.5225659999924</v>
      </c>
      <c r="Z318" s="219">
        <v>4.4815459287269155E-2</v>
      </c>
      <c r="AA318" s="219">
        <v>5.3672047438982018E-2</v>
      </c>
      <c r="AB318" s="219">
        <v>-8.8565881517128631E-3</v>
      </c>
      <c r="AC318" s="164" t="s">
        <v>952</v>
      </c>
    </row>
    <row r="319" spans="1:29">
      <c r="A319" s="144" t="s">
        <v>867</v>
      </c>
      <c r="B319" s="145">
        <v>240</v>
      </c>
      <c r="C319" s="172">
        <v>178.81</v>
      </c>
      <c r="D319" s="173">
        <v>1.3406</v>
      </c>
      <c r="E319" s="148">
        <v>0.29000000000000004</v>
      </c>
      <c r="F319" s="168">
        <v>0.31079166666666658</v>
      </c>
      <c r="G319" s="150">
        <v>314.58999999999997</v>
      </c>
      <c r="H319" s="169">
        <v>74.589999999999975</v>
      </c>
      <c r="I319" s="145" t="s">
        <v>955</v>
      </c>
      <c r="J319" s="152" t="s">
        <v>1764</v>
      </c>
      <c r="K319" s="170">
        <v>43944</v>
      </c>
      <c r="L319" s="170">
        <v>44144</v>
      </c>
      <c r="M319" s="171">
        <v>48240</v>
      </c>
      <c r="N319" s="156">
        <v>0.56437292703150899</v>
      </c>
      <c r="O319" s="157">
        <v>239.71268600000002</v>
      </c>
      <c r="P319" s="157">
        <v>0.28731399999998075</v>
      </c>
      <c r="Q319" s="158">
        <v>1.6</v>
      </c>
      <c r="R319" s="159">
        <v>28489.989999999998</v>
      </c>
      <c r="S319" s="160">
        <v>38193.680593999998</v>
      </c>
      <c r="T319" s="160"/>
      <c r="U319" s="160"/>
      <c r="V319" s="162">
        <v>7548.79</v>
      </c>
      <c r="W319" s="162">
        <v>45742.470593999999</v>
      </c>
      <c r="X319" s="163">
        <v>43875</v>
      </c>
      <c r="Y319" s="159">
        <v>1867.4705939999985</v>
      </c>
      <c r="Z319" s="219">
        <v>4.2563432341880203E-2</v>
      </c>
      <c r="AA319" s="219">
        <v>5.0954318085469685E-2</v>
      </c>
      <c r="AB319" s="219">
        <v>-8.3908857435894824E-3</v>
      </c>
      <c r="AC319" s="164" t="s">
        <v>952</v>
      </c>
    </row>
    <row r="320" spans="1:29">
      <c r="A320" s="144" t="s">
        <v>868</v>
      </c>
      <c r="B320" s="145">
        <v>240</v>
      </c>
      <c r="C320" s="172">
        <v>180.26</v>
      </c>
      <c r="D320" s="173">
        <v>1.3298000000000001</v>
      </c>
      <c r="E320" s="148">
        <v>0.29000000000000004</v>
      </c>
      <c r="F320" s="168">
        <v>0.2825833333333333</v>
      </c>
      <c r="G320" s="150">
        <v>307.82</v>
      </c>
      <c r="H320" s="169">
        <v>67.819999999999993</v>
      </c>
      <c r="I320" s="145" t="s">
        <v>955</v>
      </c>
      <c r="J320" s="152" t="s">
        <v>1696</v>
      </c>
      <c r="K320" s="170">
        <v>43945</v>
      </c>
      <c r="L320" s="170">
        <v>44117</v>
      </c>
      <c r="M320" s="171">
        <v>41520</v>
      </c>
      <c r="N320" s="156">
        <v>0.59620183044315989</v>
      </c>
      <c r="O320" s="157">
        <v>239.70974799999999</v>
      </c>
      <c r="P320" s="157">
        <v>0.2902520000000095</v>
      </c>
      <c r="Q320" s="158">
        <v>1.6</v>
      </c>
      <c r="R320" s="159">
        <v>28670.249999999996</v>
      </c>
      <c r="S320" s="160">
        <v>38125.698449999996</v>
      </c>
      <c r="T320" s="160"/>
      <c r="U320" s="160"/>
      <c r="V320" s="162">
        <v>7548.79</v>
      </c>
      <c r="W320" s="162">
        <v>45674.488449999997</v>
      </c>
      <c r="X320" s="163">
        <v>44115</v>
      </c>
      <c r="Y320" s="159">
        <v>1559.4884499999971</v>
      </c>
      <c r="Z320" s="219">
        <v>3.5350525898220519E-2</v>
      </c>
      <c r="AA320" s="219">
        <v>4.2250004442932809E-2</v>
      </c>
      <c r="AB320" s="219">
        <v>-6.8994785447122897E-3</v>
      </c>
      <c r="AC320" s="164" t="s">
        <v>952</v>
      </c>
    </row>
    <row r="321" spans="1:29">
      <c r="A321" s="144" t="s">
        <v>874</v>
      </c>
      <c r="B321" s="145">
        <v>240</v>
      </c>
      <c r="C321" s="172">
        <v>179.08</v>
      </c>
      <c r="D321" s="173">
        <v>1.3386</v>
      </c>
      <c r="E321" s="148">
        <v>0.29000000000000004</v>
      </c>
      <c r="F321" s="168">
        <v>0.31279166666666663</v>
      </c>
      <c r="G321" s="150">
        <v>315.07</v>
      </c>
      <c r="H321" s="169">
        <v>75.069999999999993</v>
      </c>
      <c r="I321" s="145" t="s">
        <v>955</v>
      </c>
      <c r="J321" s="152" t="s">
        <v>1765</v>
      </c>
      <c r="K321" s="170">
        <v>43948</v>
      </c>
      <c r="L321" s="170">
        <v>44144</v>
      </c>
      <c r="M321" s="171">
        <v>47280</v>
      </c>
      <c r="N321" s="156">
        <v>0.57953785956006765</v>
      </c>
      <c r="O321" s="157">
        <v>239.71648800000003</v>
      </c>
      <c r="P321" s="157">
        <v>0.28351199999997334</v>
      </c>
      <c r="Q321" s="158">
        <v>1.6</v>
      </c>
      <c r="R321" s="159">
        <v>28849.329999999998</v>
      </c>
      <c r="S321" s="160">
        <v>38617.713137999999</v>
      </c>
      <c r="T321" s="160"/>
      <c r="U321" s="160"/>
      <c r="V321" s="162">
        <v>7548.79</v>
      </c>
      <c r="W321" s="162">
        <v>46166.503138</v>
      </c>
      <c r="X321" s="163">
        <v>44355</v>
      </c>
      <c r="Y321" s="159">
        <v>1811.503138</v>
      </c>
      <c r="Z321" s="219">
        <v>4.0841013143952276E-2</v>
      </c>
      <c r="AA321" s="219">
        <v>4.8874810280689518E-2</v>
      </c>
      <c r="AB321" s="219">
        <v>-8.0337971367372418E-3</v>
      </c>
      <c r="AC321" s="164" t="s">
        <v>952</v>
      </c>
    </row>
    <row r="322" spans="1:29">
      <c r="A322" s="144" t="s">
        <v>875</v>
      </c>
      <c r="B322" s="145">
        <v>240</v>
      </c>
      <c r="C322" s="172">
        <v>177.93</v>
      </c>
      <c r="D322" s="173">
        <v>1.3472</v>
      </c>
      <c r="E322" s="148">
        <v>0.29000000000000004</v>
      </c>
      <c r="F322" s="168">
        <v>0.3043333333333334</v>
      </c>
      <c r="G322" s="150">
        <v>313.04000000000002</v>
      </c>
      <c r="H322" s="169">
        <v>73.04000000000002</v>
      </c>
      <c r="I322" s="145" t="s">
        <v>955</v>
      </c>
      <c r="J322" s="152" t="s">
        <v>1766</v>
      </c>
      <c r="K322" s="170">
        <v>43949</v>
      </c>
      <c r="L322" s="170">
        <v>44144</v>
      </c>
      <c r="M322" s="171">
        <v>47040</v>
      </c>
      <c r="N322" s="156">
        <v>0.56674319727891176</v>
      </c>
      <c r="O322" s="157">
        <v>239.70729600000001</v>
      </c>
      <c r="P322" s="157">
        <v>0.29270399999998631</v>
      </c>
      <c r="Q322" s="158">
        <v>1.6</v>
      </c>
      <c r="R322" s="159">
        <v>29027.26</v>
      </c>
      <c r="S322" s="160">
        <v>39105.524672</v>
      </c>
      <c r="T322" s="160"/>
      <c r="U322" s="160"/>
      <c r="V322" s="162">
        <v>7548.79</v>
      </c>
      <c r="W322" s="162">
        <v>46654.314672</v>
      </c>
      <c r="X322" s="163">
        <v>44595</v>
      </c>
      <c r="Y322" s="159">
        <v>2059.3146720000004</v>
      </c>
      <c r="Z322" s="219">
        <v>4.6178151631348863E-2</v>
      </c>
      <c r="AA322" s="219">
        <v>5.5307572956609041E-2</v>
      </c>
      <c r="AB322" s="219">
        <v>-9.1294213252601786E-3</v>
      </c>
      <c r="AC322" s="164" t="s">
        <v>952</v>
      </c>
    </row>
    <row r="323" spans="1:29">
      <c r="A323" s="144" t="s">
        <v>876</v>
      </c>
      <c r="B323" s="145">
        <v>240</v>
      </c>
      <c r="C323" s="172">
        <v>177.12</v>
      </c>
      <c r="D323" s="173">
        <v>1.3533999999999999</v>
      </c>
      <c r="E323" s="148">
        <v>0.29000000000000004</v>
      </c>
      <c r="F323" s="168">
        <v>0.29841666666666666</v>
      </c>
      <c r="G323" s="150">
        <v>311.62</v>
      </c>
      <c r="H323" s="169">
        <v>71.62</v>
      </c>
      <c r="I323" s="145" t="s">
        <v>955</v>
      </c>
      <c r="J323" s="152" t="s">
        <v>1767</v>
      </c>
      <c r="K323" s="170">
        <v>43950</v>
      </c>
      <c r="L323" s="170">
        <v>44144</v>
      </c>
      <c r="M323" s="171">
        <v>46800</v>
      </c>
      <c r="N323" s="156">
        <v>0.55857478632478641</v>
      </c>
      <c r="O323" s="157">
        <v>239.71420799999999</v>
      </c>
      <c r="P323" s="157">
        <v>0.28579200000001492</v>
      </c>
      <c r="Q323" s="158">
        <v>1.6</v>
      </c>
      <c r="R323" s="159">
        <v>29204.379999999997</v>
      </c>
      <c r="S323" s="160">
        <v>39525.207891999991</v>
      </c>
      <c r="T323" s="160"/>
      <c r="U323" s="160"/>
      <c r="V323" s="162">
        <v>7548.79</v>
      </c>
      <c r="W323" s="162">
        <v>47073.997891999992</v>
      </c>
      <c r="X323" s="163">
        <v>44835</v>
      </c>
      <c r="Y323" s="159">
        <v>2238.9978919999921</v>
      </c>
      <c r="Z323" s="219">
        <v>4.993861697334645E-2</v>
      </c>
      <c r="AA323" s="219">
        <v>5.9835812646369835E-2</v>
      </c>
      <c r="AB323" s="219">
        <v>-9.8971956730233845E-3</v>
      </c>
      <c r="AC323" s="164" t="s">
        <v>952</v>
      </c>
    </row>
    <row r="324" spans="1:29">
      <c r="A324" s="144" t="s">
        <v>877</v>
      </c>
      <c r="B324" s="145">
        <v>135</v>
      </c>
      <c r="C324" s="172">
        <v>98.52</v>
      </c>
      <c r="D324" s="173">
        <v>1.3686</v>
      </c>
      <c r="E324" s="148">
        <v>0.22000000000000003</v>
      </c>
      <c r="F324" s="168">
        <v>0.21237037037037026</v>
      </c>
      <c r="G324" s="150">
        <v>163.66999999999999</v>
      </c>
      <c r="H324" s="169">
        <v>28.669999999999987</v>
      </c>
      <c r="I324" s="145" t="s">
        <v>1284</v>
      </c>
      <c r="J324" s="152" t="s">
        <v>1292</v>
      </c>
      <c r="K324" s="170">
        <v>43951</v>
      </c>
      <c r="L324" s="170">
        <v>44020</v>
      </c>
      <c r="M324" s="171">
        <v>9450</v>
      </c>
      <c r="N324" s="156">
        <v>1.1073597883597879</v>
      </c>
      <c r="O324" s="157">
        <v>134.83447200000001</v>
      </c>
      <c r="P324" s="157">
        <v>0.16552799999999479</v>
      </c>
      <c r="Q324" s="158">
        <v>0.9</v>
      </c>
      <c r="R324" s="159">
        <v>29302.899999999998</v>
      </c>
      <c r="S324" s="160">
        <v>40103.948939999995</v>
      </c>
      <c r="T324" s="160"/>
      <c r="U324" s="160"/>
      <c r="V324" s="162">
        <v>7548.79</v>
      </c>
      <c r="W324" s="162">
        <v>47652.738939999996</v>
      </c>
      <c r="X324" s="163">
        <v>44970</v>
      </c>
      <c r="Y324" s="159">
        <v>2682.7389399999956</v>
      </c>
      <c r="Z324" s="184">
        <v>5.9656191683344462E-2</v>
      </c>
      <c r="AA324" s="184">
        <v>7.1519760106737662E-2</v>
      </c>
      <c r="AB324" s="184">
        <v>-1.18635684233932E-2</v>
      </c>
      <c r="AC324" s="164" t="s">
        <v>952</v>
      </c>
    </row>
    <row r="325" spans="1:29">
      <c r="A325" s="144" t="s">
        <v>885</v>
      </c>
      <c r="B325" s="145">
        <v>135</v>
      </c>
      <c r="C325" s="172">
        <v>97.97</v>
      </c>
      <c r="D325" s="173">
        <v>1.3764000000000001</v>
      </c>
      <c r="E325" s="148">
        <v>0.22000000000000003</v>
      </c>
      <c r="F325" s="168">
        <v>0.22185185185185177</v>
      </c>
      <c r="G325" s="150">
        <v>164.95</v>
      </c>
      <c r="H325" s="169">
        <v>29.949999999999989</v>
      </c>
      <c r="I325" s="145" t="s">
        <v>955</v>
      </c>
      <c r="J325" s="152" t="s">
        <v>1312</v>
      </c>
      <c r="K325" s="170">
        <v>43957</v>
      </c>
      <c r="L325" s="170">
        <v>44021</v>
      </c>
      <c r="M325" s="171">
        <v>8775</v>
      </c>
      <c r="N325" s="156">
        <v>1.2457834757834754</v>
      </c>
      <c r="O325" s="157">
        <v>134.84590800000001</v>
      </c>
      <c r="P325" s="157">
        <v>0.15409199999999146</v>
      </c>
      <c r="Q325" s="158">
        <v>0.9</v>
      </c>
      <c r="R325" s="159">
        <v>29400.87</v>
      </c>
      <c r="S325" s="160">
        <v>40467.357468000002</v>
      </c>
      <c r="T325" s="160"/>
      <c r="U325" s="160"/>
      <c r="V325" s="162">
        <v>7548.79</v>
      </c>
      <c r="W325" s="162">
        <v>48016.147468000003</v>
      </c>
      <c r="X325" s="163">
        <v>45105</v>
      </c>
      <c r="Y325" s="159">
        <v>2911.1474680000028</v>
      </c>
      <c r="Z325" s="184">
        <v>6.4541568961312468E-2</v>
      </c>
      <c r="AA325" s="184">
        <v>7.7390870103092535E-2</v>
      </c>
      <c r="AB325" s="184">
        <v>-1.2849301141780067E-2</v>
      </c>
      <c r="AC325" s="164" t="s">
        <v>952</v>
      </c>
    </row>
    <row r="326" spans="1:29">
      <c r="A326" s="144" t="s">
        <v>886</v>
      </c>
      <c r="B326" s="145">
        <v>135</v>
      </c>
      <c r="C326" s="172">
        <v>98.22</v>
      </c>
      <c r="D326" s="173">
        <v>1.3728</v>
      </c>
      <c r="E326" s="148">
        <v>0.22000000000000003</v>
      </c>
      <c r="F326" s="168">
        <v>0.224962962962963</v>
      </c>
      <c r="G326" s="150">
        <v>165.37</v>
      </c>
      <c r="H326" s="169">
        <v>30.370000000000005</v>
      </c>
      <c r="I326" s="145" t="s">
        <v>955</v>
      </c>
      <c r="J326" s="152" t="s">
        <v>1313</v>
      </c>
      <c r="K326" s="170">
        <v>43958</v>
      </c>
      <c r="L326" s="170">
        <v>44021</v>
      </c>
      <c r="M326" s="171">
        <v>8640</v>
      </c>
      <c r="N326" s="156">
        <v>1.2829918981481483</v>
      </c>
      <c r="O326" s="157">
        <v>134.83641600000001</v>
      </c>
      <c r="P326" s="157">
        <v>0.16358399999998596</v>
      </c>
      <c r="Q326" s="158">
        <v>0.9</v>
      </c>
      <c r="R326" s="159">
        <v>29499.09</v>
      </c>
      <c r="S326" s="160">
        <v>40496.350751999998</v>
      </c>
      <c r="T326" s="160"/>
      <c r="U326" s="160"/>
      <c r="V326" s="162">
        <v>7548.79</v>
      </c>
      <c r="W326" s="162">
        <v>48045.140751999999</v>
      </c>
      <c r="X326" s="163">
        <v>45240</v>
      </c>
      <c r="Y326" s="159">
        <v>2805.1407519999993</v>
      </c>
      <c r="Z326" s="184">
        <v>6.200576374889466E-2</v>
      </c>
      <c r="AA326" s="184">
        <v>7.4346786206896276E-2</v>
      </c>
      <c r="AB326" s="184">
        <v>-1.2341022458001616E-2</v>
      </c>
      <c r="AC326" s="164" t="s">
        <v>952</v>
      </c>
    </row>
    <row r="327" spans="1:29">
      <c r="A327" s="144" t="s">
        <v>887</v>
      </c>
      <c r="B327" s="145">
        <v>135</v>
      </c>
      <c r="C327" s="172">
        <v>97.21</v>
      </c>
      <c r="D327" s="173">
        <v>1.3871</v>
      </c>
      <c r="E327" s="148">
        <v>0.22000000000000003</v>
      </c>
      <c r="F327" s="168">
        <v>0.21844444444444452</v>
      </c>
      <c r="G327" s="150">
        <v>164.49</v>
      </c>
      <c r="H327" s="169">
        <v>29.490000000000009</v>
      </c>
      <c r="I327" s="145" t="s">
        <v>955</v>
      </c>
      <c r="J327" s="152" t="s">
        <v>1452</v>
      </c>
      <c r="K327" s="170">
        <v>43959</v>
      </c>
      <c r="L327" s="170">
        <v>44025</v>
      </c>
      <c r="M327" s="171">
        <v>9045</v>
      </c>
      <c r="N327" s="156">
        <v>1.1900331674958544</v>
      </c>
      <c r="O327" s="157">
        <v>134.839991</v>
      </c>
      <c r="P327" s="157">
        <v>0.16000900000000229</v>
      </c>
      <c r="Q327" s="158">
        <v>0.9</v>
      </c>
      <c r="R327" s="159">
        <v>29596.3</v>
      </c>
      <c r="S327" s="160">
        <v>41053.027730000002</v>
      </c>
      <c r="T327" s="160"/>
      <c r="U327" s="160"/>
      <c r="V327" s="162">
        <v>7548.79</v>
      </c>
      <c r="W327" s="162">
        <v>48601.817730000002</v>
      </c>
      <c r="X327" s="163">
        <v>45375</v>
      </c>
      <c r="Y327" s="159">
        <v>3226.8177300000025</v>
      </c>
      <c r="Z327" s="184">
        <v>7.1114440330578566E-2</v>
      </c>
      <c r="AA327" s="184">
        <v>8.5279879272726955E-2</v>
      </c>
      <c r="AB327" s="184">
        <v>-1.416543894214839E-2</v>
      </c>
      <c r="AC327" s="164" t="s">
        <v>952</v>
      </c>
    </row>
    <row r="328" spans="1:29">
      <c r="A328" s="144" t="s">
        <v>893</v>
      </c>
      <c r="B328" s="145">
        <v>135</v>
      </c>
      <c r="C328" s="172">
        <v>97.29</v>
      </c>
      <c r="D328" s="173">
        <v>1.3858999999999999</v>
      </c>
      <c r="E328" s="148">
        <v>0.22000000000000003</v>
      </c>
      <c r="F328" s="168">
        <v>0.21940740740740744</v>
      </c>
      <c r="G328" s="150">
        <v>164.62</v>
      </c>
      <c r="H328" s="169">
        <v>29.620000000000005</v>
      </c>
      <c r="I328" s="145" t="s">
        <v>955</v>
      </c>
      <c r="J328" s="152" t="s">
        <v>1450</v>
      </c>
      <c r="K328" s="170">
        <v>43962</v>
      </c>
      <c r="L328" s="170">
        <v>44025</v>
      </c>
      <c r="M328" s="171">
        <v>8640</v>
      </c>
      <c r="N328" s="156">
        <v>1.2513078703703706</v>
      </c>
      <c r="O328" s="157">
        <v>134.83421100000001</v>
      </c>
      <c r="P328" s="157">
        <v>0.16578899999998953</v>
      </c>
      <c r="Q328" s="158">
        <v>0.9</v>
      </c>
      <c r="R328" s="159">
        <v>29693.59</v>
      </c>
      <c r="S328" s="160">
        <v>41152.346380999996</v>
      </c>
      <c r="T328" s="160"/>
      <c r="U328" s="160"/>
      <c r="V328" s="162">
        <v>7548.79</v>
      </c>
      <c r="W328" s="162">
        <v>48701.136380999997</v>
      </c>
      <c r="X328" s="163">
        <v>45510</v>
      </c>
      <c r="Y328" s="159">
        <v>3191.1363809999966</v>
      </c>
      <c r="Z328" s="184">
        <v>7.011945464733027E-2</v>
      </c>
      <c r="AA328" s="184">
        <v>8.4087157745550201E-2</v>
      </c>
      <c r="AB328" s="184">
        <v>-1.396770309821993E-2</v>
      </c>
      <c r="AC328" s="164" t="s">
        <v>952</v>
      </c>
    </row>
    <row r="329" spans="1:29">
      <c r="A329" s="144" t="s">
        <v>894</v>
      </c>
      <c r="B329" s="145">
        <v>135</v>
      </c>
      <c r="C329" s="172">
        <v>97.29</v>
      </c>
      <c r="D329" s="173">
        <v>1.3859999999999999</v>
      </c>
      <c r="E329" s="148">
        <v>0.22000000000000003</v>
      </c>
      <c r="F329" s="168">
        <v>0.21940740740740744</v>
      </c>
      <c r="G329" s="150">
        <v>164.62</v>
      </c>
      <c r="H329" s="169">
        <v>29.620000000000005</v>
      </c>
      <c r="I329" s="145" t="s">
        <v>955</v>
      </c>
      <c r="J329" s="152" t="s">
        <v>1453</v>
      </c>
      <c r="K329" s="170">
        <v>43963</v>
      </c>
      <c r="L329" s="170">
        <v>44025</v>
      </c>
      <c r="M329" s="171">
        <v>8505</v>
      </c>
      <c r="N329" s="156">
        <v>1.271169900058789</v>
      </c>
      <c r="O329" s="157">
        <v>134.84394</v>
      </c>
      <c r="P329" s="157">
        <v>0.15605999999999653</v>
      </c>
      <c r="Q329" s="158">
        <v>0.9</v>
      </c>
      <c r="R329" s="159">
        <v>29790.880000000001</v>
      </c>
      <c r="S329" s="160">
        <v>41290.159679999997</v>
      </c>
      <c r="T329" s="160"/>
      <c r="U329" s="160"/>
      <c r="V329" s="162">
        <v>7548.79</v>
      </c>
      <c r="W329" s="162">
        <v>48838.949679999998</v>
      </c>
      <c r="X329" s="163">
        <v>45645</v>
      </c>
      <c r="Y329" s="159">
        <v>3193.9496799999979</v>
      </c>
      <c r="Z329" s="184">
        <v>6.9973703143827226E-2</v>
      </c>
      <c r="AA329" s="184">
        <v>8.3913033190929687E-2</v>
      </c>
      <c r="AB329" s="184">
        <v>-1.3939330047102461E-2</v>
      </c>
      <c r="AC329" s="164" t="s">
        <v>952</v>
      </c>
    </row>
    <row r="330" spans="1:29">
      <c r="A330" s="144" t="s">
        <v>895</v>
      </c>
      <c r="B330" s="145">
        <v>135</v>
      </c>
      <c r="C330" s="172">
        <v>97.1</v>
      </c>
      <c r="D330" s="173">
        <v>1.3887</v>
      </c>
      <c r="E330" s="148">
        <v>0.22000000000000003</v>
      </c>
      <c r="F330" s="168">
        <v>0.21703703703703711</v>
      </c>
      <c r="G330" s="150">
        <v>164.3</v>
      </c>
      <c r="H330" s="169">
        <v>29.300000000000011</v>
      </c>
      <c r="I330" s="145" t="s">
        <v>955</v>
      </c>
      <c r="J330" s="152" t="s">
        <v>1449</v>
      </c>
      <c r="K330" s="170">
        <v>43964</v>
      </c>
      <c r="L330" s="170">
        <v>44025</v>
      </c>
      <c r="M330" s="171">
        <v>8370</v>
      </c>
      <c r="N330" s="156">
        <v>1.2777180406212669</v>
      </c>
      <c r="O330" s="157">
        <v>134.84277</v>
      </c>
      <c r="P330" s="157">
        <v>0.15722999999999843</v>
      </c>
      <c r="Q330" s="158">
        <v>0.9</v>
      </c>
      <c r="R330" s="159">
        <v>29887.98</v>
      </c>
      <c r="S330" s="160">
        <v>41505.437826000001</v>
      </c>
      <c r="T330" s="160"/>
      <c r="U330" s="160"/>
      <c r="V330" s="162">
        <v>7548.79</v>
      </c>
      <c r="W330" s="162">
        <v>49054.227826000002</v>
      </c>
      <c r="X330" s="163">
        <v>45780</v>
      </c>
      <c r="Y330" s="159">
        <v>3274.2278260000021</v>
      </c>
      <c r="Z330" s="184">
        <v>7.1520922367846351E-2</v>
      </c>
      <c r="AA330" s="184">
        <v>8.5767441022280178E-2</v>
      </c>
      <c r="AB330" s="184">
        <v>-1.4246518654433826E-2</v>
      </c>
      <c r="AC330" s="164" t="s">
        <v>952</v>
      </c>
    </row>
    <row r="331" spans="1:29">
      <c r="A331" s="144" t="s">
        <v>896</v>
      </c>
      <c r="B331" s="145">
        <v>135</v>
      </c>
      <c r="C331" s="172">
        <v>98.11</v>
      </c>
      <c r="D331" s="173">
        <v>1.3744000000000001</v>
      </c>
      <c r="E331" s="148">
        <v>0.22000000000000003</v>
      </c>
      <c r="F331" s="168">
        <v>0.22355555555555562</v>
      </c>
      <c r="G331" s="150">
        <v>165.18</v>
      </c>
      <c r="H331" s="169">
        <v>30.180000000000007</v>
      </c>
      <c r="I331" s="145" t="s">
        <v>955</v>
      </c>
      <c r="J331" s="152" t="s">
        <v>1315</v>
      </c>
      <c r="K331" s="170">
        <v>43965</v>
      </c>
      <c r="L331" s="170">
        <v>44021</v>
      </c>
      <c r="M331" s="171">
        <v>7695</v>
      </c>
      <c r="N331" s="156">
        <v>1.4315399610136457</v>
      </c>
      <c r="O331" s="157">
        <v>134.84238400000001</v>
      </c>
      <c r="P331" s="157">
        <v>0.15761599999999021</v>
      </c>
      <c r="Q331" s="158">
        <v>0.9</v>
      </c>
      <c r="R331" s="159">
        <v>29986.09</v>
      </c>
      <c r="S331" s="160">
        <v>41212.882096000001</v>
      </c>
      <c r="T331" s="160"/>
      <c r="U331" s="160"/>
      <c r="V331" s="162">
        <v>7548.79</v>
      </c>
      <c r="W331" s="162">
        <v>48761.672096000002</v>
      </c>
      <c r="X331" s="163">
        <v>45915</v>
      </c>
      <c r="Y331" s="159">
        <v>2846.6720960000021</v>
      </c>
      <c r="Z331" s="184">
        <v>6.1998738887073968E-2</v>
      </c>
      <c r="AA331" s="184">
        <v>7.4364124665142084E-2</v>
      </c>
      <c r="AB331" s="184">
        <v>-1.2365385778068116E-2</v>
      </c>
      <c r="AC331" s="164" t="s">
        <v>952</v>
      </c>
    </row>
    <row r="332" spans="1:29">
      <c r="A332" s="144" t="s">
        <v>897</v>
      </c>
      <c r="B332" s="145">
        <v>135</v>
      </c>
      <c r="C332" s="172">
        <v>98.39</v>
      </c>
      <c r="D332" s="173">
        <v>1.3705000000000001</v>
      </c>
      <c r="E332" s="148">
        <v>0.22000000000000003</v>
      </c>
      <c r="F332" s="168">
        <v>0.21074074074074065</v>
      </c>
      <c r="G332" s="150">
        <v>163.44999999999999</v>
      </c>
      <c r="H332" s="169">
        <v>28.449999999999989</v>
      </c>
      <c r="I332" s="145" t="s">
        <v>1284</v>
      </c>
      <c r="J332" s="152" t="s">
        <v>1290</v>
      </c>
      <c r="K332" s="170">
        <v>43966</v>
      </c>
      <c r="L332" s="170">
        <v>44020</v>
      </c>
      <c r="M332" s="171">
        <v>7425</v>
      </c>
      <c r="N332" s="156">
        <v>1.3985521885521879</v>
      </c>
      <c r="O332" s="157">
        <v>134.84349500000002</v>
      </c>
      <c r="P332" s="157">
        <v>0.15650499999998146</v>
      </c>
      <c r="Q332" s="158">
        <v>0.9</v>
      </c>
      <c r="R332" s="159">
        <v>30084.48</v>
      </c>
      <c r="S332" s="160">
        <v>41230.779840000003</v>
      </c>
      <c r="T332" s="160"/>
      <c r="U332" s="160"/>
      <c r="V332" s="162">
        <v>7548.79</v>
      </c>
      <c r="W332" s="162">
        <v>48779.569840000004</v>
      </c>
      <c r="X332" s="163">
        <v>46050</v>
      </c>
      <c r="Y332" s="159">
        <v>2729.5698400000038</v>
      </c>
      <c r="Z332" s="184">
        <v>5.9274046471226916E-2</v>
      </c>
      <c r="AA332" s="184">
        <v>7.1103040173724041E-2</v>
      </c>
      <c r="AB332" s="184">
        <v>-1.1828993702497126E-2</v>
      </c>
      <c r="AC332" s="164" t="s">
        <v>952</v>
      </c>
    </row>
    <row r="333" spans="1:29">
      <c r="A333" s="144" t="s">
        <v>898</v>
      </c>
      <c r="B333" s="145">
        <v>135</v>
      </c>
      <c r="C333" s="172">
        <v>98.14</v>
      </c>
      <c r="D333" s="173">
        <v>1.3740000000000001</v>
      </c>
      <c r="E333" s="148">
        <v>0.22000000000000003</v>
      </c>
      <c r="F333" s="168">
        <v>0.22392592592592586</v>
      </c>
      <c r="G333" s="150">
        <v>165.23</v>
      </c>
      <c r="H333" s="169">
        <v>30.22999999999999</v>
      </c>
      <c r="I333" s="145" t="s">
        <v>955</v>
      </c>
      <c r="J333" s="152" t="s">
        <v>1318</v>
      </c>
      <c r="K333" s="170">
        <v>43969</v>
      </c>
      <c r="L333" s="170">
        <v>44021</v>
      </c>
      <c r="M333" s="171">
        <v>7155</v>
      </c>
      <c r="N333" s="156">
        <v>1.542131376659678</v>
      </c>
      <c r="O333" s="157">
        <v>134.84436000000002</v>
      </c>
      <c r="P333" s="157">
        <v>0.15563999999997691</v>
      </c>
      <c r="Q333" s="158">
        <v>0.9</v>
      </c>
      <c r="R333" s="159">
        <v>30182.62</v>
      </c>
      <c r="S333" s="160">
        <v>41470.919880000001</v>
      </c>
      <c r="T333" s="160"/>
      <c r="U333" s="160"/>
      <c r="V333" s="162">
        <v>7548.79</v>
      </c>
      <c r="W333" s="162">
        <v>49019.709880000002</v>
      </c>
      <c r="X333" s="163">
        <v>46185</v>
      </c>
      <c r="Y333" s="159">
        <v>2834.7098800000022</v>
      </c>
      <c r="Z333" s="184">
        <v>6.1377284399696919E-2</v>
      </c>
      <c r="AA333" s="184">
        <v>7.3619234816498569E-2</v>
      </c>
      <c r="AB333" s="184">
        <v>-1.224195041680165E-2</v>
      </c>
      <c r="AC333" s="164" t="s">
        <v>952</v>
      </c>
    </row>
    <row r="334" spans="1:29">
      <c r="A334" s="144" t="s">
        <v>899</v>
      </c>
      <c r="B334" s="145">
        <v>135</v>
      </c>
      <c r="C334" s="172">
        <v>97.34</v>
      </c>
      <c r="D334" s="173">
        <v>1.3853</v>
      </c>
      <c r="E334" s="148">
        <v>0.22000000000000003</v>
      </c>
      <c r="F334" s="168">
        <v>0.22007407407407414</v>
      </c>
      <c r="G334" s="150">
        <v>164.71</v>
      </c>
      <c r="H334" s="169">
        <v>29.710000000000008</v>
      </c>
      <c r="I334" s="145" t="s">
        <v>955</v>
      </c>
      <c r="J334" s="152" t="s">
        <v>1454</v>
      </c>
      <c r="K334" s="170">
        <v>43970</v>
      </c>
      <c r="L334" s="170">
        <v>44025</v>
      </c>
      <c r="M334" s="171">
        <v>7560</v>
      </c>
      <c r="N334" s="156">
        <v>1.4344113756613761</v>
      </c>
      <c r="O334" s="157">
        <v>134.845102</v>
      </c>
      <c r="P334" s="157">
        <v>0.15489800000000287</v>
      </c>
      <c r="Q334" s="158">
        <v>0.9</v>
      </c>
      <c r="R334" s="159">
        <v>30279.96</v>
      </c>
      <c r="S334" s="160">
        <v>41946.828587999997</v>
      </c>
      <c r="T334" s="160"/>
      <c r="U334" s="160"/>
      <c r="V334" s="162">
        <v>7548.79</v>
      </c>
      <c r="W334" s="162">
        <v>49495.618587999998</v>
      </c>
      <c r="X334" s="163">
        <v>46320</v>
      </c>
      <c r="Y334" s="159">
        <v>3175.6185879999975</v>
      </c>
      <c r="Z334" s="184">
        <v>6.8558259671847921E-2</v>
      </c>
      <c r="AA334" s="184">
        <v>8.2205212521588633E-2</v>
      </c>
      <c r="AB334" s="184">
        <v>-1.3646952849740712E-2</v>
      </c>
      <c r="AC334" s="164" t="s">
        <v>952</v>
      </c>
    </row>
    <row r="335" spans="1:29">
      <c r="A335" s="144" t="s">
        <v>900</v>
      </c>
      <c r="B335" s="145">
        <v>135</v>
      </c>
      <c r="C335" s="172">
        <v>97.81</v>
      </c>
      <c r="D335" s="173">
        <v>1.3786</v>
      </c>
      <c r="E335" s="148">
        <v>0.22000000000000003</v>
      </c>
      <c r="F335" s="168">
        <v>0.21985185185185191</v>
      </c>
      <c r="G335" s="150">
        <v>164.68</v>
      </c>
      <c r="H335" s="169">
        <v>29.680000000000007</v>
      </c>
      <c r="I335" s="145" t="s">
        <v>955</v>
      </c>
      <c r="J335" s="152" t="s">
        <v>1316</v>
      </c>
      <c r="K335" s="170">
        <v>43971</v>
      </c>
      <c r="L335" s="170">
        <v>44021</v>
      </c>
      <c r="M335" s="171">
        <v>6885</v>
      </c>
      <c r="N335" s="156">
        <v>1.5734495279593324</v>
      </c>
      <c r="O335" s="157">
        <v>134.84086600000001</v>
      </c>
      <c r="P335" s="157">
        <v>0.15913399999999456</v>
      </c>
      <c r="Q335" s="158">
        <v>0.9</v>
      </c>
      <c r="R335" s="159">
        <v>30377.77</v>
      </c>
      <c r="S335" s="160">
        <v>41878.793722000002</v>
      </c>
      <c r="T335" s="160"/>
      <c r="U335" s="160"/>
      <c r="V335" s="162">
        <v>7548.79</v>
      </c>
      <c r="W335" s="162">
        <v>49427.583722000003</v>
      </c>
      <c r="X335" s="163">
        <v>46455</v>
      </c>
      <c r="Y335" s="159">
        <v>2972.583722000003</v>
      </c>
      <c r="Z335" s="184">
        <v>6.3988455968141178E-2</v>
      </c>
      <c r="AA335" s="184">
        <v>7.6744023119147187E-2</v>
      </c>
      <c r="AB335" s="184">
        <v>-1.2755567151006009E-2</v>
      </c>
      <c r="AC335" s="164" t="s">
        <v>952</v>
      </c>
    </row>
    <row r="336" spans="1:29">
      <c r="A336" s="144" t="s">
        <v>901</v>
      </c>
      <c r="B336" s="145">
        <v>135</v>
      </c>
      <c r="C336" s="172">
        <v>98.32</v>
      </c>
      <c r="D336" s="173">
        <v>1.3714999999999999</v>
      </c>
      <c r="E336" s="148">
        <v>0.22000000000000003</v>
      </c>
      <c r="F336" s="168">
        <v>0.20985185185185196</v>
      </c>
      <c r="G336" s="150">
        <v>163.33000000000001</v>
      </c>
      <c r="H336" s="169">
        <v>28.330000000000013</v>
      </c>
      <c r="I336" s="145" t="s">
        <v>1284</v>
      </c>
      <c r="J336" s="152" t="s">
        <v>1293</v>
      </c>
      <c r="K336" s="170">
        <v>43972</v>
      </c>
      <c r="L336" s="170">
        <v>44020</v>
      </c>
      <c r="M336" s="171">
        <v>6615</v>
      </c>
      <c r="N336" s="156">
        <v>1.563182161753591</v>
      </c>
      <c r="O336" s="157">
        <v>134.84587999999999</v>
      </c>
      <c r="P336" s="157">
        <v>0.15412000000000603</v>
      </c>
      <c r="Q336" s="158">
        <v>0.9</v>
      </c>
      <c r="R336" s="159">
        <v>30476.09</v>
      </c>
      <c r="S336" s="160">
        <v>41797.957434999997</v>
      </c>
      <c r="T336" s="160"/>
      <c r="U336" s="160"/>
      <c r="V336" s="162">
        <v>7548.79</v>
      </c>
      <c r="W336" s="162">
        <v>49346.747434999997</v>
      </c>
      <c r="X336" s="163">
        <v>46590</v>
      </c>
      <c r="Y336" s="159">
        <v>2756.7474349999975</v>
      </c>
      <c r="Z336" s="184">
        <v>5.9170367782785949E-2</v>
      </c>
      <c r="AA336" s="184">
        <v>7.0989012985618771E-2</v>
      </c>
      <c r="AB336" s="184">
        <v>-1.1818645202832823E-2</v>
      </c>
      <c r="AC336" s="164" t="s">
        <v>952</v>
      </c>
    </row>
    <row r="337" spans="1:29">
      <c r="A337" s="144" t="s">
        <v>902</v>
      </c>
      <c r="B337" s="145">
        <v>135</v>
      </c>
      <c r="C337" s="172">
        <v>100.47</v>
      </c>
      <c r="D337" s="173">
        <v>1.3421000000000001</v>
      </c>
      <c r="E337" s="148">
        <v>0.22000000000000003</v>
      </c>
      <c r="F337" s="168">
        <v>0.21762962962962959</v>
      </c>
      <c r="G337" s="150">
        <v>164.38</v>
      </c>
      <c r="H337" s="169">
        <v>29.379999999999995</v>
      </c>
      <c r="I337" s="145" t="s">
        <v>955</v>
      </c>
      <c r="J337" s="152" t="s">
        <v>1272</v>
      </c>
      <c r="K337" s="170">
        <v>43973</v>
      </c>
      <c r="L337" s="170">
        <v>44019</v>
      </c>
      <c r="M337" s="171">
        <v>6345</v>
      </c>
      <c r="N337" s="156">
        <v>1.6901024428683999</v>
      </c>
      <c r="O337" s="157">
        <v>134.84078700000001</v>
      </c>
      <c r="P337" s="157">
        <v>0.15921299999999405</v>
      </c>
      <c r="Q337" s="158">
        <v>0.9</v>
      </c>
      <c r="R337" s="159">
        <v>30576.560000000001</v>
      </c>
      <c r="S337" s="160">
        <v>41036.801176000001</v>
      </c>
      <c r="T337" s="160"/>
      <c r="U337" s="160"/>
      <c r="V337" s="162">
        <v>7548.79</v>
      </c>
      <c r="W337" s="162">
        <v>48585.591176000002</v>
      </c>
      <c r="X337" s="163">
        <v>46725</v>
      </c>
      <c r="Y337" s="159">
        <v>1860.5911760000017</v>
      </c>
      <c r="Z337" s="184">
        <v>3.9820035869448933E-2</v>
      </c>
      <c r="AA337" s="184">
        <v>4.788870129480971E-2</v>
      </c>
      <c r="AB337" s="184">
        <v>-8.068665425360777E-3</v>
      </c>
      <c r="AC337" s="164" t="s">
        <v>952</v>
      </c>
    </row>
    <row r="338" spans="1:29">
      <c r="A338" s="144" t="s">
        <v>913</v>
      </c>
      <c r="B338" s="145">
        <v>240</v>
      </c>
      <c r="C338" s="172">
        <v>178.37</v>
      </c>
      <c r="D338" s="173">
        <v>1.3439000000000001</v>
      </c>
      <c r="E338" s="148">
        <v>0.29000000000000004</v>
      </c>
      <c r="F338" s="168">
        <v>0.30758333333333332</v>
      </c>
      <c r="G338" s="150">
        <v>313.82</v>
      </c>
      <c r="H338" s="169">
        <v>73.819999999999993</v>
      </c>
      <c r="I338" s="145" t="s">
        <v>955</v>
      </c>
      <c r="J338" s="152" t="s">
        <v>1768</v>
      </c>
      <c r="K338" s="170">
        <v>43976</v>
      </c>
      <c r="L338" s="170">
        <v>44144</v>
      </c>
      <c r="M338" s="171">
        <v>40560</v>
      </c>
      <c r="N338" s="156">
        <v>0.66430719921104531</v>
      </c>
      <c r="O338" s="157">
        <v>239.71144300000003</v>
      </c>
      <c r="P338" s="157">
        <v>0.28855699999996887</v>
      </c>
      <c r="Q338" s="158">
        <v>1.6</v>
      </c>
      <c r="R338" s="159">
        <v>30754.93</v>
      </c>
      <c r="S338" s="160">
        <v>41331.550427000002</v>
      </c>
      <c r="T338" s="160"/>
      <c r="U338" s="160"/>
      <c r="V338" s="162">
        <v>7548.79</v>
      </c>
      <c r="W338" s="162">
        <v>48880.340427000003</v>
      </c>
      <c r="X338" s="163">
        <v>46965</v>
      </c>
      <c r="Y338" s="159">
        <v>1915.3404270000028</v>
      </c>
      <c r="Z338" s="219">
        <v>4.0782293771957967E-2</v>
      </c>
      <c r="AA338" s="219">
        <v>4.9036064196742002E-2</v>
      </c>
      <c r="AB338" s="219">
        <v>-8.2537704247840349E-3</v>
      </c>
      <c r="AC338" s="164" t="s">
        <v>952</v>
      </c>
    </row>
    <row r="339" spans="1:29">
      <c r="A339" s="144" t="s">
        <v>914</v>
      </c>
      <c r="B339" s="145">
        <v>240</v>
      </c>
      <c r="C339" s="172">
        <v>176.48</v>
      </c>
      <c r="D339" s="173">
        <v>1.3583000000000001</v>
      </c>
      <c r="E339" s="148">
        <v>0.29000000000000004</v>
      </c>
      <c r="F339" s="168">
        <v>0.29370833333333335</v>
      </c>
      <c r="G339" s="150">
        <v>310.49</v>
      </c>
      <c r="H339" s="169">
        <v>70.490000000000009</v>
      </c>
      <c r="I339" s="145" t="s">
        <v>955</v>
      </c>
      <c r="J339" s="152" t="s">
        <v>1769</v>
      </c>
      <c r="K339" s="170">
        <v>43977</v>
      </c>
      <c r="L339" s="170">
        <v>44144</v>
      </c>
      <c r="M339" s="171">
        <v>40320</v>
      </c>
      <c r="N339" s="156">
        <v>0.63811631944444447</v>
      </c>
      <c r="O339" s="157">
        <v>239.712784</v>
      </c>
      <c r="P339" s="157">
        <v>0.2872160000000008</v>
      </c>
      <c r="Q339" s="158">
        <v>1.6</v>
      </c>
      <c r="R339" s="159">
        <v>30931.41</v>
      </c>
      <c r="S339" s="160">
        <v>42014.134203000001</v>
      </c>
      <c r="T339" s="160"/>
      <c r="U339" s="160"/>
      <c r="V339" s="162">
        <v>7548.79</v>
      </c>
      <c r="W339" s="162">
        <v>49562.924203000002</v>
      </c>
      <c r="X339" s="163">
        <v>47205</v>
      </c>
      <c r="Y339" s="159">
        <v>2357.9242030000023</v>
      </c>
      <c r="Z339" s="219">
        <v>4.9950729859125076E-2</v>
      </c>
      <c r="AA339" s="219">
        <v>5.9964029636690785E-2</v>
      </c>
      <c r="AB339" s="219">
        <v>-1.001329977756571E-2</v>
      </c>
      <c r="AC339" s="164" t="s">
        <v>952</v>
      </c>
    </row>
    <row r="340" spans="1:29">
      <c r="A340" s="144" t="s">
        <v>915</v>
      </c>
      <c r="B340" s="145">
        <v>135</v>
      </c>
      <c r="C340" s="172">
        <v>99.92</v>
      </c>
      <c r="D340" s="173">
        <v>1.3494999999999999</v>
      </c>
      <c r="E340" s="148">
        <v>0.22000000000000003</v>
      </c>
      <c r="F340" s="168">
        <v>0.21096296296296288</v>
      </c>
      <c r="G340" s="150">
        <v>163.47999999999999</v>
      </c>
      <c r="H340" s="169">
        <v>28.47999999999999</v>
      </c>
      <c r="I340" s="145" t="s">
        <v>955</v>
      </c>
      <c r="J340" s="152" t="s">
        <v>1273</v>
      </c>
      <c r="K340" s="170">
        <v>43978</v>
      </c>
      <c r="L340" s="170">
        <v>44019</v>
      </c>
      <c r="M340" s="171">
        <v>5670</v>
      </c>
      <c r="N340" s="156">
        <v>1.8333686067019395</v>
      </c>
      <c r="O340" s="157">
        <v>134.84204</v>
      </c>
      <c r="P340" s="157">
        <v>0.15796000000000276</v>
      </c>
      <c r="Q340" s="158">
        <v>0.9</v>
      </c>
      <c r="R340" s="159">
        <v>31031.329999999998</v>
      </c>
      <c r="S340" s="160">
        <v>41876.779834999994</v>
      </c>
      <c r="T340" s="160"/>
      <c r="U340" s="160"/>
      <c r="V340" s="162">
        <v>7548.79</v>
      </c>
      <c r="W340" s="162">
        <v>49425.569834999995</v>
      </c>
      <c r="X340" s="163">
        <v>47340</v>
      </c>
      <c r="Y340" s="159">
        <v>2085.5698349999948</v>
      </c>
      <c r="Z340" s="219">
        <v>4.4055129594423148E-2</v>
      </c>
      <c r="AA340" s="219">
        <v>5.294210128855048E-2</v>
      </c>
      <c r="AB340" s="219">
        <v>-8.8869716941273325E-3</v>
      </c>
      <c r="AC340" s="164" t="s">
        <v>952</v>
      </c>
    </row>
    <row r="341" spans="1:29">
      <c r="A341" s="144" t="s">
        <v>916</v>
      </c>
      <c r="B341" s="145">
        <v>240</v>
      </c>
      <c r="C341" s="172">
        <v>177.1</v>
      </c>
      <c r="D341" s="173">
        <v>1.3534999999999999</v>
      </c>
      <c r="E341" s="148">
        <v>0.29000000000000004</v>
      </c>
      <c r="F341" s="168">
        <v>0.29824999999999996</v>
      </c>
      <c r="G341" s="150">
        <v>311.58</v>
      </c>
      <c r="H341" s="169">
        <v>71.579999999999984</v>
      </c>
      <c r="I341" s="145" t="s">
        <v>955</v>
      </c>
      <c r="J341" s="152" t="s">
        <v>1770</v>
      </c>
      <c r="K341" s="170">
        <v>43979</v>
      </c>
      <c r="L341" s="170">
        <v>44144</v>
      </c>
      <c r="M341" s="171">
        <v>39840</v>
      </c>
      <c r="N341" s="156">
        <v>0.65579066265060226</v>
      </c>
      <c r="O341" s="157">
        <v>239.70484999999996</v>
      </c>
      <c r="P341" s="157">
        <v>0.29515000000003511</v>
      </c>
      <c r="Q341" s="158">
        <v>1.6</v>
      </c>
      <c r="R341" s="159">
        <v>31208.429999999997</v>
      </c>
      <c r="S341" s="160">
        <v>42240.610004999995</v>
      </c>
      <c r="T341" s="160"/>
      <c r="U341" s="160"/>
      <c r="V341" s="162">
        <v>7548.79</v>
      </c>
      <c r="W341" s="162">
        <v>49789.400004999996</v>
      </c>
      <c r="X341" s="163">
        <v>47580</v>
      </c>
      <c r="Y341" s="159">
        <v>2209.4000049999959</v>
      </c>
      <c r="Z341" s="219">
        <v>4.6435477196300923E-2</v>
      </c>
      <c r="AA341" s="219">
        <v>5.5774092580916035E-2</v>
      </c>
      <c r="AB341" s="219">
        <v>-9.3386153846151121E-3</v>
      </c>
      <c r="AC341" s="164" t="s">
        <v>952</v>
      </c>
    </row>
    <row r="342" spans="1:29">
      <c r="A342" s="144" t="s">
        <v>917</v>
      </c>
      <c r="B342" s="145">
        <v>240</v>
      </c>
      <c r="C342" s="172">
        <v>176.56</v>
      </c>
      <c r="D342" s="173">
        <v>1.3576999999999999</v>
      </c>
      <c r="E342" s="148">
        <v>0.29000000000000004</v>
      </c>
      <c r="F342" s="168">
        <v>0.29429166666666667</v>
      </c>
      <c r="G342" s="150">
        <v>310.63</v>
      </c>
      <c r="H342" s="169">
        <v>70.63</v>
      </c>
      <c r="I342" s="145" t="s">
        <v>955</v>
      </c>
      <c r="J342" s="152" t="s">
        <v>1771</v>
      </c>
      <c r="K342" s="170">
        <v>43980</v>
      </c>
      <c r="L342" s="170">
        <v>44144</v>
      </c>
      <c r="M342" s="171">
        <v>39600</v>
      </c>
      <c r="N342" s="156">
        <v>0.65100883838383838</v>
      </c>
      <c r="O342" s="157">
        <v>239.71551199999999</v>
      </c>
      <c r="P342" s="157">
        <v>0.28448800000001029</v>
      </c>
      <c r="Q342" s="158">
        <v>1.6</v>
      </c>
      <c r="R342" s="159">
        <v>31384.989999999998</v>
      </c>
      <c r="S342" s="160">
        <v>42611.400922999994</v>
      </c>
      <c r="T342" s="160"/>
      <c r="U342" s="160"/>
      <c r="V342" s="162">
        <v>7548.79</v>
      </c>
      <c r="W342" s="162">
        <v>50160.190922999995</v>
      </c>
      <c r="X342" s="163">
        <v>47820</v>
      </c>
      <c r="Y342" s="159">
        <v>2340.1909229999947</v>
      </c>
      <c r="Z342" s="219">
        <v>4.8937493161856915E-2</v>
      </c>
      <c r="AA342" s="219">
        <v>5.8747917754077505E-2</v>
      </c>
      <c r="AB342" s="219">
        <v>-9.8104245922205902E-3</v>
      </c>
      <c r="AC342" s="164" t="s">
        <v>952</v>
      </c>
    </row>
    <row r="343" spans="1:29">
      <c r="A343" s="144" t="s">
        <v>924</v>
      </c>
      <c r="B343" s="145">
        <v>135</v>
      </c>
      <c r="C343" s="172">
        <v>96.85</v>
      </c>
      <c r="D343" s="173">
        <v>1.3923000000000001</v>
      </c>
      <c r="E343" s="148">
        <v>0.22000000000000003</v>
      </c>
      <c r="F343" s="168">
        <v>0.21392592592592588</v>
      </c>
      <c r="G343" s="150">
        <v>163.88</v>
      </c>
      <c r="H343" s="169">
        <v>28.879999999999995</v>
      </c>
      <c r="I343" s="145" t="s">
        <v>955</v>
      </c>
      <c r="J343" s="152" t="s">
        <v>1448</v>
      </c>
      <c r="K343" s="170">
        <v>43983</v>
      </c>
      <c r="L343" s="170">
        <v>44025</v>
      </c>
      <c r="M343" s="171">
        <v>5805</v>
      </c>
      <c r="N343" s="156">
        <v>1.8158828596037895</v>
      </c>
      <c r="O343" s="157">
        <v>134.844255</v>
      </c>
      <c r="P343" s="157">
        <v>0.15574499999999603</v>
      </c>
      <c r="Q343" s="158">
        <v>0.9</v>
      </c>
      <c r="R343" s="159">
        <v>31481.839999999997</v>
      </c>
      <c r="S343" s="160">
        <v>43832.165831999999</v>
      </c>
      <c r="T343" s="160"/>
      <c r="U343" s="160"/>
      <c r="V343" s="162">
        <v>7548.79</v>
      </c>
      <c r="W343" s="162">
        <v>51380.955832</v>
      </c>
      <c r="X343" s="163">
        <v>47955</v>
      </c>
      <c r="Y343" s="159">
        <v>3425.9558319999996</v>
      </c>
      <c r="Z343" s="219">
        <v>7.144105582316751E-2</v>
      </c>
      <c r="AA343" s="219">
        <v>8.5484752955895749E-2</v>
      </c>
      <c r="AB343" s="219">
        <v>-1.4043697132728239E-2</v>
      </c>
      <c r="AC343" s="164" t="s">
        <v>952</v>
      </c>
    </row>
    <row r="344" spans="1:29">
      <c r="A344" s="144" t="s">
        <v>925</v>
      </c>
      <c r="B344" s="145">
        <v>135</v>
      </c>
      <c r="C344" s="172">
        <v>96.51</v>
      </c>
      <c r="D344" s="173">
        <v>1.3972</v>
      </c>
      <c r="E344" s="148">
        <v>0.22000000000000003</v>
      </c>
      <c r="F344" s="168">
        <v>0.21955555555555545</v>
      </c>
      <c r="G344" s="150">
        <v>164.64</v>
      </c>
      <c r="H344" s="169">
        <v>29.639999999999986</v>
      </c>
      <c r="I344" s="145" t="s">
        <v>955</v>
      </c>
      <c r="J344" s="152" t="s">
        <v>1627</v>
      </c>
      <c r="K344" s="170">
        <v>43984</v>
      </c>
      <c r="L344" s="170" t="s">
        <v>1616</v>
      </c>
      <c r="M344" s="171">
        <v>14310</v>
      </c>
      <c r="N344" s="156">
        <v>0.75601677148846924</v>
      </c>
      <c r="O344" s="157">
        <v>134.843772</v>
      </c>
      <c r="P344" s="157">
        <v>0.1562279999999987</v>
      </c>
      <c r="Q344" s="158">
        <v>0.9</v>
      </c>
      <c r="R344" s="159">
        <v>31578.349999999995</v>
      </c>
      <c r="S344" s="160">
        <v>44121.270619999996</v>
      </c>
      <c r="T344" s="160"/>
      <c r="U344" s="160"/>
      <c r="V344" s="162">
        <v>7548.79</v>
      </c>
      <c r="W344" s="162">
        <v>51670.060619999997</v>
      </c>
      <c r="X344" s="163">
        <v>48090</v>
      </c>
      <c r="Y344" s="159">
        <v>3580.0606199999966</v>
      </c>
      <c r="Z344" s="219">
        <v>7.4445011852775966E-2</v>
      </c>
      <c r="AA344" s="219">
        <v>8.9051011935953106E-2</v>
      </c>
      <c r="AB344" s="219">
        <v>-1.460600008317714E-2</v>
      </c>
      <c r="AC344" s="164" t="s">
        <v>952</v>
      </c>
    </row>
    <row r="345" spans="1:29">
      <c r="A345" s="144" t="s">
        <v>926</v>
      </c>
      <c r="B345" s="145">
        <v>135</v>
      </c>
      <c r="C345" s="172">
        <v>96.49</v>
      </c>
      <c r="D345" s="173">
        <v>1.3975</v>
      </c>
      <c r="E345" s="148">
        <v>0.22000000000000003</v>
      </c>
      <c r="F345" s="168">
        <v>0.21925925925925921</v>
      </c>
      <c r="G345" s="150">
        <v>164.6</v>
      </c>
      <c r="H345" s="169">
        <v>29.599999999999994</v>
      </c>
      <c r="I345" s="145" t="s">
        <v>955</v>
      </c>
      <c r="J345" s="152" t="s">
        <v>1628</v>
      </c>
      <c r="K345" s="170">
        <v>43985</v>
      </c>
      <c r="L345" s="170" t="s">
        <v>1616</v>
      </c>
      <c r="M345" s="171">
        <v>14175</v>
      </c>
      <c r="N345" s="156">
        <v>0.76218694885361549</v>
      </c>
      <c r="O345" s="157">
        <v>134.844775</v>
      </c>
      <c r="P345" s="157">
        <v>0.1552250000000015</v>
      </c>
      <c r="Q345" s="158">
        <v>0.9</v>
      </c>
      <c r="R345" s="159">
        <v>31674.839999999997</v>
      </c>
      <c r="S345" s="160">
        <v>44265.588899999995</v>
      </c>
      <c r="T345" s="160"/>
      <c r="U345" s="160"/>
      <c r="V345" s="162">
        <v>7548.79</v>
      </c>
      <c r="W345" s="162">
        <v>51814.378899999996</v>
      </c>
      <c r="X345" s="163">
        <v>48225</v>
      </c>
      <c r="Y345" s="159">
        <v>3589.3788999999961</v>
      </c>
      <c r="Z345" s="219">
        <v>7.4429837221358097E-2</v>
      </c>
      <c r="AA345" s="219">
        <v>8.9031686884395445E-2</v>
      </c>
      <c r="AB345" s="219">
        <v>-1.4601849663037347E-2</v>
      </c>
      <c r="AC345" s="164" t="s">
        <v>952</v>
      </c>
    </row>
    <row r="346" spans="1:29">
      <c r="A346" s="144" t="s">
        <v>927</v>
      </c>
      <c r="B346" s="145">
        <v>135</v>
      </c>
      <c r="C346" s="172">
        <v>96.51</v>
      </c>
      <c r="D346" s="173">
        <v>1.3972</v>
      </c>
      <c r="E346" s="148">
        <v>0.22000000000000003</v>
      </c>
      <c r="F346" s="168">
        <v>0.21955555555555545</v>
      </c>
      <c r="G346" s="150">
        <v>164.64</v>
      </c>
      <c r="H346" s="169">
        <v>29.639999999999986</v>
      </c>
      <c r="I346" s="145" t="s">
        <v>955</v>
      </c>
      <c r="J346" s="152" t="s">
        <v>1630</v>
      </c>
      <c r="K346" s="170">
        <v>43986</v>
      </c>
      <c r="L346" s="170" t="s">
        <v>1616</v>
      </c>
      <c r="M346" s="171">
        <v>14040</v>
      </c>
      <c r="N346" s="156">
        <v>0.77055555555555522</v>
      </c>
      <c r="O346" s="157">
        <v>134.843772</v>
      </c>
      <c r="P346" s="157">
        <v>0.1562279999999987</v>
      </c>
      <c r="Q346" s="158">
        <v>0.9</v>
      </c>
      <c r="R346" s="159">
        <v>31771.349999999995</v>
      </c>
      <c r="S346" s="160">
        <v>44390.930219999995</v>
      </c>
      <c r="T346" s="160"/>
      <c r="U346" s="160"/>
      <c r="V346" s="162">
        <v>7548.79</v>
      </c>
      <c r="W346" s="162">
        <v>51939.720219999996</v>
      </c>
      <c r="X346" s="163">
        <v>48360</v>
      </c>
      <c r="Y346" s="159">
        <v>3579.7202199999956</v>
      </c>
      <c r="Z346" s="219">
        <v>7.4022337055417609E-2</v>
      </c>
      <c r="AA346" s="219">
        <v>8.8546789991728492E-2</v>
      </c>
      <c r="AB346" s="219">
        <v>-1.4524452936310883E-2</v>
      </c>
      <c r="AC346" s="164" t="s">
        <v>952</v>
      </c>
    </row>
    <row r="347" spans="1:29">
      <c r="A347" s="144" t="s">
        <v>928</v>
      </c>
      <c r="B347" s="145">
        <v>135</v>
      </c>
      <c r="C347" s="172">
        <v>96.08</v>
      </c>
      <c r="D347" s="173">
        <v>1.4034</v>
      </c>
      <c r="E347" s="148">
        <v>0.22000000000000003</v>
      </c>
      <c r="F347" s="168">
        <v>0.21414814814814812</v>
      </c>
      <c r="G347" s="150">
        <v>163.91</v>
      </c>
      <c r="H347" s="169">
        <v>28.909999999999997</v>
      </c>
      <c r="I347" s="145" t="s">
        <v>955</v>
      </c>
      <c r="J347" s="152" t="s">
        <v>1629</v>
      </c>
      <c r="K347" s="170">
        <v>43987</v>
      </c>
      <c r="L347" s="170" t="s">
        <v>1616</v>
      </c>
      <c r="M347" s="171">
        <v>13905</v>
      </c>
      <c r="N347" s="156">
        <v>0.75887450557353464</v>
      </c>
      <c r="O347" s="157">
        <v>134.838672</v>
      </c>
      <c r="P347" s="157">
        <v>0.16132799999999747</v>
      </c>
      <c r="Q347" s="158">
        <v>0.9</v>
      </c>
      <c r="R347" s="159">
        <v>31867.429999999997</v>
      </c>
      <c r="S347" s="160">
        <v>44722.751261999998</v>
      </c>
      <c r="T347" s="160"/>
      <c r="U347" s="160"/>
      <c r="V347" s="162">
        <v>7548.79</v>
      </c>
      <c r="W347" s="162">
        <v>52271.541261999999</v>
      </c>
      <c r="X347" s="163">
        <v>48495</v>
      </c>
      <c r="Y347" s="159">
        <v>3776.5412619999988</v>
      </c>
      <c r="Z347" s="219">
        <v>7.7874858480255771E-2</v>
      </c>
      <c r="AA347" s="219">
        <v>9.3113888648314047E-2</v>
      </c>
      <c r="AB347" s="219">
        <v>-1.5239030168058276E-2</v>
      </c>
      <c r="AC347" s="164" t="s">
        <v>952</v>
      </c>
    </row>
    <row r="348" spans="1:29">
      <c r="A348" s="144" t="s">
        <v>929</v>
      </c>
      <c r="B348" s="145">
        <v>135</v>
      </c>
      <c r="C348" s="172">
        <v>95.57</v>
      </c>
      <c r="D348" s="173">
        <v>1.4109</v>
      </c>
      <c r="E348" s="148">
        <v>0.22000000000000003</v>
      </c>
      <c r="F348" s="168">
        <v>0.24548148148148138</v>
      </c>
      <c r="G348" s="150">
        <v>168.14</v>
      </c>
      <c r="H348" s="169">
        <v>33.139999999999986</v>
      </c>
      <c r="I348" s="145" t="s">
        <v>955</v>
      </c>
      <c r="J348" s="152" t="s">
        <v>1772</v>
      </c>
      <c r="K348" s="170">
        <v>43990</v>
      </c>
      <c r="L348" s="170">
        <v>44144</v>
      </c>
      <c r="M348" s="171">
        <v>20925</v>
      </c>
      <c r="N348" s="156">
        <v>0.57806929510155292</v>
      </c>
      <c r="O348" s="157">
        <v>134.83971299999999</v>
      </c>
      <c r="P348" s="157">
        <v>0.16028700000001095</v>
      </c>
      <c r="Q348" s="158">
        <v>0.9</v>
      </c>
      <c r="R348" s="159">
        <v>31962.999999999996</v>
      </c>
      <c r="S348" s="160">
        <v>45096.596699999995</v>
      </c>
      <c r="T348" s="160"/>
      <c r="U348" s="160"/>
      <c r="V348" s="162">
        <v>7548.79</v>
      </c>
      <c r="W348" s="162">
        <v>52645.386699999995</v>
      </c>
      <c r="X348" s="163">
        <v>48630</v>
      </c>
      <c r="Y348" s="159">
        <v>4015.3866999999955</v>
      </c>
      <c r="Z348" s="219">
        <v>8.257015628213038E-2</v>
      </c>
      <c r="AA348" s="219">
        <v>9.8677665391733171E-2</v>
      </c>
      <c r="AB348" s="219">
        <v>-1.6107509109602791E-2</v>
      </c>
      <c r="AC348" s="164" t="s">
        <v>952</v>
      </c>
    </row>
    <row r="349" spans="1:29">
      <c r="A349" s="144" t="s">
        <v>930</v>
      </c>
      <c r="B349" s="145">
        <v>135</v>
      </c>
      <c r="C349" s="172">
        <v>95.02</v>
      </c>
      <c r="D349" s="173">
        <v>1.419</v>
      </c>
      <c r="E349" s="148">
        <v>0.22000000000000003</v>
      </c>
      <c r="F349" s="168">
        <v>0.2382962962962962</v>
      </c>
      <c r="G349" s="150">
        <v>167.17</v>
      </c>
      <c r="H349" s="169">
        <v>32.169999999999987</v>
      </c>
      <c r="I349" s="145" t="s">
        <v>955</v>
      </c>
      <c r="J349" s="152" t="s">
        <v>1773</v>
      </c>
      <c r="K349" s="170">
        <v>43991</v>
      </c>
      <c r="L349" s="170">
        <v>44144</v>
      </c>
      <c r="M349" s="171">
        <v>20790</v>
      </c>
      <c r="N349" s="156">
        <v>0.56479316979316962</v>
      </c>
      <c r="O349" s="157">
        <v>134.83338000000001</v>
      </c>
      <c r="P349" s="157">
        <v>0.16661999999999466</v>
      </c>
      <c r="Q349" s="158">
        <v>0.9</v>
      </c>
      <c r="R349" s="159">
        <v>32058.019999999997</v>
      </c>
      <c r="S349" s="160">
        <v>45490.330379999999</v>
      </c>
      <c r="T349" s="160"/>
      <c r="U349" s="160"/>
      <c r="V349" s="162">
        <v>7548.79</v>
      </c>
      <c r="W349" s="162">
        <v>53039.12038</v>
      </c>
      <c r="X349" s="163">
        <v>48765</v>
      </c>
      <c r="Y349" s="159">
        <v>4274.1203800000003</v>
      </c>
      <c r="Z349" s="219">
        <v>8.7647295806418501E-2</v>
      </c>
      <c r="AA349" s="219">
        <v>0.1046911362657641</v>
      </c>
      <c r="AB349" s="219">
        <v>-1.7043840459345594E-2</v>
      </c>
      <c r="AC349" s="164" t="s">
        <v>952</v>
      </c>
    </row>
    <row r="350" spans="1:29">
      <c r="A350" s="144" t="s">
        <v>931</v>
      </c>
      <c r="B350" s="145">
        <v>135</v>
      </c>
      <c r="C350" s="172">
        <v>95.11</v>
      </c>
      <c r="D350" s="173">
        <v>1.4177999999999999</v>
      </c>
      <c r="E350" s="148">
        <v>0.22000000000000003</v>
      </c>
      <c r="F350" s="168">
        <v>0.23948148148148157</v>
      </c>
      <c r="G350" s="150">
        <v>167.33</v>
      </c>
      <c r="H350" s="169">
        <v>32.330000000000013</v>
      </c>
      <c r="I350" s="145" t="s">
        <v>955</v>
      </c>
      <c r="J350" s="152" t="s">
        <v>1774</v>
      </c>
      <c r="K350" s="170">
        <v>43992</v>
      </c>
      <c r="L350" s="170">
        <v>44144</v>
      </c>
      <c r="M350" s="171">
        <v>20655</v>
      </c>
      <c r="N350" s="156">
        <v>0.57131203098523375</v>
      </c>
      <c r="O350" s="157">
        <v>134.846958</v>
      </c>
      <c r="P350" s="157">
        <v>0.15304199999999923</v>
      </c>
      <c r="Q350" s="158">
        <v>0.9</v>
      </c>
      <c r="R350" s="159">
        <v>32153.129999999997</v>
      </c>
      <c r="S350" s="160">
        <v>45586.707713999996</v>
      </c>
      <c r="T350" s="160"/>
      <c r="U350" s="160"/>
      <c r="V350" s="162">
        <v>7548.79</v>
      </c>
      <c r="W350" s="162">
        <v>53135.497713999997</v>
      </c>
      <c r="X350" s="163">
        <v>48900</v>
      </c>
      <c r="Y350" s="159">
        <v>4235.4977139999974</v>
      </c>
      <c r="Z350" s="219">
        <v>8.6615495173824053E-2</v>
      </c>
      <c r="AA350" s="219">
        <v>0.10346736134969281</v>
      </c>
      <c r="AB350" s="219">
        <v>-1.6851866175868757E-2</v>
      </c>
      <c r="AC350" s="164" t="s">
        <v>952</v>
      </c>
    </row>
    <row r="351" spans="1:29">
      <c r="A351" s="144" t="s">
        <v>932</v>
      </c>
      <c r="B351" s="145">
        <v>135</v>
      </c>
      <c r="C351" s="172">
        <v>96.02</v>
      </c>
      <c r="D351" s="173">
        <v>1.4043000000000001</v>
      </c>
      <c r="E351" s="148">
        <v>0.22000000000000003</v>
      </c>
      <c r="F351" s="168">
        <v>0.21333333333333343</v>
      </c>
      <c r="G351" s="150">
        <v>163.80000000000001</v>
      </c>
      <c r="H351" s="169">
        <v>28.800000000000011</v>
      </c>
      <c r="I351" s="145" t="s">
        <v>955</v>
      </c>
      <c r="J351" s="152" t="s">
        <v>1631</v>
      </c>
      <c r="K351" s="170">
        <v>43993</v>
      </c>
      <c r="L351" s="170" t="s">
        <v>1616</v>
      </c>
      <c r="M351" s="171">
        <v>13095</v>
      </c>
      <c r="N351" s="156">
        <v>0.80274914089347105</v>
      </c>
      <c r="O351" s="157">
        <v>134.84088600000001</v>
      </c>
      <c r="P351" s="157">
        <v>0.15911399999998821</v>
      </c>
      <c r="Q351" s="158">
        <v>0.9</v>
      </c>
      <c r="R351" s="159">
        <v>32249.149999999998</v>
      </c>
      <c r="S351" s="160">
        <v>45287.481345</v>
      </c>
      <c r="T351" s="160"/>
      <c r="U351" s="160"/>
      <c r="V351" s="162">
        <v>7548.79</v>
      </c>
      <c r="W351" s="162">
        <v>52836.271345000001</v>
      </c>
      <c r="X351" s="163">
        <v>49035</v>
      </c>
      <c r="Y351" s="159">
        <v>3801.271345000001</v>
      </c>
      <c r="Z351" s="219">
        <v>7.7521593657591481E-2</v>
      </c>
      <c r="AA351" s="219">
        <v>9.2701194677270893E-2</v>
      </c>
      <c r="AB351" s="219">
        <v>-1.5179601019679412E-2</v>
      </c>
      <c r="AC351" s="164" t="s">
        <v>952</v>
      </c>
    </row>
    <row r="352" spans="1:29">
      <c r="A352" s="144" t="s">
        <v>933</v>
      </c>
      <c r="B352" s="145">
        <v>135</v>
      </c>
      <c r="C352" s="172">
        <v>95.95</v>
      </c>
      <c r="D352" s="173">
        <v>1.4053</v>
      </c>
      <c r="E352" s="148">
        <v>0.22000000000000003</v>
      </c>
      <c r="F352" s="168">
        <v>0.21370370370370367</v>
      </c>
      <c r="G352" s="150">
        <v>163.85</v>
      </c>
      <c r="H352" s="169">
        <v>28.849999999999994</v>
      </c>
      <c r="I352" s="145" t="s">
        <v>955</v>
      </c>
      <c r="J352" s="152" t="s">
        <v>1694</v>
      </c>
      <c r="K352" s="170">
        <v>43994</v>
      </c>
      <c r="L352" s="170">
        <v>44117</v>
      </c>
      <c r="M352" s="171">
        <v>16740</v>
      </c>
      <c r="N352" s="156">
        <v>0.62904719235364392</v>
      </c>
      <c r="O352" s="157">
        <v>134.83853500000001</v>
      </c>
      <c r="P352" s="157">
        <v>0.16146499999999264</v>
      </c>
      <c r="Q352" s="158">
        <v>0.9</v>
      </c>
      <c r="R352" s="159">
        <v>32345.1</v>
      </c>
      <c r="S352" s="160">
        <v>45454.569029999999</v>
      </c>
      <c r="T352" s="160"/>
      <c r="U352" s="160"/>
      <c r="V352" s="162">
        <v>7548.79</v>
      </c>
      <c r="W352" s="162">
        <v>53003.35903</v>
      </c>
      <c r="X352" s="163">
        <v>49170</v>
      </c>
      <c r="Y352" s="159">
        <v>3833.3590299999996</v>
      </c>
      <c r="Z352" s="219">
        <v>7.7961338824486415E-2</v>
      </c>
      <c r="AA352" s="219">
        <v>9.3219367215781279E-2</v>
      </c>
      <c r="AB352" s="219">
        <v>-1.5258028391294864E-2</v>
      </c>
      <c r="AC352" s="164" t="s">
        <v>952</v>
      </c>
    </row>
    <row r="353" spans="1:29">
      <c r="A353" s="144" t="s">
        <v>939</v>
      </c>
      <c r="B353" s="145">
        <v>135</v>
      </c>
      <c r="C353" s="172">
        <v>97.03</v>
      </c>
      <c r="D353" s="173">
        <v>1.3896999999999999</v>
      </c>
      <c r="E353" s="148">
        <v>0.22000000000000003</v>
      </c>
      <c r="F353" s="168">
        <v>0.2161481481481482</v>
      </c>
      <c r="G353" s="150">
        <v>164.18</v>
      </c>
      <c r="H353" s="169">
        <v>29.180000000000007</v>
      </c>
      <c r="I353" s="145" t="s">
        <v>955</v>
      </c>
      <c r="J353" s="152" t="s">
        <v>1447</v>
      </c>
      <c r="K353" s="170">
        <v>43997</v>
      </c>
      <c r="L353" s="170">
        <v>44025</v>
      </c>
      <c r="M353" s="171">
        <v>3915</v>
      </c>
      <c r="N353" s="156">
        <v>2.7204853128991067</v>
      </c>
      <c r="O353" s="157">
        <v>134.842591</v>
      </c>
      <c r="P353" s="157">
        <v>0.15740900000000124</v>
      </c>
      <c r="Q353" s="158">
        <v>0.9</v>
      </c>
      <c r="R353" s="159">
        <v>32442.129999999997</v>
      </c>
      <c r="S353" s="160">
        <v>45084.828060999993</v>
      </c>
      <c r="T353" s="160"/>
      <c r="U353" s="160"/>
      <c r="V353" s="162">
        <v>7548.79</v>
      </c>
      <c r="W353" s="162">
        <v>52633.618060999994</v>
      </c>
      <c r="X353" s="163">
        <v>49305</v>
      </c>
      <c r="Y353" s="159">
        <v>3328.6180609999938</v>
      </c>
      <c r="Z353" s="219">
        <v>6.7510760795051139E-2</v>
      </c>
      <c r="AA353" s="219">
        <v>8.0858517493154203E-2</v>
      </c>
      <c r="AB353" s="219">
        <v>-1.3347756698103064E-2</v>
      </c>
      <c r="AC353" s="164" t="s">
        <v>952</v>
      </c>
    </row>
    <row r="354" spans="1:29">
      <c r="A354" s="144" t="s">
        <v>940</v>
      </c>
      <c r="B354" s="145">
        <v>135</v>
      </c>
      <c r="C354" s="172">
        <v>95.65</v>
      </c>
      <c r="D354" s="173">
        <v>1.4097</v>
      </c>
      <c r="E354" s="148">
        <v>0.22000000000000003</v>
      </c>
      <c r="F354" s="168">
        <v>0.24651851851851853</v>
      </c>
      <c r="G354" s="150">
        <v>168.28</v>
      </c>
      <c r="H354" s="169">
        <v>33.28</v>
      </c>
      <c r="I354" s="145" t="s">
        <v>955</v>
      </c>
      <c r="J354" s="152" t="s">
        <v>1775</v>
      </c>
      <c r="K354" s="170">
        <v>43998</v>
      </c>
      <c r="L354" s="170">
        <v>44144</v>
      </c>
      <c r="M354" s="171">
        <v>19845</v>
      </c>
      <c r="N354" s="156">
        <v>0.61210380448475687</v>
      </c>
      <c r="O354" s="157">
        <v>134.837805</v>
      </c>
      <c r="P354" s="157">
        <v>0.16219499999999698</v>
      </c>
      <c r="Q354" s="158">
        <v>0.9</v>
      </c>
      <c r="R354" s="159">
        <v>32537.78</v>
      </c>
      <c r="S354" s="160">
        <v>45868.508465999999</v>
      </c>
      <c r="T354" s="160"/>
      <c r="U354" s="160"/>
      <c r="V354" s="162">
        <v>7548.79</v>
      </c>
      <c r="W354" s="162">
        <v>53417.298466</v>
      </c>
      <c r="X354" s="163">
        <v>49440</v>
      </c>
      <c r="Y354" s="159">
        <v>3977.2984660000002</v>
      </c>
      <c r="Z354" s="219">
        <v>8.0446975444983915E-2</v>
      </c>
      <c r="AA354" s="219">
        <v>9.6147249393203404E-2</v>
      </c>
      <c r="AB354" s="219">
        <v>-1.570027394821949E-2</v>
      </c>
      <c r="AC354" s="164" t="s">
        <v>952</v>
      </c>
    </row>
    <row r="355" spans="1:29">
      <c r="A355" s="144" t="s">
        <v>941</v>
      </c>
      <c r="B355" s="145">
        <v>135</v>
      </c>
      <c r="C355" s="172">
        <v>95.57</v>
      </c>
      <c r="D355" s="173">
        <v>1.4109</v>
      </c>
      <c r="E355" s="148">
        <v>0.22000000000000003</v>
      </c>
      <c r="F355" s="168">
        <v>0.24548148148148138</v>
      </c>
      <c r="G355" s="150">
        <v>168.14</v>
      </c>
      <c r="H355" s="169">
        <v>33.139999999999986</v>
      </c>
      <c r="I355" s="145" t="s">
        <v>955</v>
      </c>
      <c r="J355" s="152" t="s">
        <v>1776</v>
      </c>
      <c r="K355" s="170">
        <v>43999</v>
      </c>
      <c r="L355" s="170">
        <v>44144</v>
      </c>
      <c r="M355" s="171">
        <v>19710</v>
      </c>
      <c r="N355" s="156">
        <v>0.61370370370370353</v>
      </c>
      <c r="O355" s="157">
        <v>134.83971299999999</v>
      </c>
      <c r="P355" s="157">
        <v>0.16028700000001095</v>
      </c>
      <c r="Q355" s="158">
        <v>0.9</v>
      </c>
      <c r="R355" s="159">
        <v>32633.35</v>
      </c>
      <c r="S355" s="160">
        <v>46042.393514999996</v>
      </c>
      <c r="T355" s="160"/>
      <c r="U355" s="160"/>
      <c r="V355" s="162">
        <v>7548.79</v>
      </c>
      <c r="W355" s="162">
        <v>53591.183514999997</v>
      </c>
      <c r="X355" s="163">
        <v>49575</v>
      </c>
      <c r="Y355" s="159">
        <v>4016.183514999997</v>
      </c>
      <c r="Z355" s="219">
        <v>8.1012274634392201E-2</v>
      </c>
      <c r="AA355" s="219">
        <v>9.6812741966716409E-2</v>
      </c>
      <c r="AB355" s="219">
        <v>-1.5800467332324208E-2</v>
      </c>
      <c r="AC355" s="164" t="s">
        <v>952</v>
      </c>
    </row>
    <row r="356" spans="1:29">
      <c r="A356" s="144" t="s">
        <v>943</v>
      </c>
      <c r="B356" s="145">
        <v>135</v>
      </c>
      <c r="C356" s="172">
        <v>94.93</v>
      </c>
      <c r="D356" s="173">
        <v>1.4204000000000001</v>
      </c>
      <c r="E356" s="148">
        <v>0.22000000000000003</v>
      </c>
      <c r="F356" s="168">
        <v>0.23718518518518525</v>
      </c>
      <c r="G356" s="150">
        <v>167.02</v>
      </c>
      <c r="H356" s="169">
        <v>32.02000000000001</v>
      </c>
      <c r="I356" s="145" t="s">
        <v>955</v>
      </c>
      <c r="J356" s="152" t="s">
        <v>1777</v>
      </c>
      <c r="K356" s="170">
        <v>44000</v>
      </c>
      <c r="L356" s="170">
        <v>44144</v>
      </c>
      <c r="M356" s="171">
        <v>19575</v>
      </c>
      <c r="N356" s="156">
        <v>0.59705236270753526</v>
      </c>
      <c r="O356" s="157">
        <v>134.83857200000003</v>
      </c>
      <c r="P356" s="157">
        <v>0.16142799999997237</v>
      </c>
      <c r="Q356" s="158">
        <v>0.9</v>
      </c>
      <c r="R356" s="159">
        <v>32728.28</v>
      </c>
      <c r="S356" s="160">
        <v>46487.248912000003</v>
      </c>
      <c r="T356" s="160"/>
      <c r="U356" s="160"/>
      <c r="V356" s="162">
        <v>7548.79</v>
      </c>
      <c r="W356" s="162">
        <v>54036.038912000004</v>
      </c>
      <c r="X356" s="163">
        <v>49710</v>
      </c>
      <c r="Y356" s="159">
        <v>4326.0389120000036</v>
      </c>
      <c r="Z356" s="219">
        <v>8.7025526292496602E-2</v>
      </c>
      <c r="AA356" s="219">
        <v>0.10391167813317193</v>
      </c>
      <c r="AB356" s="219">
        <v>-1.6886151840675323E-2</v>
      </c>
      <c r="AC356" s="164" t="s">
        <v>952</v>
      </c>
    </row>
    <row r="357" spans="1:29">
      <c r="A357" s="144" t="s">
        <v>945</v>
      </c>
      <c r="B357" s="145">
        <v>135</v>
      </c>
      <c r="C357" s="172">
        <v>93.68</v>
      </c>
      <c r="D357" s="173">
        <v>1.4393</v>
      </c>
      <c r="E357" s="148">
        <v>0.22000000000000003</v>
      </c>
      <c r="F357" s="168">
        <v>0.22088888888888883</v>
      </c>
      <c r="G357" s="150">
        <v>164.82</v>
      </c>
      <c r="H357" s="169">
        <v>29.819999999999993</v>
      </c>
      <c r="I357" s="145" t="s">
        <v>955</v>
      </c>
      <c r="J357" s="152" t="s">
        <v>1778</v>
      </c>
      <c r="K357" s="170">
        <v>44001</v>
      </c>
      <c r="L357" s="170">
        <v>44144</v>
      </c>
      <c r="M357" s="171">
        <v>19440</v>
      </c>
      <c r="N357" s="156">
        <v>0.55989197530864188</v>
      </c>
      <c r="O357" s="157">
        <v>134.83362400000001</v>
      </c>
      <c r="P357" s="157">
        <v>0.16637599999998542</v>
      </c>
      <c r="Q357" s="158">
        <v>0.9</v>
      </c>
      <c r="R357" s="159">
        <v>32821.96</v>
      </c>
      <c r="S357" s="160">
        <v>47240.647027999999</v>
      </c>
      <c r="T357" s="160"/>
      <c r="U357" s="160"/>
      <c r="V357" s="162">
        <v>7548.79</v>
      </c>
      <c r="W357" s="162">
        <v>54789.437028</v>
      </c>
      <c r="X357" s="163">
        <v>49845</v>
      </c>
      <c r="Y357" s="159">
        <v>4944.4370280000003</v>
      </c>
      <c r="Z357" s="219">
        <v>9.9196248931688213E-2</v>
      </c>
      <c r="AA357" s="219">
        <v>0.11827589455311416</v>
      </c>
      <c r="AB357" s="219">
        <v>-1.9079645621425945E-2</v>
      </c>
      <c r="AC357" s="164" t="s">
        <v>952</v>
      </c>
    </row>
    <row r="358" spans="1:29">
      <c r="A358" s="144" t="s">
        <v>969</v>
      </c>
      <c r="B358" s="145">
        <v>135</v>
      </c>
      <c r="C358" s="172">
        <v>93.57</v>
      </c>
      <c r="D358" s="173">
        <v>1.4411</v>
      </c>
      <c r="E358" s="148">
        <v>0.22000000000000003</v>
      </c>
      <c r="F358" s="168">
        <v>0.21940740740740744</v>
      </c>
      <c r="G358" s="150">
        <v>164.62</v>
      </c>
      <c r="H358" s="169">
        <v>29.620000000000005</v>
      </c>
      <c r="I358" s="145" t="s">
        <v>955</v>
      </c>
      <c r="J358" s="152" t="s">
        <v>1779</v>
      </c>
      <c r="K358" s="170">
        <v>44004</v>
      </c>
      <c r="L358" s="170">
        <v>44144</v>
      </c>
      <c r="M358" s="171">
        <v>19035</v>
      </c>
      <c r="N358" s="156">
        <v>0.56796952981350157</v>
      </c>
      <c r="O358" s="157">
        <v>134.843727</v>
      </c>
      <c r="P358" s="157">
        <v>0.15627299999999877</v>
      </c>
      <c r="Q358" s="158">
        <v>0.9</v>
      </c>
      <c r="R358" s="159">
        <v>32915.53</v>
      </c>
      <c r="S358" s="160">
        <v>47434.570283000001</v>
      </c>
      <c r="T358" s="160"/>
      <c r="U358" s="160"/>
      <c r="V358" s="162">
        <v>7548.79</v>
      </c>
      <c r="W358" s="162">
        <v>54983.360283000002</v>
      </c>
      <c r="X358" s="163">
        <v>49980</v>
      </c>
      <c r="Y358" s="159">
        <v>5003.3602830000018</v>
      </c>
      <c r="Z358" s="219">
        <v>0.10010724855942388</v>
      </c>
      <c r="AA358" s="219">
        <v>0.1193480423169262</v>
      </c>
      <c r="AB358" s="219">
        <v>-1.9240793757502317E-2</v>
      </c>
      <c r="AC358" s="164" t="s">
        <v>952</v>
      </c>
    </row>
    <row r="359" spans="1:29">
      <c r="A359" s="144" t="s">
        <v>970</v>
      </c>
      <c r="B359" s="145">
        <v>135</v>
      </c>
      <c r="C359" s="172">
        <v>93.15</v>
      </c>
      <c r="D359" s="173">
        <v>1.4476</v>
      </c>
      <c r="E359" s="148">
        <v>0.22000000000000003</v>
      </c>
      <c r="F359" s="168">
        <v>0.21933333333333344</v>
      </c>
      <c r="G359" s="150">
        <v>164.61</v>
      </c>
      <c r="H359" s="169">
        <v>29.610000000000014</v>
      </c>
      <c r="I359" s="145" t="s">
        <v>955</v>
      </c>
      <c r="J359" s="152" t="s">
        <v>1849</v>
      </c>
      <c r="K359" s="170">
        <v>44005</v>
      </c>
      <c r="L359" s="170">
        <v>44158</v>
      </c>
      <c r="M359" s="171">
        <v>20790</v>
      </c>
      <c r="N359" s="156">
        <v>0.51984848484848512</v>
      </c>
      <c r="O359" s="157">
        <v>134.84394</v>
      </c>
      <c r="P359" s="157">
        <v>0.15605999999999653</v>
      </c>
      <c r="Q359" s="158">
        <v>0.9</v>
      </c>
      <c r="R359" s="159">
        <v>33008.68</v>
      </c>
      <c r="S359" s="160">
        <v>47783.365168000004</v>
      </c>
      <c r="T359" s="160"/>
      <c r="U359" s="160"/>
      <c r="V359" s="162">
        <v>7548.79</v>
      </c>
      <c r="W359" s="162">
        <v>55332.155168000005</v>
      </c>
      <c r="X359" s="163">
        <v>50115</v>
      </c>
      <c r="Y359" s="159">
        <v>5217.1551680000048</v>
      </c>
      <c r="Z359" s="219">
        <v>0.10410366493065948</v>
      </c>
      <c r="AA359" s="219">
        <v>5.136629371293E-2</v>
      </c>
      <c r="AB359" s="219">
        <v>5.2737371217729478E-2</v>
      </c>
      <c r="AC359" s="164" t="s">
        <v>952</v>
      </c>
    </row>
    <row r="360" spans="1:29">
      <c r="A360" s="144" t="s">
        <v>971</v>
      </c>
      <c r="B360" s="145">
        <v>135</v>
      </c>
      <c r="C360" s="172">
        <v>92.64</v>
      </c>
      <c r="D360" s="173">
        <v>1.4555</v>
      </c>
      <c r="E360" s="148">
        <v>0.22000000000000003</v>
      </c>
      <c r="F360" s="168">
        <v>0.2273333333333333</v>
      </c>
      <c r="G360" s="150">
        <v>165.69</v>
      </c>
      <c r="H360" s="169">
        <v>30.689999999999998</v>
      </c>
      <c r="I360" s="145" t="s">
        <v>955</v>
      </c>
      <c r="J360" s="152" t="s">
        <v>1854</v>
      </c>
      <c r="K360" s="170">
        <v>44006</v>
      </c>
      <c r="L360" s="170">
        <v>44166</v>
      </c>
      <c r="M360" s="171">
        <v>21735</v>
      </c>
      <c r="N360" s="156">
        <v>0.51538302277432713</v>
      </c>
      <c r="O360" s="157">
        <v>134.83752000000001</v>
      </c>
      <c r="P360" s="157">
        <v>0.16247999999998797</v>
      </c>
      <c r="Q360" s="158">
        <v>0.9</v>
      </c>
      <c r="R360" s="159">
        <v>33101.32</v>
      </c>
      <c r="S360" s="160">
        <v>48178.971259999998</v>
      </c>
      <c r="T360" s="160"/>
      <c r="U360" s="160"/>
      <c r="V360" s="162">
        <v>7548.79</v>
      </c>
      <c r="W360" s="162">
        <v>55727.761259999999</v>
      </c>
      <c r="X360" s="163">
        <v>50250</v>
      </c>
      <c r="Y360" s="159">
        <v>5477.7612599999993</v>
      </c>
      <c r="Z360" s="219">
        <v>0.10901017432835824</v>
      </c>
      <c r="AA360" s="219">
        <v>5.6640757869961922E-2</v>
      </c>
      <c r="AB360" s="219">
        <v>5.2369416458396323E-2</v>
      </c>
      <c r="AC360" s="164" t="s">
        <v>952</v>
      </c>
    </row>
    <row r="361" spans="1:29">
      <c r="A361" s="144" t="s">
        <v>1096</v>
      </c>
      <c r="B361" s="145">
        <v>135</v>
      </c>
      <c r="C361" s="172">
        <v>93.26</v>
      </c>
      <c r="D361" s="173">
        <v>1.4458</v>
      </c>
      <c r="E361" s="148">
        <v>0.22000000000000003</v>
      </c>
      <c r="F361" s="168">
        <v>0.22074074074074082</v>
      </c>
      <c r="G361" s="150">
        <v>164.8</v>
      </c>
      <c r="H361" s="169">
        <v>29.800000000000011</v>
      </c>
      <c r="I361" s="145" t="s">
        <v>955</v>
      </c>
      <c r="J361" s="152" t="s">
        <v>1850</v>
      </c>
      <c r="K361" s="170">
        <v>44011</v>
      </c>
      <c r="L361" s="170">
        <v>44158</v>
      </c>
      <c r="M361" s="171">
        <v>19980</v>
      </c>
      <c r="N361" s="156">
        <v>0.54439439439439463</v>
      </c>
      <c r="O361" s="157">
        <v>134.835308</v>
      </c>
      <c r="P361" s="157">
        <v>0.16469200000000228</v>
      </c>
      <c r="Q361" s="158">
        <v>0.9</v>
      </c>
      <c r="R361" s="159">
        <v>33194.58</v>
      </c>
      <c r="S361" s="160">
        <v>47992.723764000002</v>
      </c>
      <c r="T361" s="160"/>
      <c r="U361" s="160"/>
      <c r="V361" s="162">
        <v>7548.79</v>
      </c>
      <c r="W361" s="162">
        <v>55541.513764000003</v>
      </c>
      <c r="X361" s="163">
        <v>50385</v>
      </c>
      <c r="Y361" s="159">
        <v>5156.513764000003</v>
      </c>
      <c r="Z361" s="219">
        <v>0.10234224003175552</v>
      </c>
      <c r="AA361" s="219">
        <v>4.9198407238762343E-2</v>
      </c>
      <c r="AB361" s="219">
        <v>5.3143832792993173E-2</v>
      </c>
      <c r="AC361" s="164" t="s">
        <v>952</v>
      </c>
    </row>
    <row r="362" spans="1:29">
      <c r="A362" s="144" t="s">
        <v>1097</v>
      </c>
      <c r="B362" s="145">
        <v>135</v>
      </c>
      <c r="C362" s="172">
        <v>92.04</v>
      </c>
      <c r="D362" s="173">
        <v>1.4650000000000001</v>
      </c>
      <c r="E362" s="148">
        <v>0.22000000000000003</v>
      </c>
      <c r="F362" s="168">
        <v>0.21940740740740744</v>
      </c>
      <c r="G362" s="150">
        <v>164.62</v>
      </c>
      <c r="H362" s="169">
        <v>29.620000000000005</v>
      </c>
      <c r="I362" s="145" t="s">
        <v>955</v>
      </c>
      <c r="J362" s="152" t="s">
        <v>1855</v>
      </c>
      <c r="K362" s="170">
        <v>44012</v>
      </c>
      <c r="L362" s="170">
        <v>44166</v>
      </c>
      <c r="M362" s="171">
        <v>20925</v>
      </c>
      <c r="N362" s="156">
        <v>0.51666905615292724</v>
      </c>
      <c r="O362" s="157">
        <v>134.83860000000001</v>
      </c>
      <c r="P362" s="157">
        <v>0.16139999999998622</v>
      </c>
      <c r="Q362" s="158">
        <v>0.9</v>
      </c>
      <c r="R362" s="159">
        <v>33286.620000000003</v>
      </c>
      <c r="S362" s="160">
        <v>48764.898300000008</v>
      </c>
      <c r="T362" s="160"/>
      <c r="U362" s="160"/>
      <c r="V362" s="162">
        <v>7548.79</v>
      </c>
      <c r="W362" s="162">
        <v>56313.688300000009</v>
      </c>
      <c r="X362" s="163">
        <v>50520</v>
      </c>
      <c r="Y362" s="159">
        <v>5793.6883000000089</v>
      </c>
      <c r="Z362" s="219">
        <v>0.11468108273950928</v>
      </c>
      <c r="AA362" s="219">
        <v>6.2628607008398562E-2</v>
      </c>
      <c r="AB362" s="219">
        <v>5.2052475731110714E-2</v>
      </c>
      <c r="AC362" s="164" t="s">
        <v>952</v>
      </c>
    </row>
    <row r="363" spans="1:29">
      <c r="A363" s="144" t="s">
        <v>1098</v>
      </c>
      <c r="B363" s="145">
        <v>135</v>
      </c>
      <c r="C363" s="172">
        <v>90.32</v>
      </c>
      <c r="D363" s="173">
        <v>1.4928999999999999</v>
      </c>
      <c r="E363" s="148">
        <v>0.22000000000000003</v>
      </c>
      <c r="F363" s="168">
        <v>0.22977777777777786</v>
      </c>
      <c r="G363" s="150">
        <v>166.02</v>
      </c>
      <c r="H363" s="169">
        <v>31.02000000000001</v>
      </c>
      <c r="I363" s="145" t="s">
        <v>955</v>
      </c>
      <c r="J363" s="152" t="s">
        <v>1938</v>
      </c>
      <c r="K363" s="170">
        <v>44013</v>
      </c>
      <c r="L363" s="170">
        <v>44196</v>
      </c>
      <c r="M363" s="171">
        <v>24840</v>
      </c>
      <c r="N363" s="156">
        <v>0.45580917874396154</v>
      </c>
      <c r="O363" s="157">
        <v>134.83872799999997</v>
      </c>
      <c r="P363" s="157">
        <v>0.16127200000002517</v>
      </c>
      <c r="Q363" s="158">
        <v>0.9</v>
      </c>
      <c r="R363" s="159">
        <v>30958.560000000001</v>
      </c>
      <c r="S363" s="160">
        <v>46218.034223999995</v>
      </c>
      <c r="T363" s="160">
        <v>2418.38</v>
      </c>
      <c r="U363" s="160">
        <v>3592.35</v>
      </c>
      <c r="V363" s="162">
        <v>11141.14</v>
      </c>
      <c r="W363" s="162">
        <v>57359.174223999995</v>
      </c>
      <c r="X363" s="163">
        <v>50655</v>
      </c>
      <c r="Y363" s="159">
        <v>6704.1742239999949</v>
      </c>
      <c r="Z363" s="219">
        <v>0.13234970336590646</v>
      </c>
      <c r="AA363" s="219">
        <v>8.2213505862068992E-2</v>
      </c>
      <c r="AB363" s="219">
        <v>5.0136197503837465E-2</v>
      </c>
      <c r="AC363" s="164" t="s">
        <v>952</v>
      </c>
    </row>
    <row r="364" spans="1:29">
      <c r="A364" s="144" t="s">
        <v>1099</v>
      </c>
      <c r="B364" s="145">
        <v>135</v>
      </c>
      <c r="C364" s="172">
        <v>88.54</v>
      </c>
      <c r="D364" s="173">
        <v>1.5228999999999999</v>
      </c>
      <c r="E364" s="148">
        <v>0.22000000000000003</v>
      </c>
      <c r="F364" s="168">
        <v>0.23977777777777781</v>
      </c>
      <c r="G364" s="150">
        <v>167.37</v>
      </c>
      <c r="H364" s="169">
        <v>32.370000000000005</v>
      </c>
      <c r="I364" s="145" t="s">
        <v>955</v>
      </c>
      <c r="J364" s="152" t="s">
        <v>1953</v>
      </c>
      <c r="K364" s="170">
        <v>44014</v>
      </c>
      <c r="L364" s="170">
        <v>44201</v>
      </c>
      <c r="M364" s="171">
        <v>25380</v>
      </c>
      <c r="N364" s="156">
        <v>0.46552600472813249</v>
      </c>
      <c r="O364" s="157">
        <v>134.83756600000001</v>
      </c>
      <c r="P364" s="157">
        <v>0.16243399999999042</v>
      </c>
      <c r="Q364" s="158">
        <v>0.9</v>
      </c>
      <c r="R364" s="159">
        <v>28816.210000000003</v>
      </c>
      <c r="S364" s="160">
        <v>43884.206209000004</v>
      </c>
      <c r="T364" s="160">
        <v>2230.89</v>
      </c>
      <c r="U364" s="160">
        <v>3380.43</v>
      </c>
      <c r="V364" s="162">
        <v>14521.57</v>
      </c>
      <c r="W364" s="162">
        <v>58405.776209000003</v>
      </c>
      <c r="X364" s="163">
        <v>50790</v>
      </c>
      <c r="Y364" s="159">
        <v>7615.7762090000033</v>
      </c>
      <c r="Z364" s="219">
        <v>0.1499463715101399</v>
      </c>
      <c r="AA364" s="219">
        <v>0.10315106746506997</v>
      </c>
      <c r="AB364" s="219">
        <v>4.679530404506993E-2</v>
      </c>
      <c r="AC364" s="164" t="s">
        <v>952</v>
      </c>
    </row>
    <row r="365" spans="1:29">
      <c r="A365" s="144" t="s">
        <v>1100</v>
      </c>
      <c r="B365" s="145">
        <v>135</v>
      </c>
      <c r="C365" s="172">
        <v>86.94</v>
      </c>
      <c r="D365" s="173">
        <v>1.5508999999999999</v>
      </c>
      <c r="E365" s="148">
        <v>0.22000000000000003</v>
      </c>
      <c r="F365" s="168">
        <v>0.21733333333333335</v>
      </c>
      <c r="G365" s="150">
        <v>164.34</v>
      </c>
      <c r="H365" s="169">
        <v>29.340000000000003</v>
      </c>
      <c r="I365" s="145" t="s">
        <v>955</v>
      </c>
      <c r="J365" s="152" t="s">
        <v>1954</v>
      </c>
      <c r="K365" s="170">
        <v>44015</v>
      </c>
      <c r="L365" s="170">
        <v>44201</v>
      </c>
      <c r="M365" s="171">
        <v>25245</v>
      </c>
      <c r="N365" s="156">
        <v>0.42420677361853831</v>
      </c>
      <c r="O365" s="157">
        <v>134.83524599999998</v>
      </c>
      <c r="P365" s="157">
        <v>0.16475400000001628</v>
      </c>
      <c r="Q365" s="158">
        <v>0.9</v>
      </c>
      <c r="R365" s="159">
        <v>26617.260000000002</v>
      </c>
      <c r="S365" s="160">
        <v>41280.708534000005</v>
      </c>
      <c r="T365" s="160">
        <v>2285.89</v>
      </c>
      <c r="U365" s="160">
        <v>3527.46</v>
      </c>
      <c r="V365" s="162">
        <v>18049.03</v>
      </c>
      <c r="W365" s="162">
        <v>59329.738534000004</v>
      </c>
      <c r="X365" s="163">
        <v>50925</v>
      </c>
      <c r="Y365" s="159">
        <v>8404.7385340000037</v>
      </c>
      <c r="Z365" s="219">
        <v>0.16504150287677954</v>
      </c>
      <c r="AA365" s="219">
        <v>0.12248120962082654</v>
      </c>
      <c r="AB365" s="219">
        <v>4.2560293255953008E-2</v>
      </c>
      <c r="AC365" s="164" t="s">
        <v>952</v>
      </c>
    </row>
    <row r="366" spans="1:29">
      <c r="A366" s="31" t="s">
        <v>1430</v>
      </c>
      <c r="B366" s="2">
        <v>135</v>
      </c>
      <c r="C366" s="175">
        <v>82.48</v>
      </c>
      <c r="D366" s="176">
        <v>1.6394</v>
      </c>
      <c r="E366" s="32">
        <f t="shared" ref="E366:E429" si="1">10%*Q366+13%</f>
        <v>0.22000000000000003</v>
      </c>
      <c r="F366" s="13">
        <f t="shared" ref="F366:F429" si="2">IF(G366="",($F$1*C366-B366)/B366,H366/B366)</f>
        <v>6.5702696296296353E-2</v>
      </c>
      <c r="H366" s="5">
        <f t="shared" ref="H366:H429" si="3">IF(G366="",$F$1*C366-B366,G366-B366)</f>
        <v>8.8698640000000069</v>
      </c>
      <c r="I366" s="2" t="s">
        <v>65</v>
      </c>
      <c r="J366" s="33" t="s">
        <v>1431</v>
      </c>
      <c r="K366" s="34">
        <f t="shared" ref="K366:K429" si="4">DATE(MID(J366,1,4),MID(J366,5,2),MID(J366,7,2))</f>
        <v>44018</v>
      </c>
      <c r="L366" s="34" t="str">
        <f t="shared" ref="L366:L429" ca="1" si="5">IF(LEN(J366) &gt; 15,DATE(MID(J366,12,4),MID(J366,16,2),MID(J366,18,2)),TEXT(TODAY(),"yyyy-mm-dd"))</f>
        <v>2021-08-25</v>
      </c>
      <c r="M366" s="18">
        <f t="shared" ref="M366:M429" ca="1" si="6">(L366-K366+1)*B366</f>
        <v>56160</v>
      </c>
      <c r="N366" s="19">
        <f t="shared" ref="N366:N429" ca="1" si="7">H366/M366*365</f>
        <v>5.7647798433048479E-2</v>
      </c>
      <c r="O366" s="35">
        <f t="shared" ref="O366:O429" si="8">D366*C366</f>
        <v>135.21771200000001</v>
      </c>
      <c r="P366" s="35">
        <f t="shared" ref="P366:P429" si="9">B366-O366</f>
        <v>-0.2177120000000059</v>
      </c>
      <c r="Q366" s="36">
        <f t="shared" ref="Q366:Q429" si="10">B366/150</f>
        <v>0.9</v>
      </c>
      <c r="R366" s="37">
        <f t="shared" ref="R366:R429" si="11">R365+C366-T366</f>
        <v>19184.190000000002</v>
      </c>
      <c r="S366" s="38">
        <f t="shared" ref="S366:S429" si="12">R366*D366</f>
        <v>31450.561086000002</v>
      </c>
      <c r="T366" s="38">
        <v>7515.55</v>
      </c>
      <c r="U366" s="38">
        <v>12225.73</v>
      </c>
      <c r="V366" s="39">
        <f t="shared" ref="V366:V429" si="13">V365+U366</f>
        <v>30274.76</v>
      </c>
      <c r="W366" s="39">
        <f t="shared" ref="W366:W429" si="14">V366+S366</f>
        <v>61725.321085999996</v>
      </c>
      <c r="X366" s="1">
        <f t="shared" ref="X366:X429" si="15">X365+B366</f>
        <v>51060</v>
      </c>
      <c r="Y366" s="37">
        <f t="shared" ref="Y366:Y429" si="16">W366-X366</f>
        <v>10665.321085999996</v>
      </c>
      <c r="Z366" s="183">
        <f t="shared" ref="Z366:Z429" si="17">W366/X366-1</f>
        <v>0.20887820379945166</v>
      </c>
      <c r="AA366" s="183">
        <f>SUM($C$2:C366)*D366/SUM($B$2:B366)-1</f>
        <v>0.26953710434782585</v>
      </c>
      <c r="AB366" s="183">
        <f t="shared" ref="AB366:AB373" si="18">Z366-AA366</f>
        <v>-6.0658900548374195E-2</v>
      </c>
      <c r="AC366" s="40">
        <f t="shared" ref="AC366:AC373" si="19">IF(E366-F366&lt;0,"达成",E366-F366)</f>
        <v>0.15429730370370368</v>
      </c>
    </row>
    <row r="367" spans="1:29">
      <c r="A367" s="31" t="s">
        <v>1432</v>
      </c>
      <c r="B367" s="2">
        <v>120</v>
      </c>
      <c r="C367" s="175">
        <v>72.89</v>
      </c>
      <c r="D367" s="176">
        <v>1.6443000000000001</v>
      </c>
      <c r="E367" s="32">
        <f t="shared" si="1"/>
        <v>0.21000000000000002</v>
      </c>
      <c r="F367" s="13">
        <f t="shared" si="2"/>
        <v>5.9516891666666655E-2</v>
      </c>
      <c r="H367" s="5">
        <f t="shared" si="3"/>
        <v>7.1420269999999988</v>
      </c>
      <c r="I367" s="2" t="s">
        <v>65</v>
      </c>
      <c r="J367" s="33" t="s">
        <v>1433</v>
      </c>
      <c r="K367" s="34">
        <f t="shared" si="4"/>
        <v>44019</v>
      </c>
      <c r="L367" s="34" t="str">
        <f t="shared" ca="1" si="5"/>
        <v>2021-08-25</v>
      </c>
      <c r="M367" s="18">
        <f t="shared" ca="1" si="6"/>
        <v>49800</v>
      </c>
      <c r="N367" s="19">
        <f t="shared" ca="1" si="7"/>
        <v>5.2346181827309234E-2</v>
      </c>
      <c r="O367" s="35">
        <f t="shared" si="8"/>
        <v>119.85302700000001</v>
      </c>
      <c r="P367" s="35">
        <f t="shared" si="9"/>
        <v>0.14697299999998847</v>
      </c>
      <c r="Q367" s="36">
        <f t="shared" si="10"/>
        <v>0.8</v>
      </c>
      <c r="R367" s="37">
        <f t="shared" si="11"/>
        <v>17764.320000000003</v>
      </c>
      <c r="S367" s="38">
        <f t="shared" si="12"/>
        <v>29209.871376000006</v>
      </c>
      <c r="T367" s="38">
        <v>1492.76</v>
      </c>
      <c r="U367" s="38">
        <v>2442.2800000000002</v>
      </c>
      <c r="V367" s="39">
        <f t="shared" si="13"/>
        <v>32717.039999999997</v>
      </c>
      <c r="W367" s="39">
        <f t="shared" si="14"/>
        <v>61926.911376000004</v>
      </c>
      <c r="X367" s="1">
        <f t="shared" si="15"/>
        <v>51180</v>
      </c>
      <c r="Y367" s="37">
        <f t="shared" si="16"/>
        <v>10746.911376000004</v>
      </c>
      <c r="Z367" s="183">
        <f t="shared" si="17"/>
        <v>0.20998263728018762</v>
      </c>
      <c r="AA367" s="183">
        <f>SUM($C$2:C367)*D367/SUM($B$2:B367)-1</f>
        <v>0.27268787872215694</v>
      </c>
      <c r="AB367" s="183">
        <f t="shared" si="18"/>
        <v>-6.2705241441969317E-2</v>
      </c>
      <c r="AC367" s="40">
        <f t="shared" si="19"/>
        <v>0.15048310833333337</v>
      </c>
    </row>
    <row r="368" spans="1:29">
      <c r="A368" s="31" t="s">
        <v>1434</v>
      </c>
      <c r="B368" s="2">
        <v>120</v>
      </c>
      <c r="C368" s="175">
        <v>71.790000000000006</v>
      </c>
      <c r="D368" s="176">
        <v>1.6696</v>
      </c>
      <c r="E368" s="32">
        <f t="shared" si="1"/>
        <v>0.21000000000000002</v>
      </c>
      <c r="F368" s="13">
        <f t="shared" si="2"/>
        <v>4.3527475000000017E-2</v>
      </c>
      <c r="H368" s="5">
        <f t="shared" si="3"/>
        <v>5.2232970000000023</v>
      </c>
      <c r="I368" s="2" t="s">
        <v>65</v>
      </c>
      <c r="J368" s="33" t="s">
        <v>1435</v>
      </c>
      <c r="K368" s="34">
        <f t="shared" si="4"/>
        <v>44020</v>
      </c>
      <c r="L368" s="34" t="str">
        <f t="shared" ca="1" si="5"/>
        <v>2021-08-25</v>
      </c>
      <c r="M368" s="18">
        <f t="shared" ca="1" si="6"/>
        <v>49680</v>
      </c>
      <c r="N368" s="19">
        <f t="shared" ca="1" si="7"/>
        <v>3.8375672403381654E-2</v>
      </c>
      <c r="O368" s="35">
        <f t="shared" si="8"/>
        <v>119.860584</v>
      </c>
      <c r="P368" s="35">
        <f t="shared" si="9"/>
        <v>0.1394159999999971</v>
      </c>
      <c r="Q368" s="36">
        <f t="shared" si="10"/>
        <v>0.8</v>
      </c>
      <c r="R368" s="37">
        <f t="shared" si="11"/>
        <v>13177.490000000005</v>
      </c>
      <c r="S368" s="38">
        <f t="shared" si="12"/>
        <v>22001.137304000007</v>
      </c>
      <c r="T368" s="38">
        <v>4658.62</v>
      </c>
      <c r="U368" s="38">
        <v>7739.14</v>
      </c>
      <c r="V368" s="39">
        <f t="shared" si="13"/>
        <v>40456.18</v>
      </c>
      <c r="W368" s="39">
        <f t="shared" si="14"/>
        <v>62457.317304000011</v>
      </c>
      <c r="X368" s="1">
        <f t="shared" si="15"/>
        <v>51300</v>
      </c>
      <c r="Y368" s="37">
        <f t="shared" si="16"/>
        <v>11157.317304000011</v>
      </c>
      <c r="Z368" s="183">
        <f t="shared" si="17"/>
        <v>0.21749156538011727</v>
      </c>
      <c r="AA368" s="183">
        <f>SUM($C$2:C368)*D368/SUM($B$2:B368)-1</f>
        <v>0.29158368343079899</v>
      </c>
      <c r="AB368" s="183">
        <f t="shared" si="18"/>
        <v>-7.4092118050681721E-2</v>
      </c>
      <c r="AC368" s="40">
        <f t="shared" si="19"/>
        <v>0.16647252500000001</v>
      </c>
    </row>
    <row r="369" spans="1:29">
      <c r="A369" s="31" t="s">
        <v>1436</v>
      </c>
      <c r="B369" s="2">
        <v>120</v>
      </c>
      <c r="C369" s="175">
        <v>70.84</v>
      </c>
      <c r="D369" s="176">
        <v>1.6920999999999999</v>
      </c>
      <c r="E369" s="32">
        <f t="shared" si="1"/>
        <v>0.21000000000000002</v>
      </c>
      <c r="F369" s="13">
        <f t="shared" si="2"/>
        <v>2.9718433333333395E-2</v>
      </c>
      <c r="H369" s="5">
        <f t="shared" si="3"/>
        <v>3.5662120000000073</v>
      </c>
      <c r="I369" s="2" t="s">
        <v>65</v>
      </c>
      <c r="J369" s="33" t="s">
        <v>1437</v>
      </c>
      <c r="K369" s="34">
        <f t="shared" si="4"/>
        <v>44021</v>
      </c>
      <c r="L369" s="34" t="str">
        <f t="shared" ca="1" si="5"/>
        <v>2021-08-25</v>
      </c>
      <c r="M369" s="18">
        <f t="shared" ca="1" si="6"/>
        <v>49560</v>
      </c>
      <c r="N369" s="19">
        <f t="shared" ca="1" si="7"/>
        <v>2.6264474979822493E-2</v>
      </c>
      <c r="O369" s="35">
        <f t="shared" si="8"/>
        <v>119.868364</v>
      </c>
      <c r="P369" s="35">
        <f t="shared" si="9"/>
        <v>0.13163600000000031</v>
      </c>
      <c r="Q369" s="36">
        <f t="shared" si="10"/>
        <v>0.8</v>
      </c>
      <c r="R369" s="37">
        <f t="shared" si="11"/>
        <v>11096.300000000005</v>
      </c>
      <c r="S369" s="38">
        <f t="shared" si="12"/>
        <v>18776.049230000008</v>
      </c>
      <c r="T369" s="38">
        <v>2152.0300000000002</v>
      </c>
      <c r="U369" s="38">
        <v>3623.24</v>
      </c>
      <c r="V369" s="39">
        <f t="shared" si="13"/>
        <v>44079.42</v>
      </c>
      <c r="W369" s="39">
        <f t="shared" si="14"/>
        <v>62855.469230000002</v>
      </c>
      <c r="X369" s="1">
        <f t="shared" si="15"/>
        <v>51420</v>
      </c>
      <c r="Y369" s="37">
        <f t="shared" si="16"/>
        <v>11435.469230000002</v>
      </c>
      <c r="Z369" s="183">
        <f t="shared" si="17"/>
        <v>0.22239341170750682</v>
      </c>
      <c r="AA369" s="183">
        <f>SUM($C$2:C369)*D369/SUM($B$2:B369)-1</f>
        <v>0.3082657735122516</v>
      </c>
      <c r="AB369" s="183">
        <f t="shared" si="18"/>
        <v>-8.5872361804744779E-2</v>
      </c>
      <c r="AC369" s="40">
        <f t="shared" si="19"/>
        <v>0.18028156666666662</v>
      </c>
    </row>
    <row r="370" spans="1:29">
      <c r="A370" s="31" t="s">
        <v>1438</v>
      </c>
      <c r="B370" s="2">
        <v>120</v>
      </c>
      <c r="C370" s="175">
        <v>71.930000000000007</v>
      </c>
      <c r="D370" s="176">
        <v>1.6662999999999999</v>
      </c>
      <c r="E370" s="32">
        <f t="shared" si="1"/>
        <v>0.21000000000000002</v>
      </c>
      <c r="F370" s="13">
        <f t="shared" si="2"/>
        <v>4.5562491666666698E-2</v>
      </c>
      <c r="H370" s="5">
        <f t="shared" si="3"/>
        <v>5.4674990000000037</v>
      </c>
      <c r="I370" s="2" t="s">
        <v>65</v>
      </c>
      <c r="J370" s="33" t="s">
        <v>1439</v>
      </c>
      <c r="K370" s="34">
        <f t="shared" si="4"/>
        <v>44022</v>
      </c>
      <c r="L370" s="34" t="str">
        <f t="shared" ca="1" si="5"/>
        <v>2021-08-25</v>
      </c>
      <c r="M370" s="18">
        <f t="shared" ca="1" si="6"/>
        <v>49440</v>
      </c>
      <c r="N370" s="19">
        <f t="shared" ca="1" si="7"/>
        <v>4.0364828782362486E-2</v>
      </c>
      <c r="O370" s="35">
        <f t="shared" si="8"/>
        <v>119.856959</v>
      </c>
      <c r="P370" s="35">
        <f t="shared" si="9"/>
        <v>0.14304099999999664</v>
      </c>
      <c r="Q370" s="36">
        <f t="shared" si="10"/>
        <v>0.8</v>
      </c>
      <c r="R370" s="37">
        <f t="shared" si="11"/>
        <v>11168.230000000005</v>
      </c>
      <c r="S370" s="38">
        <f t="shared" si="12"/>
        <v>18609.621649000008</v>
      </c>
      <c r="T370" s="38"/>
      <c r="U370" s="38"/>
      <c r="V370" s="39">
        <f t="shared" si="13"/>
        <v>44079.42</v>
      </c>
      <c r="W370" s="39">
        <f t="shared" si="14"/>
        <v>62689.041649000006</v>
      </c>
      <c r="X370" s="1">
        <f t="shared" si="15"/>
        <v>51540</v>
      </c>
      <c r="Y370" s="37">
        <f t="shared" si="16"/>
        <v>11149.041649000006</v>
      </c>
      <c r="Z370" s="183">
        <f t="shared" si="17"/>
        <v>0.21631823145130014</v>
      </c>
      <c r="AA370" s="183">
        <f>SUM($C$2:C370)*D370/SUM($B$2:B370)-1</f>
        <v>0.2876441556266971</v>
      </c>
      <c r="AB370" s="183">
        <f t="shared" si="18"/>
        <v>-7.132592417539696E-2</v>
      </c>
      <c r="AC370" s="40">
        <f t="shared" si="19"/>
        <v>0.16443750833333332</v>
      </c>
    </row>
    <row r="371" spans="1:29">
      <c r="A371" s="31" t="s">
        <v>1496</v>
      </c>
      <c r="B371" s="2">
        <v>120</v>
      </c>
      <c r="C371" s="175">
        <v>70.48</v>
      </c>
      <c r="D371" s="176">
        <v>1.7005999999999999</v>
      </c>
      <c r="E371" s="32">
        <f t="shared" si="1"/>
        <v>0.21000000000000002</v>
      </c>
      <c r="F371" s="13">
        <f t="shared" si="2"/>
        <v>2.4485533333333365E-2</v>
      </c>
      <c r="H371" s="5">
        <f t="shared" si="3"/>
        <v>2.9382640000000038</v>
      </c>
      <c r="I371" s="2" t="s">
        <v>65</v>
      </c>
      <c r="J371" s="33" t="s">
        <v>1497</v>
      </c>
      <c r="K371" s="34">
        <f t="shared" si="4"/>
        <v>44025</v>
      </c>
      <c r="L371" s="34" t="str">
        <f t="shared" ca="1" si="5"/>
        <v>2021-08-25</v>
      </c>
      <c r="M371" s="18">
        <f t="shared" ca="1" si="6"/>
        <v>49080</v>
      </c>
      <c r="N371" s="19">
        <f t="shared" ca="1" si="7"/>
        <v>2.1851392828035887E-2</v>
      </c>
      <c r="O371" s="35">
        <f t="shared" si="8"/>
        <v>119.858288</v>
      </c>
      <c r="P371" s="35">
        <f t="shared" si="9"/>
        <v>0.14171199999999828</v>
      </c>
      <c r="Q371" s="36">
        <f t="shared" si="10"/>
        <v>0.8</v>
      </c>
      <c r="R371" s="37">
        <f t="shared" si="11"/>
        <v>9599.9900000000052</v>
      </c>
      <c r="S371" s="38">
        <f t="shared" si="12"/>
        <v>16325.742994000007</v>
      </c>
      <c r="T371" s="38">
        <v>1638.72</v>
      </c>
      <c r="U371" s="38">
        <v>2772.88</v>
      </c>
      <c r="V371" s="39">
        <f t="shared" si="13"/>
        <v>46852.299999999996</v>
      </c>
      <c r="W371" s="39">
        <f t="shared" si="14"/>
        <v>63178.042994000003</v>
      </c>
      <c r="X371" s="1">
        <f t="shared" si="15"/>
        <v>51660</v>
      </c>
      <c r="Y371" s="37">
        <f t="shared" si="16"/>
        <v>11518.042994000003</v>
      </c>
      <c r="Z371" s="183">
        <f t="shared" si="17"/>
        <v>0.22295863325590415</v>
      </c>
      <c r="AA371" s="183">
        <f>SUM($C$2:C371)*D371/SUM($B$2:B371)-1</f>
        <v>0.31341722822299611</v>
      </c>
      <c r="AB371" s="183">
        <f t="shared" si="18"/>
        <v>-9.0458594967091965E-2</v>
      </c>
      <c r="AC371" s="40">
        <f t="shared" si="19"/>
        <v>0.18551446666666666</v>
      </c>
    </row>
    <row r="372" spans="1:29">
      <c r="A372" s="31" t="s">
        <v>1498</v>
      </c>
      <c r="B372" s="2">
        <v>120</v>
      </c>
      <c r="C372" s="175">
        <v>71.099999999999994</v>
      </c>
      <c r="D372" s="176">
        <v>1.6859</v>
      </c>
      <c r="E372" s="32">
        <f t="shared" si="1"/>
        <v>0.21000000000000002</v>
      </c>
      <c r="F372" s="13">
        <f t="shared" si="2"/>
        <v>3.3497749999999847E-2</v>
      </c>
      <c r="H372" s="5">
        <f t="shared" si="3"/>
        <v>4.0197299999999814</v>
      </c>
      <c r="I372" s="2" t="s">
        <v>65</v>
      </c>
      <c r="J372" s="33" t="s">
        <v>1499</v>
      </c>
      <c r="K372" s="34">
        <f t="shared" si="4"/>
        <v>44026</v>
      </c>
      <c r="L372" s="34" t="str">
        <f t="shared" ca="1" si="5"/>
        <v>2021-08-25</v>
      </c>
      <c r="M372" s="18">
        <f t="shared" ca="1" si="6"/>
        <v>48960</v>
      </c>
      <c r="N372" s="19">
        <f t="shared" ca="1" si="7"/>
        <v>2.9967349877450842E-2</v>
      </c>
      <c r="O372" s="35">
        <f t="shared" si="8"/>
        <v>119.86748999999999</v>
      </c>
      <c r="P372" s="35">
        <f t="shared" si="9"/>
        <v>0.13251000000001056</v>
      </c>
      <c r="Q372" s="36">
        <f t="shared" si="10"/>
        <v>0.8</v>
      </c>
      <c r="R372" s="37">
        <f t="shared" si="11"/>
        <v>9671.0900000000056</v>
      </c>
      <c r="S372" s="38">
        <f t="shared" si="12"/>
        <v>16304.49063100001</v>
      </c>
      <c r="T372" s="38"/>
      <c r="U372" s="38"/>
      <c r="V372" s="39">
        <f t="shared" si="13"/>
        <v>46852.299999999996</v>
      </c>
      <c r="W372" s="39">
        <f t="shared" si="14"/>
        <v>63156.790631000003</v>
      </c>
      <c r="X372" s="1">
        <f t="shared" si="15"/>
        <v>51780</v>
      </c>
      <c r="Y372" s="37">
        <f t="shared" si="16"/>
        <v>11376.790631000003</v>
      </c>
      <c r="Z372" s="183">
        <f t="shared" si="17"/>
        <v>0.21971399441869455</v>
      </c>
      <c r="AA372" s="183">
        <f>SUM($C$2:C372)*D372/SUM($B$2:B372)-1</f>
        <v>0.30136144756662775</v>
      </c>
      <c r="AB372" s="183">
        <f t="shared" si="18"/>
        <v>-8.1647453147933202E-2</v>
      </c>
      <c r="AC372" s="40">
        <f t="shared" si="19"/>
        <v>0.17650225000000017</v>
      </c>
    </row>
    <row r="373" spans="1:29">
      <c r="A373" s="31" t="s">
        <v>1500</v>
      </c>
      <c r="B373" s="2">
        <v>120</v>
      </c>
      <c r="C373" s="175">
        <v>71.790000000000006</v>
      </c>
      <c r="D373" s="176">
        <v>1.6695</v>
      </c>
      <c r="E373" s="32">
        <f t="shared" si="1"/>
        <v>0.21000000000000002</v>
      </c>
      <c r="F373" s="13">
        <f t="shared" si="2"/>
        <v>4.3527475000000017E-2</v>
      </c>
      <c r="H373" s="5">
        <f t="shared" si="3"/>
        <v>5.2232970000000023</v>
      </c>
      <c r="I373" s="2" t="s">
        <v>65</v>
      </c>
      <c r="J373" s="33" t="s">
        <v>1501</v>
      </c>
      <c r="K373" s="34">
        <f t="shared" si="4"/>
        <v>44027</v>
      </c>
      <c r="L373" s="34" t="str">
        <f t="shared" ca="1" si="5"/>
        <v>2021-08-25</v>
      </c>
      <c r="M373" s="18">
        <f t="shared" ca="1" si="6"/>
        <v>48840</v>
      </c>
      <c r="N373" s="19">
        <f t="shared" ca="1" si="7"/>
        <v>3.9035696253071267E-2</v>
      </c>
      <c r="O373" s="35">
        <f t="shared" si="8"/>
        <v>119.85340500000001</v>
      </c>
      <c r="P373" s="35">
        <f t="shared" si="9"/>
        <v>0.1465949999999907</v>
      </c>
      <c r="Q373" s="36">
        <f t="shared" si="10"/>
        <v>0.8</v>
      </c>
      <c r="R373" s="37">
        <f t="shared" si="11"/>
        <v>9742.8800000000065</v>
      </c>
      <c r="S373" s="38">
        <f t="shared" si="12"/>
        <v>16265.73816000001</v>
      </c>
      <c r="T373" s="38"/>
      <c r="U373" s="38"/>
      <c r="V373" s="39">
        <f t="shared" si="13"/>
        <v>46852.299999999996</v>
      </c>
      <c r="W373" s="39">
        <f t="shared" si="14"/>
        <v>63118.038160000004</v>
      </c>
      <c r="X373" s="1">
        <f t="shared" si="15"/>
        <v>51900</v>
      </c>
      <c r="Y373" s="37">
        <f t="shared" si="16"/>
        <v>11218.038160000004</v>
      </c>
      <c r="Z373" s="183">
        <f t="shared" si="17"/>
        <v>0.21614717071290945</v>
      </c>
      <c r="AA373" s="183">
        <f>SUM($C$2:C373)*D373/SUM($B$2:B373)-1</f>
        <v>0.2880317953757221</v>
      </c>
      <c r="AB373" s="183">
        <f t="shared" si="18"/>
        <v>-7.1884624662812646E-2</v>
      </c>
      <c r="AC373" s="40">
        <f t="shared" si="19"/>
        <v>0.16647252500000001</v>
      </c>
    </row>
    <row r="374" spans="1:29">
      <c r="A374" s="144" t="s">
        <v>1502</v>
      </c>
      <c r="B374" s="145">
        <v>120</v>
      </c>
      <c r="C374" s="172">
        <v>75.19</v>
      </c>
      <c r="D374" s="173">
        <v>1.5940000000000001</v>
      </c>
      <c r="E374" s="148">
        <v>0.21000000000000002</v>
      </c>
      <c r="F374" s="168">
        <v>0.21441666666666659</v>
      </c>
      <c r="G374" s="150">
        <v>145.72999999999999</v>
      </c>
      <c r="H374" s="169">
        <v>25.72999999999999</v>
      </c>
      <c r="I374" s="145" t="s">
        <v>955</v>
      </c>
      <c r="J374" s="152" t="s">
        <v>1955</v>
      </c>
      <c r="K374" s="170">
        <v>44028</v>
      </c>
      <c r="L374" s="170">
        <v>44203</v>
      </c>
      <c r="M374" s="171">
        <v>21120</v>
      </c>
      <c r="N374" s="156">
        <v>0.44467092803030284</v>
      </c>
      <c r="O374" s="157">
        <v>119.85286000000001</v>
      </c>
      <c r="P374" s="157">
        <v>0.14713999999999317</v>
      </c>
      <c r="Q374" s="158">
        <v>0.8</v>
      </c>
      <c r="R374" s="159">
        <v>9818.070000000007</v>
      </c>
      <c r="S374" s="160">
        <v>15650.003580000011</v>
      </c>
      <c r="T374" s="160"/>
      <c r="U374" s="160"/>
      <c r="V374" s="162">
        <v>46852.299999999996</v>
      </c>
      <c r="W374" s="162">
        <v>62502.303580000007</v>
      </c>
      <c r="X374" s="163">
        <v>52020</v>
      </c>
      <c r="Y374" s="159">
        <v>10482.303580000007</v>
      </c>
      <c r="Z374" s="219">
        <v>0.20150525913110351</v>
      </c>
      <c r="AA374" s="219">
        <v>0.14229021582733847</v>
      </c>
      <c r="AB374" s="219">
        <v>5.9215043303765036E-2</v>
      </c>
      <c r="AC374" s="164" t="s">
        <v>952</v>
      </c>
    </row>
    <row r="375" spans="1:29">
      <c r="A375" s="144" t="s">
        <v>1504</v>
      </c>
      <c r="B375" s="145">
        <v>135</v>
      </c>
      <c r="C375" s="172">
        <v>84.02</v>
      </c>
      <c r="D375" s="173">
        <v>1.6049</v>
      </c>
      <c r="E375" s="148">
        <v>0.22000000000000003</v>
      </c>
      <c r="F375" s="168">
        <v>0.22311111111111115</v>
      </c>
      <c r="G375" s="150">
        <v>165.12</v>
      </c>
      <c r="H375" s="169">
        <v>30.120000000000005</v>
      </c>
      <c r="I375" s="145" t="s">
        <v>955</v>
      </c>
      <c r="J375" s="152" t="s">
        <v>1957</v>
      </c>
      <c r="K375" s="170">
        <v>44029</v>
      </c>
      <c r="L375" s="170">
        <v>44208</v>
      </c>
      <c r="M375" s="171">
        <v>24300</v>
      </c>
      <c r="N375" s="156">
        <v>0.45241975308641985</v>
      </c>
      <c r="O375" s="157">
        <v>134.84369799999999</v>
      </c>
      <c r="P375" s="157">
        <v>0.15630200000001082</v>
      </c>
      <c r="Q375" s="158">
        <v>0.9</v>
      </c>
      <c r="R375" s="159">
        <v>9902.0900000000074</v>
      </c>
      <c r="S375" s="160">
        <v>15891.864241000012</v>
      </c>
      <c r="T375" s="160"/>
      <c r="U375" s="160"/>
      <c r="V375" s="162">
        <v>46852.299999999996</v>
      </c>
      <c r="W375" s="162">
        <v>62744.164241000006</v>
      </c>
      <c r="X375" s="163">
        <v>52155</v>
      </c>
      <c r="Y375" s="159">
        <v>10589.164241000006</v>
      </c>
      <c r="Z375" s="219">
        <v>0.20303258059629958</v>
      </c>
      <c r="AA375" s="219">
        <v>0.14902093719576759</v>
      </c>
      <c r="AB375" s="219">
        <v>5.4011643400531995E-2</v>
      </c>
      <c r="AC375" s="164" t="s">
        <v>952</v>
      </c>
    </row>
    <row r="376" spans="1:29">
      <c r="A376" s="31" t="s">
        <v>1511</v>
      </c>
      <c r="B376" s="2">
        <v>120</v>
      </c>
      <c r="C376" s="175">
        <v>72.62</v>
      </c>
      <c r="D376" s="176">
        <v>1.6505000000000001</v>
      </c>
      <c r="E376" s="32">
        <f t="shared" si="1"/>
        <v>0.21000000000000002</v>
      </c>
      <c r="F376" s="13">
        <f t="shared" si="2"/>
        <v>5.5592216666666756E-2</v>
      </c>
      <c r="H376" s="5">
        <f t="shared" si="3"/>
        <v>6.6710660000000104</v>
      </c>
      <c r="I376" s="2" t="s">
        <v>65</v>
      </c>
      <c r="J376" s="33" t="s">
        <v>1512</v>
      </c>
      <c r="K376" s="34">
        <f t="shared" si="4"/>
        <v>44032</v>
      </c>
      <c r="L376" s="34" t="str">
        <f t="shared" ca="1" si="5"/>
        <v>2021-08-25</v>
      </c>
      <c r="M376" s="18">
        <f t="shared" ca="1" si="6"/>
        <v>48240</v>
      </c>
      <c r="N376" s="19">
        <f t="shared" ca="1" si="7"/>
        <v>5.0475520107794436E-2</v>
      </c>
      <c r="O376" s="35">
        <f t="shared" si="8"/>
        <v>119.85931000000001</v>
      </c>
      <c r="P376" s="35">
        <f t="shared" si="9"/>
        <v>0.14068999999999221</v>
      </c>
      <c r="Q376" s="36">
        <f t="shared" si="10"/>
        <v>0.8</v>
      </c>
      <c r="R376" s="37">
        <f t="shared" si="11"/>
        <v>9974.7100000000082</v>
      </c>
      <c r="S376" s="38">
        <f t="shared" si="12"/>
        <v>16463.258855000015</v>
      </c>
      <c r="T376" s="38"/>
      <c r="U376" s="38"/>
      <c r="V376" s="39">
        <f t="shared" si="13"/>
        <v>46852.299999999996</v>
      </c>
      <c r="W376" s="39">
        <f t="shared" si="14"/>
        <v>63315.55885500001</v>
      </c>
      <c r="X376" s="1">
        <f t="shared" si="15"/>
        <v>52275</v>
      </c>
      <c r="Y376" s="37">
        <f t="shared" si="16"/>
        <v>11040.55885500001</v>
      </c>
      <c r="Z376" s="183">
        <f t="shared" si="17"/>
        <v>0.21120150846484953</v>
      </c>
      <c r="AA376" s="183">
        <f>SUM($C$2:C376)*D376/SUM($B$2:B376)-1</f>
        <v>0.27155814509803911</v>
      </c>
      <c r="AB376" s="183">
        <f>Z376-AA376</f>
        <v>-6.0356636633189575E-2</v>
      </c>
      <c r="AC376" s="40">
        <f>IF(E376-F376&lt;0,"达成",E376-F376)</f>
        <v>0.15440778333333327</v>
      </c>
    </row>
    <row r="377" spans="1:29">
      <c r="A377" s="31" t="s">
        <v>1513</v>
      </c>
      <c r="B377" s="2">
        <v>120</v>
      </c>
      <c r="C377" s="175">
        <v>72.45</v>
      </c>
      <c r="D377" s="176">
        <v>1.6544000000000001</v>
      </c>
      <c r="E377" s="32">
        <f t="shared" si="1"/>
        <v>0.21000000000000002</v>
      </c>
      <c r="F377" s="13">
        <f t="shared" si="2"/>
        <v>5.3121125000000075E-2</v>
      </c>
      <c r="H377" s="5">
        <f t="shared" si="3"/>
        <v>6.3745350000000087</v>
      </c>
      <c r="I377" s="2" t="s">
        <v>65</v>
      </c>
      <c r="J377" s="33" t="s">
        <v>1514</v>
      </c>
      <c r="K377" s="34">
        <f t="shared" si="4"/>
        <v>44033</v>
      </c>
      <c r="L377" s="34" t="str">
        <f t="shared" ca="1" si="5"/>
        <v>2021-08-25</v>
      </c>
      <c r="M377" s="18">
        <f t="shared" ca="1" si="6"/>
        <v>48120</v>
      </c>
      <c r="N377" s="19">
        <f t="shared" ca="1" si="7"/>
        <v>4.8352146197007548E-2</v>
      </c>
      <c r="O377" s="35">
        <f t="shared" si="8"/>
        <v>119.86128000000001</v>
      </c>
      <c r="P377" s="35">
        <f t="shared" si="9"/>
        <v>0.13871999999999218</v>
      </c>
      <c r="Q377" s="36">
        <f t="shared" si="10"/>
        <v>0.8</v>
      </c>
      <c r="R377" s="37">
        <f t="shared" si="11"/>
        <v>10047.160000000009</v>
      </c>
      <c r="S377" s="38">
        <f t="shared" si="12"/>
        <v>16622.021504000015</v>
      </c>
      <c r="T377" s="38"/>
      <c r="U377" s="38"/>
      <c r="V377" s="39">
        <f t="shared" si="13"/>
        <v>46852.299999999996</v>
      </c>
      <c r="W377" s="39">
        <f t="shared" si="14"/>
        <v>63474.321504000007</v>
      </c>
      <c r="X377" s="1">
        <f t="shared" si="15"/>
        <v>52395</v>
      </c>
      <c r="Y377" s="37">
        <f t="shared" si="16"/>
        <v>11079.321504000007</v>
      </c>
      <c r="Z377" s="183">
        <f t="shared" si="17"/>
        <v>0.2114576105353565</v>
      </c>
      <c r="AA377" s="183">
        <f>SUM($C$2:C377)*D377/SUM($B$2:B377)-1</f>
        <v>0.27393125847886224</v>
      </c>
      <c r="AB377" s="183">
        <f>Z377-AA377</f>
        <v>-6.2473647943505739E-2</v>
      </c>
      <c r="AC377" s="40">
        <f>IF(E377-F377&lt;0,"达成",E377-F377)</f>
        <v>0.15687887499999995</v>
      </c>
    </row>
    <row r="378" spans="1:29">
      <c r="A378" s="31" t="s">
        <v>1515</v>
      </c>
      <c r="B378" s="2">
        <v>120</v>
      </c>
      <c r="C378" s="175">
        <v>72.040000000000006</v>
      </c>
      <c r="D378" s="176">
        <v>1.6638999999999999</v>
      </c>
      <c r="E378" s="32">
        <f t="shared" si="1"/>
        <v>0.21000000000000002</v>
      </c>
      <c r="F378" s="13">
        <f t="shared" si="2"/>
        <v>4.716143333333337E-2</v>
      </c>
      <c r="H378" s="5">
        <f t="shared" si="3"/>
        <v>5.6593720000000047</v>
      </c>
      <c r="I378" s="2" t="s">
        <v>65</v>
      </c>
      <c r="J378" s="33" t="s">
        <v>1516</v>
      </c>
      <c r="K378" s="34">
        <f t="shared" si="4"/>
        <v>44034</v>
      </c>
      <c r="L378" s="34" t="str">
        <f t="shared" ca="1" si="5"/>
        <v>2021-08-25</v>
      </c>
      <c r="M378" s="18">
        <f t="shared" ca="1" si="6"/>
        <v>48000</v>
      </c>
      <c r="N378" s="19">
        <f t="shared" ca="1" si="7"/>
        <v>4.3034807916666702E-2</v>
      </c>
      <c r="O378" s="35">
        <f t="shared" si="8"/>
        <v>119.867356</v>
      </c>
      <c r="P378" s="35">
        <f t="shared" si="9"/>
        <v>0.1326439999999991</v>
      </c>
      <c r="Q378" s="36">
        <f t="shared" si="10"/>
        <v>0.8</v>
      </c>
      <c r="R378" s="37">
        <f t="shared" si="11"/>
        <v>10119.20000000001</v>
      </c>
      <c r="S378" s="38">
        <f t="shared" si="12"/>
        <v>16837.336880000017</v>
      </c>
      <c r="T378" s="38"/>
      <c r="U378" s="38"/>
      <c r="V378" s="39">
        <f t="shared" si="13"/>
        <v>46852.299999999996</v>
      </c>
      <c r="W378" s="39">
        <f t="shared" si="14"/>
        <v>63689.636880000013</v>
      </c>
      <c r="X378" s="1">
        <f t="shared" si="15"/>
        <v>52515</v>
      </c>
      <c r="Y378" s="37">
        <f t="shared" si="16"/>
        <v>11174.636880000013</v>
      </c>
      <c r="Z378" s="183">
        <f t="shared" si="17"/>
        <v>0.21278942930591294</v>
      </c>
      <c r="AA378" s="183">
        <f>SUM($C$2:C378)*D378/SUM($B$2:B378)-1</f>
        <v>0.2806013155098539</v>
      </c>
      <c r="AB378" s="183">
        <f>Z378-AA378</f>
        <v>-6.7811886203940963E-2</v>
      </c>
      <c r="AC378" s="40">
        <f>IF(E378-F378&lt;0,"达成",E378-F378)</f>
        <v>0.16283856666666666</v>
      </c>
    </row>
    <row r="379" spans="1:29">
      <c r="A379" s="31" t="s">
        <v>1517</v>
      </c>
      <c r="B379" s="2">
        <v>120</v>
      </c>
      <c r="C379" s="175">
        <v>72.03</v>
      </c>
      <c r="D379" s="176">
        <v>1.6640999999999999</v>
      </c>
      <c r="E379" s="32">
        <f t="shared" si="1"/>
        <v>0.21000000000000002</v>
      </c>
      <c r="F379" s="13">
        <f t="shared" si="2"/>
        <v>4.7016075000000039E-2</v>
      </c>
      <c r="H379" s="5">
        <f t="shared" si="3"/>
        <v>5.6419290000000046</v>
      </c>
      <c r="I379" s="2" t="s">
        <v>65</v>
      </c>
      <c r="J379" s="33" t="s">
        <v>1518</v>
      </c>
      <c r="K379" s="34">
        <f t="shared" si="4"/>
        <v>44035</v>
      </c>
      <c r="L379" s="34" t="str">
        <f t="shared" ca="1" si="5"/>
        <v>2021-08-25</v>
      </c>
      <c r="M379" s="18">
        <f t="shared" ca="1" si="6"/>
        <v>47880</v>
      </c>
      <c r="N379" s="19">
        <f t="shared" ca="1" si="7"/>
        <v>4.3009692669172969E-2</v>
      </c>
      <c r="O379" s="35">
        <f t="shared" si="8"/>
        <v>119.865123</v>
      </c>
      <c r="P379" s="35">
        <f t="shared" si="9"/>
        <v>0.13487700000000302</v>
      </c>
      <c r="Q379" s="36">
        <f t="shared" si="10"/>
        <v>0.8</v>
      </c>
      <c r="R379" s="37">
        <f t="shared" si="11"/>
        <v>10191.23000000001</v>
      </c>
      <c r="S379" s="38">
        <f t="shared" si="12"/>
        <v>16959.225843000018</v>
      </c>
      <c r="T379" s="38"/>
      <c r="U379" s="38"/>
      <c r="V379" s="39">
        <f t="shared" si="13"/>
        <v>46852.299999999996</v>
      </c>
      <c r="W379" s="39">
        <f t="shared" si="14"/>
        <v>63811.52584300001</v>
      </c>
      <c r="X379" s="1">
        <f t="shared" si="15"/>
        <v>52635</v>
      </c>
      <c r="Y379" s="37">
        <f t="shared" si="16"/>
        <v>11176.52584300001</v>
      </c>
      <c r="Z379" s="183">
        <f t="shared" si="17"/>
        <v>0.21234018890472139</v>
      </c>
      <c r="AA379" s="183">
        <f>SUM($C$2:C379)*D379/SUM($B$2:B379)-1</f>
        <v>0.28011260034197738</v>
      </c>
      <c r="AB379" s="183">
        <f>Z379-AA379</f>
        <v>-6.7772411437255986E-2</v>
      </c>
      <c r="AC379" s="40">
        <f>IF(E379-F379&lt;0,"达成",E379-F379)</f>
        <v>0.16298392499999997</v>
      </c>
    </row>
    <row r="380" spans="1:29">
      <c r="A380" s="144" t="s">
        <v>1519</v>
      </c>
      <c r="B380" s="145">
        <v>120</v>
      </c>
      <c r="C380" s="172">
        <v>75.150000000000006</v>
      </c>
      <c r="D380" s="173">
        <v>1.595</v>
      </c>
      <c r="E380" s="148">
        <v>0.21000000000000002</v>
      </c>
      <c r="F380" s="168">
        <v>0.21383333333333329</v>
      </c>
      <c r="G380" s="150">
        <v>145.66</v>
      </c>
      <c r="H380" s="169">
        <v>25.659999999999997</v>
      </c>
      <c r="I380" s="145" t="s">
        <v>955</v>
      </c>
      <c r="J380" s="152" t="s">
        <v>1956</v>
      </c>
      <c r="K380" s="170">
        <v>44036</v>
      </c>
      <c r="L380" s="170">
        <v>44203</v>
      </c>
      <c r="M380" s="171">
        <v>20160</v>
      </c>
      <c r="N380" s="156">
        <v>0.46457837301587301</v>
      </c>
      <c r="O380" s="157">
        <v>119.86425000000001</v>
      </c>
      <c r="P380" s="157">
        <v>0.13574999999998738</v>
      </c>
      <c r="Q380" s="158">
        <v>0.8</v>
      </c>
      <c r="R380" s="159">
        <v>10266.38000000001</v>
      </c>
      <c r="S380" s="160">
        <v>16374.876100000016</v>
      </c>
      <c r="T380" s="160"/>
      <c r="U380" s="160"/>
      <c r="V380" s="162">
        <v>46852.299999999996</v>
      </c>
      <c r="W380" s="162">
        <v>63227.176100000012</v>
      </c>
      <c r="X380" s="163">
        <v>52755</v>
      </c>
      <c r="Y380" s="159">
        <v>10472.176100000012</v>
      </c>
      <c r="Z380" s="219">
        <v>0.19850584968249474</v>
      </c>
      <c r="AA380" s="219">
        <v>0.13659372820512883</v>
      </c>
      <c r="AB380" s="219">
        <v>6.1912121477365911E-2</v>
      </c>
      <c r="AC380" s="164" t="s">
        <v>952</v>
      </c>
    </row>
    <row r="381" spans="1:29">
      <c r="A381" s="144" t="s">
        <v>1527</v>
      </c>
      <c r="B381" s="145">
        <v>135</v>
      </c>
      <c r="C381" s="172">
        <v>84.15</v>
      </c>
      <c r="D381" s="173">
        <v>1.6023000000000001</v>
      </c>
      <c r="E381" s="148">
        <v>0.22000000000000003</v>
      </c>
      <c r="F381" s="168">
        <v>0.224962962962963</v>
      </c>
      <c r="G381" s="150">
        <v>165.37</v>
      </c>
      <c r="H381" s="169">
        <v>30.370000000000005</v>
      </c>
      <c r="I381" s="145" t="s">
        <v>955</v>
      </c>
      <c r="J381" s="152" t="s">
        <v>1958</v>
      </c>
      <c r="K381" s="170">
        <v>44039</v>
      </c>
      <c r="L381" s="170">
        <v>44208</v>
      </c>
      <c r="M381" s="171">
        <v>22950</v>
      </c>
      <c r="N381" s="156">
        <v>0.48300871459694994</v>
      </c>
      <c r="O381" s="157">
        <v>134.83354500000002</v>
      </c>
      <c r="P381" s="157">
        <v>0.16645499999998492</v>
      </c>
      <c r="Q381" s="158">
        <v>0.9</v>
      </c>
      <c r="R381" s="159">
        <v>10350.53000000001</v>
      </c>
      <c r="S381" s="160">
        <v>16584.654219000015</v>
      </c>
      <c r="T381" s="160"/>
      <c r="U381" s="160"/>
      <c r="V381" s="162">
        <v>46852.299999999996</v>
      </c>
      <c r="W381" s="162">
        <v>63436.954219000007</v>
      </c>
      <c r="X381" s="163">
        <v>52890</v>
      </c>
      <c r="Y381" s="159">
        <v>10546.954219000007</v>
      </c>
      <c r="Z381" s="219">
        <v>0.1994130122707507</v>
      </c>
      <c r="AA381" s="219">
        <v>0.1408123026737973</v>
      </c>
      <c r="AB381" s="219">
        <v>5.8600709596953404E-2</v>
      </c>
      <c r="AC381" s="164" t="s">
        <v>952</v>
      </c>
    </row>
    <row r="382" spans="1:29">
      <c r="A382" s="144" t="s">
        <v>1529</v>
      </c>
      <c r="B382" s="145">
        <v>135</v>
      </c>
      <c r="C382" s="172">
        <v>83.47</v>
      </c>
      <c r="D382" s="173">
        <v>1.6153999999999999</v>
      </c>
      <c r="E382" s="148">
        <v>0.22000000000000003</v>
      </c>
      <c r="F382" s="168">
        <v>0.21503703703703705</v>
      </c>
      <c r="G382" s="150">
        <v>164.03</v>
      </c>
      <c r="H382" s="169">
        <v>29.03</v>
      </c>
      <c r="I382" s="145" t="s">
        <v>955</v>
      </c>
      <c r="J382" s="152" t="s">
        <v>1959</v>
      </c>
      <c r="K382" s="170">
        <v>44040</v>
      </c>
      <c r="L382" s="170">
        <v>44208</v>
      </c>
      <c r="M382" s="171">
        <v>22815</v>
      </c>
      <c r="N382" s="156">
        <v>0.46442910365987289</v>
      </c>
      <c r="O382" s="157">
        <v>134.83743799999999</v>
      </c>
      <c r="P382" s="157">
        <v>0.16256200000000831</v>
      </c>
      <c r="Q382" s="158">
        <v>0.9</v>
      </c>
      <c r="R382" s="159">
        <v>10434.000000000009</v>
      </c>
      <c r="S382" s="160">
        <v>16855.083600000013</v>
      </c>
      <c r="T382" s="160"/>
      <c r="U382" s="160"/>
      <c r="V382" s="162">
        <v>46852.299999999996</v>
      </c>
      <c r="W382" s="162">
        <v>63707.383600000008</v>
      </c>
      <c r="X382" s="163">
        <v>53025</v>
      </c>
      <c r="Y382" s="159">
        <v>10682.383600000008</v>
      </c>
      <c r="Z382" s="219">
        <v>0.20145937953795401</v>
      </c>
      <c r="AA382" s="219">
        <v>0.1491058427921097</v>
      </c>
      <c r="AB382" s="219">
        <v>5.2353536745844309E-2</v>
      </c>
      <c r="AC382" s="164" t="s">
        <v>952</v>
      </c>
    </row>
    <row r="383" spans="1:29">
      <c r="A383" s="31" t="s">
        <v>1531</v>
      </c>
      <c r="B383" s="2">
        <v>120</v>
      </c>
      <c r="C383" s="175">
        <v>72.510000000000005</v>
      </c>
      <c r="D383" s="176">
        <v>1.6529</v>
      </c>
      <c r="E383" s="32">
        <f t="shared" si="1"/>
        <v>0.21000000000000002</v>
      </c>
      <c r="F383" s="13">
        <f t="shared" si="2"/>
        <v>5.3993275000000077E-2</v>
      </c>
      <c r="H383" s="5">
        <f t="shared" si="3"/>
        <v>6.4791930000000093</v>
      </c>
      <c r="I383" s="2" t="s">
        <v>65</v>
      </c>
      <c r="J383" s="33" t="s">
        <v>1532</v>
      </c>
      <c r="K383" s="34">
        <f t="shared" si="4"/>
        <v>44041</v>
      </c>
      <c r="L383" s="34" t="str">
        <f t="shared" ca="1" si="5"/>
        <v>2021-08-25</v>
      </c>
      <c r="M383" s="18">
        <f t="shared" ca="1" si="6"/>
        <v>47160</v>
      </c>
      <c r="N383" s="19">
        <f t="shared" ca="1" si="7"/>
        <v>5.0146425890585315E-2</v>
      </c>
      <c r="O383" s="35">
        <f t="shared" si="8"/>
        <v>119.85177900000001</v>
      </c>
      <c r="P383" s="35">
        <f t="shared" si="9"/>
        <v>0.14822099999999239</v>
      </c>
      <c r="Q383" s="36">
        <f t="shared" si="10"/>
        <v>0.8</v>
      </c>
      <c r="R383" s="37">
        <f t="shared" si="11"/>
        <v>10506.510000000009</v>
      </c>
      <c r="S383" s="38">
        <f t="shared" si="12"/>
        <v>17366.210379000015</v>
      </c>
      <c r="T383" s="38"/>
      <c r="U383" s="38"/>
      <c r="V383" s="39">
        <f t="shared" si="13"/>
        <v>46852.299999999996</v>
      </c>
      <c r="W383" s="39">
        <f t="shared" si="14"/>
        <v>64218.510379000014</v>
      </c>
      <c r="X383" s="1">
        <f t="shared" si="15"/>
        <v>53145</v>
      </c>
      <c r="Y383" s="37">
        <f t="shared" si="16"/>
        <v>11073.510379000014</v>
      </c>
      <c r="Z383" s="183">
        <f t="shared" si="17"/>
        <v>0.20836410535327898</v>
      </c>
      <c r="AA383" s="183">
        <f>SUM($C$2:C383)*D383/SUM($B$2:B383)-1</f>
        <v>0.2691009431367013</v>
      </c>
      <c r="AB383" s="183">
        <f t="shared" ref="AB383:AB414" si="20">Z383-AA383</f>
        <v>-6.0736837783422315E-2</v>
      </c>
      <c r="AC383" s="40">
        <f t="shared" ref="AC383:AC414" si="21">IF(E383-F383&lt;0,"达成",E383-F383)</f>
        <v>0.15600672499999996</v>
      </c>
    </row>
    <row r="384" spans="1:29">
      <c r="A384" s="31" t="s">
        <v>1533</v>
      </c>
      <c r="B384" s="2">
        <v>120</v>
      </c>
      <c r="C384" s="175">
        <v>72.849999999999994</v>
      </c>
      <c r="D384" s="176">
        <v>1.6454</v>
      </c>
      <c r="E384" s="32">
        <f t="shared" si="1"/>
        <v>0.21000000000000002</v>
      </c>
      <c r="F384" s="13">
        <f t="shared" si="2"/>
        <v>5.8935458333333204E-2</v>
      </c>
      <c r="H384" s="5">
        <f t="shared" si="3"/>
        <v>7.0722549999999842</v>
      </c>
      <c r="I384" s="2" t="s">
        <v>65</v>
      </c>
      <c r="J384" s="33" t="s">
        <v>1534</v>
      </c>
      <c r="K384" s="34">
        <f t="shared" si="4"/>
        <v>44042</v>
      </c>
      <c r="L384" s="34" t="str">
        <f t="shared" ca="1" si="5"/>
        <v>2021-08-25</v>
      </c>
      <c r="M384" s="18">
        <f t="shared" ca="1" si="6"/>
        <v>47040</v>
      </c>
      <c r="N384" s="19">
        <f t="shared" ca="1" si="7"/>
        <v>5.4876128295067904E-2</v>
      </c>
      <c r="O384" s="35">
        <f t="shared" si="8"/>
        <v>119.86738999999999</v>
      </c>
      <c r="P384" s="35">
        <f t="shared" si="9"/>
        <v>0.13261000000001388</v>
      </c>
      <c r="Q384" s="36">
        <f t="shared" si="10"/>
        <v>0.8</v>
      </c>
      <c r="R384" s="37">
        <f t="shared" si="11"/>
        <v>10579.36000000001</v>
      </c>
      <c r="S384" s="38">
        <f t="shared" si="12"/>
        <v>17407.278944000016</v>
      </c>
      <c r="T384" s="38"/>
      <c r="U384" s="38"/>
      <c r="V384" s="39">
        <f t="shared" si="13"/>
        <v>46852.299999999996</v>
      </c>
      <c r="W384" s="39">
        <f t="shared" si="14"/>
        <v>64259.578944000008</v>
      </c>
      <c r="X384" s="1">
        <f t="shared" si="15"/>
        <v>53265</v>
      </c>
      <c r="Y384" s="37">
        <f t="shared" si="16"/>
        <v>10994.578944000008</v>
      </c>
      <c r="Z384" s="183">
        <f t="shared" si="17"/>
        <v>0.20641282162771057</v>
      </c>
      <c r="AA384" s="183">
        <f>SUM($C$2:C384)*D384/SUM($B$2:B384)-1</f>
        <v>0.26274665329953972</v>
      </c>
      <c r="AB384" s="183">
        <f t="shared" si="20"/>
        <v>-5.6333831671829149E-2</v>
      </c>
      <c r="AC384" s="40">
        <f t="shared" si="21"/>
        <v>0.15106454166666683</v>
      </c>
    </row>
    <row r="385" spans="1:29">
      <c r="A385" s="31" t="s">
        <v>1535</v>
      </c>
      <c r="B385" s="2">
        <v>120</v>
      </c>
      <c r="C385" s="175">
        <v>72.260000000000005</v>
      </c>
      <c r="D385" s="176">
        <v>1.6587000000000001</v>
      </c>
      <c r="E385" s="32">
        <f t="shared" si="1"/>
        <v>0.21000000000000002</v>
      </c>
      <c r="F385" s="13">
        <f t="shared" si="2"/>
        <v>5.0359316666666723E-2</v>
      </c>
      <c r="H385" s="5">
        <f t="shared" si="3"/>
        <v>6.0431180000000069</v>
      </c>
      <c r="I385" s="2" t="s">
        <v>65</v>
      </c>
      <c r="J385" s="33" t="s">
        <v>1536</v>
      </c>
      <c r="K385" s="34">
        <f t="shared" si="4"/>
        <v>44043</v>
      </c>
      <c r="L385" s="34" t="str">
        <f t="shared" ca="1" si="5"/>
        <v>2021-08-25</v>
      </c>
      <c r="M385" s="18">
        <f t="shared" ca="1" si="6"/>
        <v>46920</v>
      </c>
      <c r="N385" s="19">
        <f t="shared" ca="1" si="7"/>
        <v>4.7010615302642854E-2</v>
      </c>
      <c r="O385" s="35">
        <f t="shared" si="8"/>
        <v>119.85766200000002</v>
      </c>
      <c r="P385" s="35">
        <f t="shared" si="9"/>
        <v>0.14233799999998098</v>
      </c>
      <c r="Q385" s="36">
        <f t="shared" si="10"/>
        <v>0.8</v>
      </c>
      <c r="R385" s="37">
        <f t="shared" si="11"/>
        <v>10651.62000000001</v>
      </c>
      <c r="S385" s="38">
        <f t="shared" si="12"/>
        <v>17667.842094000018</v>
      </c>
      <c r="T385" s="38"/>
      <c r="U385" s="38"/>
      <c r="V385" s="39">
        <f t="shared" si="13"/>
        <v>46852.299999999996</v>
      </c>
      <c r="W385" s="39">
        <f t="shared" si="14"/>
        <v>64520.14209400001</v>
      </c>
      <c r="X385" s="1">
        <f t="shared" si="15"/>
        <v>53385</v>
      </c>
      <c r="Y385" s="37">
        <f t="shared" si="16"/>
        <v>11135.14209400001</v>
      </c>
      <c r="Z385" s="183">
        <f t="shared" si="17"/>
        <v>0.20858185059473655</v>
      </c>
      <c r="AA385" s="183">
        <f>SUM($C$2:C385)*D385/SUM($B$2:B385)-1</f>
        <v>0.27233739488620401</v>
      </c>
      <c r="AB385" s="183">
        <f t="shared" si="20"/>
        <v>-6.3755544291467459E-2</v>
      </c>
      <c r="AC385" s="40">
        <f t="shared" si="21"/>
        <v>0.15964068333333331</v>
      </c>
    </row>
    <row r="386" spans="1:29">
      <c r="A386" s="31" t="s">
        <v>1545</v>
      </c>
      <c r="B386" s="2">
        <v>120</v>
      </c>
      <c r="C386" s="175">
        <v>71.180000000000007</v>
      </c>
      <c r="D386" s="176">
        <v>1.6839999999999999</v>
      </c>
      <c r="E386" s="32">
        <f t="shared" si="1"/>
        <v>0.21000000000000002</v>
      </c>
      <c r="F386" s="13">
        <f t="shared" si="2"/>
        <v>3.4660616666666755E-2</v>
      </c>
      <c r="H386" s="5">
        <f t="shared" si="3"/>
        <v>4.1592740000000106</v>
      </c>
      <c r="I386" s="2" t="s">
        <v>65</v>
      </c>
      <c r="J386" s="33" t="s">
        <v>1546</v>
      </c>
      <c r="K386" s="34">
        <f t="shared" si="4"/>
        <v>44046</v>
      </c>
      <c r="L386" s="34" t="str">
        <f t="shared" ca="1" si="5"/>
        <v>2021-08-25</v>
      </c>
      <c r="M386" s="18">
        <f t="shared" ca="1" si="6"/>
        <v>46560</v>
      </c>
      <c r="N386" s="19">
        <f t="shared" ca="1" si="7"/>
        <v>3.2605992482817953E-2</v>
      </c>
      <c r="O386" s="35">
        <f t="shared" si="8"/>
        <v>119.86712000000001</v>
      </c>
      <c r="P386" s="35">
        <f t="shared" si="9"/>
        <v>0.1328799999999859</v>
      </c>
      <c r="Q386" s="36">
        <f t="shared" si="10"/>
        <v>0.8</v>
      </c>
      <c r="R386" s="37">
        <f t="shared" si="11"/>
        <v>10722.80000000001</v>
      </c>
      <c r="S386" s="38">
        <f t="shared" si="12"/>
        <v>18057.195200000016</v>
      </c>
      <c r="T386" s="38"/>
      <c r="U386" s="38"/>
      <c r="V386" s="39">
        <f t="shared" si="13"/>
        <v>46852.299999999996</v>
      </c>
      <c r="W386" s="39">
        <f t="shared" si="14"/>
        <v>64909.495200000012</v>
      </c>
      <c r="X386" s="1">
        <f t="shared" si="15"/>
        <v>53505</v>
      </c>
      <c r="Y386" s="37">
        <f t="shared" si="16"/>
        <v>11404.495200000012</v>
      </c>
      <c r="Z386" s="183">
        <f t="shared" si="17"/>
        <v>0.21314821418559027</v>
      </c>
      <c r="AA386" s="183">
        <f>SUM($C$2:C386)*D386/SUM($B$2:B386)-1</f>
        <v>0.29108743930473779</v>
      </c>
      <c r="AB386" s="183">
        <f t="shared" si="20"/>
        <v>-7.7939225119147526E-2</v>
      </c>
      <c r="AC386" s="40">
        <f t="shared" si="21"/>
        <v>0.17533938333333327</v>
      </c>
    </row>
    <row r="387" spans="1:29">
      <c r="A387" s="31" t="s">
        <v>1547</v>
      </c>
      <c r="B387" s="2">
        <v>120</v>
      </c>
      <c r="C387" s="175">
        <v>71.11</v>
      </c>
      <c r="D387" s="176">
        <v>1.6855</v>
      </c>
      <c r="E387" s="32">
        <f t="shared" si="1"/>
        <v>0.21000000000000002</v>
      </c>
      <c r="F387" s="13">
        <f t="shared" si="2"/>
        <v>3.3643108333333296E-2</v>
      </c>
      <c r="H387" s="5">
        <f t="shared" si="3"/>
        <v>4.0371729999999957</v>
      </c>
      <c r="I387" s="2" t="s">
        <v>65</v>
      </c>
      <c r="J387" s="33" t="s">
        <v>1548</v>
      </c>
      <c r="K387" s="34">
        <f t="shared" si="4"/>
        <v>44047</v>
      </c>
      <c r="L387" s="34" t="str">
        <f t="shared" ca="1" si="5"/>
        <v>2021-08-25</v>
      </c>
      <c r="M387" s="18">
        <f t="shared" ca="1" si="6"/>
        <v>46440</v>
      </c>
      <c r="N387" s="19">
        <f t="shared" ca="1" si="7"/>
        <v>3.1730580211024949E-2</v>
      </c>
      <c r="O387" s="35">
        <f t="shared" si="8"/>
        <v>119.85590499999999</v>
      </c>
      <c r="P387" s="35">
        <f t="shared" si="9"/>
        <v>0.14409500000000719</v>
      </c>
      <c r="Q387" s="36">
        <f t="shared" si="10"/>
        <v>0.8</v>
      </c>
      <c r="R387" s="37">
        <f t="shared" si="11"/>
        <v>10793.910000000011</v>
      </c>
      <c r="S387" s="38">
        <f t="shared" si="12"/>
        <v>18193.135305000018</v>
      </c>
      <c r="T387" s="38"/>
      <c r="U387" s="38"/>
      <c r="V387" s="39">
        <f t="shared" si="13"/>
        <v>46852.299999999996</v>
      </c>
      <c r="W387" s="39">
        <f t="shared" si="14"/>
        <v>65045.435305000014</v>
      </c>
      <c r="X387" s="1">
        <f t="shared" si="15"/>
        <v>53625</v>
      </c>
      <c r="Y387" s="37">
        <f t="shared" si="16"/>
        <v>11420.435305000014</v>
      </c>
      <c r="Z387" s="183">
        <f t="shared" si="17"/>
        <v>0.21296849053613087</v>
      </c>
      <c r="AA387" s="183">
        <f>SUM($C$2:C387)*D387/SUM($B$2:B387)-1</f>
        <v>0.29158081277389281</v>
      </c>
      <c r="AB387" s="183">
        <f t="shared" si="20"/>
        <v>-7.8612322237761934E-2</v>
      </c>
      <c r="AC387" s="40">
        <f t="shared" si="21"/>
        <v>0.17635689166666674</v>
      </c>
    </row>
    <row r="388" spans="1:29">
      <c r="A388" s="31" t="s">
        <v>1549</v>
      </c>
      <c r="B388" s="2">
        <v>120</v>
      </c>
      <c r="C388" s="175">
        <v>71.099999999999994</v>
      </c>
      <c r="D388" s="176">
        <v>1.6858</v>
      </c>
      <c r="E388" s="32">
        <f t="shared" si="1"/>
        <v>0.21000000000000002</v>
      </c>
      <c r="F388" s="13">
        <f t="shared" si="2"/>
        <v>3.3497749999999847E-2</v>
      </c>
      <c r="H388" s="5">
        <f t="shared" si="3"/>
        <v>4.0197299999999814</v>
      </c>
      <c r="I388" s="2" t="s">
        <v>65</v>
      </c>
      <c r="J388" s="33" t="s">
        <v>1550</v>
      </c>
      <c r="K388" s="34">
        <f t="shared" si="4"/>
        <v>44048</v>
      </c>
      <c r="L388" s="34" t="str">
        <f t="shared" ca="1" si="5"/>
        <v>2021-08-25</v>
      </c>
      <c r="M388" s="18">
        <f t="shared" ca="1" si="6"/>
        <v>46320</v>
      </c>
      <c r="N388" s="19">
        <f t="shared" ca="1" si="7"/>
        <v>3.1675333549222653E-2</v>
      </c>
      <c r="O388" s="35">
        <f t="shared" si="8"/>
        <v>119.86037999999999</v>
      </c>
      <c r="P388" s="35">
        <f t="shared" si="9"/>
        <v>0.13962000000000785</v>
      </c>
      <c r="Q388" s="36">
        <f t="shared" si="10"/>
        <v>0.8</v>
      </c>
      <c r="R388" s="37">
        <f t="shared" si="11"/>
        <v>10865.010000000011</v>
      </c>
      <c r="S388" s="38">
        <f t="shared" si="12"/>
        <v>18316.233858000018</v>
      </c>
      <c r="T388" s="38"/>
      <c r="U388" s="38"/>
      <c r="V388" s="39">
        <f t="shared" si="13"/>
        <v>46852.299999999996</v>
      </c>
      <c r="W388" s="39">
        <f t="shared" si="14"/>
        <v>65168.53385800001</v>
      </c>
      <c r="X388" s="1">
        <f t="shared" si="15"/>
        <v>53745</v>
      </c>
      <c r="Y388" s="37">
        <f t="shared" si="16"/>
        <v>11423.53385800001</v>
      </c>
      <c r="Z388" s="183">
        <f t="shared" si="17"/>
        <v>0.21255063462647716</v>
      </c>
      <c r="AA388" s="183">
        <f>SUM($C$2:C388)*D388/SUM($B$2:B388)-1</f>
        <v>0.2911565568145873</v>
      </c>
      <c r="AB388" s="183">
        <f t="shared" si="20"/>
        <v>-7.8605922188110133E-2</v>
      </c>
      <c r="AC388" s="40">
        <f t="shared" si="21"/>
        <v>0.17650225000000017</v>
      </c>
    </row>
    <row r="389" spans="1:29">
      <c r="A389" s="31" t="s">
        <v>1551</v>
      </c>
      <c r="B389" s="2">
        <v>120</v>
      </c>
      <c r="C389" s="175">
        <v>71.319999999999993</v>
      </c>
      <c r="D389" s="176">
        <v>1.6807000000000001</v>
      </c>
      <c r="E389" s="32">
        <f t="shared" si="1"/>
        <v>0.21000000000000002</v>
      </c>
      <c r="F389" s="13">
        <f t="shared" si="2"/>
        <v>3.6695633333333193E-2</v>
      </c>
      <c r="H389" s="5">
        <f t="shared" si="3"/>
        <v>4.4034759999999835</v>
      </c>
      <c r="I389" s="2" t="s">
        <v>65</v>
      </c>
      <c r="J389" s="33" t="s">
        <v>1552</v>
      </c>
      <c r="K389" s="34">
        <f t="shared" si="4"/>
        <v>44049</v>
      </c>
      <c r="L389" s="34" t="str">
        <f t="shared" ca="1" si="5"/>
        <v>2021-08-25</v>
      </c>
      <c r="M389" s="18">
        <f t="shared" ca="1" si="6"/>
        <v>46200</v>
      </c>
      <c r="N389" s="19">
        <f t="shared" ca="1" si="7"/>
        <v>3.4789366666666537E-2</v>
      </c>
      <c r="O389" s="35">
        <f t="shared" si="8"/>
        <v>119.86752399999999</v>
      </c>
      <c r="P389" s="35">
        <f t="shared" si="9"/>
        <v>0.13247600000001114</v>
      </c>
      <c r="Q389" s="36">
        <f t="shared" si="10"/>
        <v>0.8</v>
      </c>
      <c r="R389" s="37">
        <f t="shared" si="11"/>
        <v>10936.330000000011</v>
      </c>
      <c r="S389" s="38">
        <f t="shared" si="12"/>
        <v>18380.689831000018</v>
      </c>
      <c r="T389" s="38"/>
      <c r="U389" s="38"/>
      <c r="V389" s="39">
        <f t="shared" si="13"/>
        <v>46852.299999999996</v>
      </c>
      <c r="W389" s="39">
        <f t="shared" si="14"/>
        <v>65232.989831000014</v>
      </c>
      <c r="X389" s="1">
        <f t="shared" si="15"/>
        <v>53865</v>
      </c>
      <c r="Y389" s="37">
        <f t="shared" si="16"/>
        <v>11367.989831000014</v>
      </c>
      <c r="Z389" s="183">
        <f t="shared" si="17"/>
        <v>0.21104594506636998</v>
      </c>
      <c r="AA389" s="183">
        <f>SUM($C$2:C389)*D389/SUM($B$2:B389)-1</f>
        <v>0.28660806614684842</v>
      </c>
      <c r="AB389" s="183">
        <f t="shared" si="20"/>
        <v>-7.5562121080478439E-2</v>
      </c>
      <c r="AC389" s="40">
        <f t="shared" si="21"/>
        <v>0.17330436666666682</v>
      </c>
    </row>
    <row r="390" spans="1:29">
      <c r="A390" s="31" t="s">
        <v>1553</v>
      </c>
      <c r="B390" s="2">
        <v>120</v>
      </c>
      <c r="C390" s="175">
        <v>72.08</v>
      </c>
      <c r="D390" s="176">
        <v>1.6628000000000001</v>
      </c>
      <c r="E390" s="32">
        <f t="shared" si="1"/>
        <v>0.21000000000000002</v>
      </c>
      <c r="F390" s="13">
        <f t="shared" si="2"/>
        <v>4.7742866666666592E-2</v>
      </c>
      <c r="H390" s="5">
        <f t="shared" si="3"/>
        <v>5.7291439999999909</v>
      </c>
      <c r="I390" s="2" t="s">
        <v>65</v>
      </c>
      <c r="J390" s="33" t="s">
        <v>1554</v>
      </c>
      <c r="K390" s="34">
        <f t="shared" si="4"/>
        <v>44050</v>
      </c>
      <c r="L390" s="34" t="str">
        <f t="shared" ca="1" si="5"/>
        <v>2021-08-25</v>
      </c>
      <c r="M390" s="18">
        <f t="shared" ca="1" si="6"/>
        <v>46080</v>
      </c>
      <c r="N390" s="19">
        <f t="shared" ca="1" si="7"/>
        <v>4.5380589409722151E-2</v>
      </c>
      <c r="O390" s="35">
        <f t="shared" si="8"/>
        <v>119.854624</v>
      </c>
      <c r="P390" s="35">
        <f t="shared" si="9"/>
        <v>0.14537599999999884</v>
      </c>
      <c r="Q390" s="36">
        <f t="shared" si="10"/>
        <v>0.8</v>
      </c>
      <c r="R390" s="37">
        <f t="shared" si="11"/>
        <v>11008.410000000011</v>
      </c>
      <c r="S390" s="38">
        <f t="shared" si="12"/>
        <v>18304.784148000017</v>
      </c>
      <c r="T390" s="38"/>
      <c r="U390" s="38"/>
      <c r="V390" s="39">
        <f t="shared" si="13"/>
        <v>46852.299999999996</v>
      </c>
      <c r="W390" s="39">
        <f t="shared" si="14"/>
        <v>65157.084148000009</v>
      </c>
      <c r="X390" s="1">
        <f t="shared" si="15"/>
        <v>53985</v>
      </c>
      <c r="Y390" s="37">
        <f t="shared" si="16"/>
        <v>11172.084148000009</v>
      </c>
      <c r="Z390" s="183">
        <f t="shared" si="17"/>
        <v>0.2069479327220527</v>
      </c>
      <c r="AA390" s="183">
        <f>SUM($C$2:C390)*D390/SUM($B$2:B390)-1</f>
        <v>0.27229595546911156</v>
      </c>
      <c r="AB390" s="183">
        <f t="shared" si="20"/>
        <v>-6.5348022747058865E-2</v>
      </c>
      <c r="AC390" s="40">
        <f t="shared" si="21"/>
        <v>0.16225713333333341</v>
      </c>
    </row>
    <row r="391" spans="1:29">
      <c r="A391" s="31" t="s">
        <v>1560</v>
      </c>
      <c r="B391" s="2">
        <v>120</v>
      </c>
      <c r="C391" s="175">
        <v>71.819999999999993</v>
      </c>
      <c r="D391" s="176">
        <v>1.6688000000000001</v>
      </c>
      <c r="E391" s="32">
        <f t="shared" si="1"/>
        <v>0.21000000000000002</v>
      </c>
      <c r="F391" s="13">
        <f t="shared" si="2"/>
        <v>4.39635499999999E-2</v>
      </c>
      <c r="H391" s="5">
        <f t="shared" si="3"/>
        <v>5.2756259999999884</v>
      </c>
      <c r="I391" s="2" t="s">
        <v>65</v>
      </c>
      <c r="J391" s="33" t="s">
        <v>1561</v>
      </c>
      <c r="K391" s="34">
        <f t="shared" si="4"/>
        <v>44053</v>
      </c>
      <c r="L391" s="34" t="str">
        <f t="shared" ca="1" si="5"/>
        <v>2021-08-25</v>
      </c>
      <c r="M391" s="18">
        <f t="shared" ca="1" si="6"/>
        <v>45720</v>
      </c>
      <c r="N391" s="19">
        <f t="shared" ca="1" si="7"/>
        <v>4.2117311679789937E-2</v>
      </c>
      <c r="O391" s="35">
        <f t="shared" si="8"/>
        <v>119.85321599999999</v>
      </c>
      <c r="P391" s="35">
        <f t="shared" si="9"/>
        <v>0.14678400000001091</v>
      </c>
      <c r="Q391" s="36">
        <f t="shared" si="10"/>
        <v>0.8</v>
      </c>
      <c r="R391" s="37">
        <f t="shared" si="11"/>
        <v>11080.23000000001</v>
      </c>
      <c r="S391" s="38">
        <f t="shared" si="12"/>
        <v>18490.687824000019</v>
      </c>
      <c r="T391" s="38"/>
      <c r="U391" s="38"/>
      <c r="V391" s="39">
        <f t="shared" si="13"/>
        <v>46852.299999999996</v>
      </c>
      <c r="W391" s="39">
        <f t="shared" si="14"/>
        <v>65342.987824000011</v>
      </c>
      <c r="X391" s="1">
        <f t="shared" si="15"/>
        <v>54105</v>
      </c>
      <c r="Y391" s="37">
        <f t="shared" si="16"/>
        <v>11237.987824000011</v>
      </c>
      <c r="Z391" s="183">
        <f t="shared" si="17"/>
        <v>0.20770701088624</v>
      </c>
      <c r="AA391" s="183">
        <f>SUM($C$2:C391)*D391/SUM($B$2:B391)-1</f>
        <v>0.27627004883097683</v>
      </c>
      <c r="AB391" s="183">
        <f t="shared" si="20"/>
        <v>-6.8563037944736838E-2</v>
      </c>
      <c r="AC391" s="40">
        <f t="shared" si="21"/>
        <v>0.16603645000000011</v>
      </c>
    </row>
    <row r="392" spans="1:29">
      <c r="A392" s="31" t="s">
        <v>1562</v>
      </c>
      <c r="B392" s="2">
        <v>120</v>
      </c>
      <c r="C392" s="175">
        <v>72.44</v>
      </c>
      <c r="D392" s="176">
        <v>1.6546000000000001</v>
      </c>
      <c r="E392" s="32">
        <f t="shared" si="1"/>
        <v>0.21000000000000002</v>
      </c>
      <c r="F392" s="13">
        <f t="shared" si="2"/>
        <v>5.2975766666666618E-2</v>
      </c>
      <c r="H392" s="5">
        <f t="shared" si="3"/>
        <v>6.3570919999999944</v>
      </c>
      <c r="I392" s="2" t="s">
        <v>65</v>
      </c>
      <c r="J392" s="33" t="s">
        <v>1563</v>
      </c>
      <c r="K392" s="34">
        <f t="shared" si="4"/>
        <v>44054</v>
      </c>
      <c r="L392" s="34" t="str">
        <f t="shared" ca="1" si="5"/>
        <v>2021-08-25</v>
      </c>
      <c r="M392" s="18">
        <f t="shared" ca="1" si="6"/>
        <v>45600</v>
      </c>
      <c r="N392" s="19">
        <f t="shared" ca="1" si="7"/>
        <v>5.0884617982456103E-2</v>
      </c>
      <c r="O392" s="35">
        <f t="shared" si="8"/>
        <v>119.859224</v>
      </c>
      <c r="P392" s="35">
        <f t="shared" si="9"/>
        <v>0.14077600000000245</v>
      </c>
      <c r="Q392" s="36">
        <f t="shared" si="10"/>
        <v>0.8</v>
      </c>
      <c r="R392" s="37">
        <f t="shared" si="11"/>
        <v>11152.670000000011</v>
      </c>
      <c r="S392" s="38">
        <f t="shared" si="12"/>
        <v>18453.20778200002</v>
      </c>
      <c r="T392" s="38"/>
      <c r="U392" s="38"/>
      <c r="V392" s="39">
        <f t="shared" si="13"/>
        <v>46852.299999999996</v>
      </c>
      <c r="W392" s="39">
        <f t="shared" si="14"/>
        <v>65305.507782000015</v>
      </c>
      <c r="X392" s="1">
        <f t="shared" si="15"/>
        <v>54225</v>
      </c>
      <c r="Y392" s="37">
        <f t="shared" si="16"/>
        <v>11080.507782000015</v>
      </c>
      <c r="Z392" s="183">
        <f t="shared" si="17"/>
        <v>0.2043431587275244</v>
      </c>
      <c r="AA392" s="183">
        <f>SUM($C$2:C392)*D392/SUM($B$2:B392)-1</f>
        <v>0.26482017958506221</v>
      </c>
      <c r="AB392" s="183">
        <f t="shared" si="20"/>
        <v>-6.0477020857537811E-2</v>
      </c>
      <c r="AC392" s="40">
        <f t="shared" si="21"/>
        <v>0.1570242333333334</v>
      </c>
    </row>
    <row r="393" spans="1:29">
      <c r="A393" s="31" t="s">
        <v>1564</v>
      </c>
      <c r="B393" s="2">
        <v>120</v>
      </c>
      <c r="C393" s="175">
        <v>72.94</v>
      </c>
      <c r="D393" s="176">
        <v>1.6433</v>
      </c>
      <c r="E393" s="32">
        <f t="shared" si="1"/>
        <v>0.21000000000000002</v>
      </c>
      <c r="F393" s="13">
        <f t="shared" si="2"/>
        <v>6.0243683333333325E-2</v>
      </c>
      <c r="H393" s="5">
        <f t="shared" si="3"/>
        <v>7.2292419999999993</v>
      </c>
      <c r="I393" s="2" t="s">
        <v>65</v>
      </c>
      <c r="J393" s="33" t="s">
        <v>1565</v>
      </c>
      <c r="K393" s="34">
        <f t="shared" si="4"/>
        <v>44055</v>
      </c>
      <c r="L393" s="34" t="str">
        <f t="shared" ca="1" si="5"/>
        <v>2021-08-25</v>
      </c>
      <c r="M393" s="18">
        <f t="shared" ca="1" si="6"/>
        <v>45480</v>
      </c>
      <c r="N393" s="19">
        <f t="shared" ca="1" si="7"/>
        <v>5.8018322999120485E-2</v>
      </c>
      <c r="O393" s="35">
        <f t="shared" si="8"/>
        <v>119.862302</v>
      </c>
      <c r="P393" s="35">
        <f t="shared" si="9"/>
        <v>0.13769800000000032</v>
      </c>
      <c r="Q393" s="36">
        <f t="shared" si="10"/>
        <v>0.8</v>
      </c>
      <c r="R393" s="37">
        <f t="shared" si="11"/>
        <v>11225.610000000011</v>
      </c>
      <c r="S393" s="38">
        <f t="shared" si="12"/>
        <v>18447.04491300002</v>
      </c>
      <c r="T393" s="38"/>
      <c r="U393" s="38"/>
      <c r="V393" s="39">
        <f t="shared" si="13"/>
        <v>46852.299999999996</v>
      </c>
      <c r="W393" s="39">
        <f t="shared" si="14"/>
        <v>65299.344913000015</v>
      </c>
      <c r="X393" s="1">
        <f t="shared" si="15"/>
        <v>54345</v>
      </c>
      <c r="Y393" s="37">
        <f t="shared" si="16"/>
        <v>10954.344913000015</v>
      </c>
      <c r="Z393" s="183">
        <f t="shared" si="17"/>
        <v>0.20157042806145942</v>
      </c>
      <c r="AA393" s="183">
        <f>SUM($C$2:C393)*D393/SUM($B$2:B393)-1</f>
        <v>0.25561394610359733</v>
      </c>
      <c r="AB393" s="183">
        <f t="shared" si="20"/>
        <v>-5.4043518042137917E-2</v>
      </c>
      <c r="AC393" s="40">
        <f t="shared" si="21"/>
        <v>0.14975631666666669</v>
      </c>
    </row>
    <row r="394" spans="1:29">
      <c r="A394" s="31" t="s">
        <v>1566</v>
      </c>
      <c r="B394" s="2">
        <v>120</v>
      </c>
      <c r="C394" s="175">
        <v>73.069999999999993</v>
      </c>
      <c r="D394" s="176">
        <v>1.6404000000000001</v>
      </c>
      <c r="E394" s="32">
        <f t="shared" si="1"/>
        <v>0.21000000000000002</v>
      </c>
      <c r="F394" s="13">
        <f t="shared" si="2"/>
        <v>6.213334166666655E-2</v>
      </c>
      <c r="H394" s="5">
        <f t="shared" si="3"/>
        <v>7.4560009999999863</v>
      </c>
      <c r="I394" s="2" t="s">
        <v>65</v>
      </c>
      <c r="J394" s="33" t="s">
        <v>1567</v>
      </c>
      <c r="K394" s="34">
        <f t="shared" si="4"/>
        <v>44056</v>
      </c>
      <c r="L394" s="34" t="str">
        <f t="shared" ca="1" si="5"/>
        <v>2021-08-25</v>
      </c>
      <c r="M394" s="18">
        <f t="shared" ca="1" si="6"/>
        <v>45360</v>
      </c>
      <c r="N394" s="19">
        <f t="shared" ca="1" si="7"/>
        <v>5.999648070987644E-2</v>
      </c>
      <c r="O394" s="35">
        <f t="shared" si="8"/>
        <v>119.86402799999999</v>
      </c>
      <c r="P394" s="35">
        <f t="shared" si="9"/>
        <v>0.13597200000000953</v>
      </c>
      <c r="Q394" s="36">
        <f t="shared" si="10"/>
        <v>0.8</v>
      </c>
      <c r="R394" s="37">
        <f t="shared" si="11"/>
        <v>11298.680000000011</v>
      </c>
      <c r="S394" s="38">
        <f t="shared" si="12"/>
        <v>18534.354672000019</v>
      </c>
      <c r="T394" s="38"/>
      <c r="U394" s="38"/>
      <c r="V394" s="39">
        <f t="shared" si="13"/>
        <v>46852.299999999996</v>
      </c>
      <c r="W394" s="39">
        <f t="shared" si="14"/>
        <v>65386.654672000019</v>
      </c>
      <c r="X394" s="1">
        <f t="shared" si="15"/>
        <v>54465</v>
      </c>
      <c r="Y394" s="37">
        <f t="shared" si="16"/>
        <v>10921.654672000019</v>
      </c>
      <c r="Z394" s="183">
        <f t="shared" si="17"/>
        <v>0.20052611166804413</v>
      </c>
      <c r="AA394" s="183">
        <f>SUM($C$2:C394)*D394/SUM($B$2:B394)-1</f>
        <v>0.25283731600110171</v>
      </c>
      <c r="AB394" s="183">
        <f t="shared" si="20"/>
        <v>-5.2311204333057582E-2</v>
      </c>
      <c r="AC394" s="40">
        <f t="shared" si="21"/>
        <v>0.14786665833333346</v>
      </c>
    </row>
    <row r="395" spans="1:29">
      <c r="A395" s="31" t="s">
        <v>1568</v>
      </c>
      <c r="B395" s="2">
        <v>120</v>
      </c>
      <c r="C395" s="175">
        <v>72.02</v>
      </c>
      <c r="D395" s="176">
        <v>1.6642999999999999</v>
      </c>
      <c r="E395" s="32">
        <f t="shared" si="1"/>
        <v>0.21000000000000002</v>
      </c>
      <c r="F395" s="13">
        <f t="shared" si="2"/>
        <v>4.6870716666666583E-2</v>
      </c>
      <c r="H395" s="5">
        <f t="shared" si="3"/>
        <v>5.6244859999999903</v>
      </c>
      <c r="I395" s="2" t="s">
        <v>65</v>
      </c>
      <c r="J395" s="33" t="s">
        <v>1569</v>
      </c>
      <c r="K395" s="34">
        <f t="shared" si="4"/>
        <v>44057</v>
      </c>
      <c r="L395" s="34" t="str">
        <f t="shared" ca="1" si="5"/>
        <v>2021-08-25</v>
      </c>
      <c r="M395" s="18">
        <f t="shared" ca="1" si="6"/>
        <v>45240</v>
      </c>
      <c r="N395" s="19">
        <f t="shared" ca="1" si="7"/>
        <v>4.5378810565870828E-2</v>
      </c>
      <c r="O395" s="35">
        <f t="shared" si="8"/>
        <v>119.86288599999999</v>
      </c>
      <c r="P395" s="35">
        <f t="shared" si="9"/>
        <v>0.13711400000001106</v>
      </c>
      <c r="Q395" s="36">
        <f t="shared" si="10"/>
        <v>0.8</v>
      </c>
      <c r="R395" s="37">
        <f t="shared" si="11"/>
        <v>11370.700000000012</v>
      </c>
      <c r="S395" s="38">
        <f t="shared" si="12"/>
        <v>18924.256010000019</v>
      </c>
      <c r="T395" s="38"/>
      <c r="U395" s="38"/>
      <c r="V395" s="39">
        <f t="shared" si="13"/>
        <v>46852.299999999996</v>
      </c>
      <c r="W395" s="39">
        <f t="shared" si="14"/>
        <v>65776.556010000015</v>
      </c>
      <c r="X395" s="1">
        <f t="shared" si="15"/>
        <v>54585</v>
      </c>
      <c r="Y395" s="37">
        <f t="shared" si="16"/>
        <v>11191.556010000015</v>
      </c>
      <c r="Z395" s="183">
        <f t="shared" si="17"/>
        <v>0.20502988018686485</v>
      </c>
      <c r="AA395" s="183">
        <f>SUM($C$2:C395)*D395/SUM($B$2:B395)-1</f>
        <v>0.27049219672071056</v>
      </c>
      <c r="AB395" s="183">
        <f t="shared" si="20"/>
        <v>-6.546231653384571E-2</v>
      </c>
      <c r="AC395" s="40">
        <f t="shared" si="21"/>
        <v>0.16312928333333343</v>
      </c>
    </row>
    <row r="396" spans="1:29">
      <c r="A396" s="31" t="s">
        <v>1582</v>
      </c>
      <c r="B396" s="2">
        <v>120</v>
      </c>
      <c r="C396" s="175">
        <v>70.44</v>
      </c>
      <c r="D396" s="176">
        <v>1.7015</v>
      </c>
      <c r="E396" s="32">
        <f t="shared" si="1"/>
        <v>0.21000000000000002</v>
      </c>
      <c r="F396" s="13">
        <f t="shared" si="2"/>
        <v>2.3904099999999911E-2</v>
      </c>
      <c r="H396" s="5">
        <f t="shared" si="3"/>
        <v>2.8684919999999892</v>
      </c>
      <c r="I396" s="2" t="s">
        <v>65</v>
      </c>
      <c r="J396" s="33" t="s">
        <v>1583</v>
      </c>
      <c r="K396" s="34">
        <f t="shared" si="4"/>
        <v>44060</v>
      </c>
      <c r="L396" s="34" t="str">
        <f t="shared" ca="1" si="5"/>
        <v>2021-08-25</v>
      </c>
      <c r="M396" s="18">
        <f t="shared" ca="1" si="6"/>
        <v>44880</v>
      </c>
      <c r="N396" s="19">
        <f t="shared" ca="1" si="7"/>
        <v>2.3328867647058736E-2</v>
      </c>
      <c r="O396" s="35">
        <f t="shared" si="8"/>
        <v>119.85365999999999</v>
      </c>
      <c r="P396" s="35">
        <f t="shared" si="9"/>
        <v>0.14634000000000924</v>
      </c>
      <c r="Q396" s="36">
        <f t="shared" si="10"/>
        <v>0.8</v>
      </c>
      <c r="R396" s="37">
        <f t="shared" si="11"/>
        <v>11344.420000000013</v>
      </c>
      <c r="S396" s="38">
        <f t="shared" si="12"/>
        <v>19302.530630000023</v>
      </c>
      <c r="T396" s="38">
        <v>96.72</v>
      </c>
      <c r="U396" s="38">
        <v>163.75</v>
      </c>
      <c r="V396" s="39">
        <f t="shared" si="13"/>
        <v>47016.049999999996</v>
      </c>
      <c r="W396" s="39">
        <f t="shared" si="14"/>
        <v>66318.580630000011</v>
      </c>
      <c r="X396" s="1">
        <f t="shared" si="15"/>
        <v>54705</v>
      </c>
      <c r="Y396" s="37">
        <f t="shared" si="16"/>
        <v>11613.580630000011</v>
      </c>
      <c r="Z396" s="183">
        <f t="shared" si="17"/>
        <v>0.21229468293574638</v>
      </c>
      <c r="AA396" s="183">
        <f>SUM($C$2:C396)*D396/SUM($B$2:B396)-1</f>
        <v>0.29823159217621797</v>
      </c>
      <c r="AB396" s="183">
        <f t="shared" si="20"/>
        <v>-8.5936909240471593E-2</v>
      </c>
      <c r="AC396" s="40">
        <f t="shared" si="21"/>
        <v>0.18609590000000012</v>
      </c>
    </row>
    <row r="397" spans="1:29">
      <c r="A397" s="31" t="s">
        <v>1584</v>
      </c>
      <c r="B397" s="2">
        <v>120</v>
      </c>
      <c r="C397" s="175">
        <v>70.48</v>
      </c>
      <c r="D397" s="176">
        <v>1.7007000000000001</v>
      </c>
      <c r="E397" s="32">
        <f t="shared" si="1"/>
        <v>0.21000000000000002</v>
      </c>
      <c r="F397" s="13">
        <f t="shared" si="2"/>
        <v>2.4485533333333365E-2</v>
      </c>
      <c r="H397" s="5">
        <f t="shared" si="3"/>
        <v>2.9382640000000038</v>
      </c>
      <c r="I397" s="2" t="s">
        <v>65</v>
      </c>
      <c r="J397" s="33" t="s">
        <v>1585</v>
      </c>
      <c r="K397" s="34">
        <f t="shared" si="4"/>
        <v>44061</v>
      </c>
      <c r="L397" s="34" t="str">
        <f t="shared" ca="1" si="5"/>
        <v>2021-08-25</v>
      </c>
      <c r="M397" s="18">
        <f t="shared" ca="1" si="6"/>
        <v>44760</v>
      </c>
      <c r="N397" s="19">
        <f t="shared" ca="1" si="7"/>
        <v>2.3960374441465628E-2</v>
      </c>
      <c r="O397" s="35">
        <f t="shared" si="8"/>
        <v>119.86533600000001</v>
      </c>
      <c r="P397" s="35">
        <f t="shared" si="9"/>
        <v>0.13466399999998657</v>
      </c>
      <c r="Q397" s="36">
        <f t="shared" si="10"/>
        <v>0.8</v>
      </c>
      <c r="R397" s="37">
        <f t="shared" si="11"/>
        <v>11414.900000000012</v>
      </c>
      <c r="S397" s="38">
        <f t="shared" si="12"/>
        <v>19413.320430000022</v>
      </c>
      <c r="T397" s="38"/>
      <c r="U397" s="38"/>
      <c r="V397" s="39">
        <f t="shared" si="13"/>
        <v>47016.049999999996</v>
      </c>
      <c r="W397" s="39">
        <f t="shared" si="14"/>
        <v>66429.37043000001</v>
      </c>
      <c r="X397" s="1">
        <f t="shared" si="15"/>
        <v>54825</v>
      </c>
      <c r="Y397" s="37">
        <f t="shared" si="16"/>
        <v>11604.37043000001</v>
      </c>
      <c r="Z397" s="183">
        <f t="shared" si="17"/>
        <v>0.21166202334701345</v>
      </c>
      <c r="AA397" s="183">
        <f>SUM($C$2:C397)*D397/SUM($B$2:B397)-1</f>
        <v>0.29696731392612863</v>
      </c>
      <c r="AB397" s="183">
        <f t="shared" si="20"/>
        <v>-8.5305290579115178E-2</v>
      </c>
      <c r="AC397" s="40">
        <f t="shared" si="21"/>
        <v>0.18551446666666666</v>
      </c>
    </row>
    <row r="398" spans="1:29">
      <c r="A398" s="31" t="s">
        <v>1586</v>
      </c>
      <c r="B398" s="2">
        <v>120</v>
      </c>
      <c r="C398" s="175">
        <v>71.47</v>
      </c>
      <c r="D398" s="176">
        <v>1.6771</v>
      </c>
      <c r="E398" s="32">
        <f t="shared" si="1"/>
        <v>0.21000000000000002</v>
      </c>
      <c r="F398" s="13">
        <f t="shared" si="2"/>
        <v>3.887600833333333E-2</v>
      </c>
      <c r="H398" s="5">
        <f t="shared" si="3"/>
        <v>4.6651209999999992</v>
      </c>
      <c r="I398" s="2" t="s">
        <v>65</v>
      </c>
      <c r="J398" s="33" t="s">
        <v>1587</v>
      </c>
      <c r="K398" s="34">
        <f t="shared" si="4"/>
        <v>44062</v>
      </c>
      <c r="L398" s="34" t="str">
        <f t="shared" ca="1" si="5"/>
        <v>2021-08-25</v>
      </c>
      <c r="M398" s="18">
        <f t="shared" ca="1" si="6"/>
        <v>44640</v>
      </c>
      <c r="N398" s="19">
        <f t="shared" ca="1" si="7"/>
        <v>3.8144470542114686E-2</v>
      </c>
      <c r="O398" s="35">
        <f t="shared" si="8"/>
        <v>119.862337</v>
      </c>
      <c r="P398" s="35">
        <f t="shared" si="9"/>
        <v>0.13766300000000342</v>
      </c>
      <c r="Q398" s="36">
        <f t="shared" si="10"/>
        <v>0.8</v>
      </c>
      <c r="R398" s="37">
        <f t="shared" si="11"/>
        <v>11486.370000000012</v>
      </c>
      <c r="S398" s="38">
        <f t="shared" si="12"/>
        <v>19263.791127000019</v>
      </c>
      <c r="T398" s="38"/>
      <c r="U398" s="38"/>
      <c r="V398" s="39">
        <f t="shared" si="13"/>
        <v>47016.049999999996</v>
      </c>
      <c r="W398" s="39">
        <f t="shared" si="14"/>
        <v>66279.841127000022</v>
      </c>
      <c r="X398" s="1">
        <f t="shared" si="15"/>
        <v>54945</v>
      </c>
      <c r="Y398" s="37">
        <f t="shared" si="16"/>
        <v>11334.841127000022</v>
      </c>
      <c r="Z398" s="183">
        <f t="shared" si="17"/>
        <v>0.20629431480571525</v>
      </c>
      <c r="AA398" s="183">
        <f>SUM($C$2:C398)*D398/SUM($B$2:B398)-1</f>
        <v>0.27835799062699085</v>
      </c>
      <c r="AB398" s="183">
        <f t="shared" si="20"/>
        <v>-7.2063675821275597E-2</v>
      </c>
      <c r="AC398" s="40">
        <f t="shared" si="21"/>
        <v>0.1711239916666667</v>
      </c>
    </row>
    <row r="399" spans="1:29">
      <c r="A399" s="31" t="s">
        <v>1588</v>
      </c>
      <c r="B399" s="2">
        <v>120</v>
      </c>
      <c r="C399" s="175">
        <v>72.34</v>
      </c>
      <c r="D399" s="176">
        <v>1.6569</v>
      </c>
      <c r="E399" s="32">
        <f t="shared" si="1"/>
        <v>0.21000000000000002</v>
      </c>
      <c r="F399" s="13">
        <f t="shared" si="2"/>
        <v>5.1522183333333395E-2</v>
      </c>
      <c r="H399" s="5">
        <f t="shared" si="3"/>
        <v>6.1826620000000077</v>
      </c>
      <c r="I399" s="2" t="s">
        <v>65</v>
      </c>
      <c r="J399" s="33" t="s">
        <v>1589</v>
      </c>
      <c r="K399" s="34">
        <f t="shared" si="4"/>
        <v>44063</v>
      </c>
      <c r="L399" s="34" t="str">
        <f t="shared" ca="1" si="5"/>
        <v>2021-08-25</v>
      </c>
      <c r="M399" s="18">
        <f t="shared" ca="1" si="6"/>
        <v>44520</v>
      </c>
      <c r="N399" s="19">
        <f t="shared" ca="1" si="7"/>
        <v>5.068894047619054E-2</v>
      </c>
      <c r="O399" s="35">
        <f t="shared" si="8"/>
        <v>119.86014600000001</v>
      </c>
      <c r="P399" s="35">
        <f t="shared" si="9"/>
        <v>0.13985399999998549</v>
      </c>
      <c r="Q399" s="36">
        <f t="shared" si="10"/>
        <v>0.8</v>
      </c>
      <c r="R399" s="37">
        <f t="shared" si="11"/>
        <v>11558.710000000012</v>
      </c>
      <c r="S399" s="38">
        <f t="shared" si="12"/>
        <v>19151.626599000021</v>
      </c>
      <c r="T399" s="38"/>
      <c r="U399" s="38"/>
      <c r="V399" s="39">
        <f t="shared" si="13"/>
        <v>47016.049999999996</v>
      </c>
      <c r="W399" s="39">
        <f t="shared" si="14"/>
        <v>66167.676599000013</v>
      </c>
      <c r="X399" s="1">
        <f t="shared" si="15"/>
        <v>55065</v>
      </c>
      <c r="Y399" s="37">
        <f t="shared" si="16"/>
        <v>11102.676599000013</v>
      </c>
      <c r="Z399" s="183">
        <f t="shared" si="17"/>
        <v>0.2016285589575959</v>
      </c>
      <c r="AA399" s="183">
        <f>SUM($C$2:C399)*D399/SUM($B$2:B399)-1</f>
        <v>0.26238508400980676</v>
      </c>
      <c r="AB399" s="183">
        <f t="shared" si="20"/>
        <v>-6.0756525052210852E-2</v>
      </c>
      <c r="AC399" s="40">
        <f t="shared" si="21"/>
        <v>0.15847781666666663</v>
      </c>
    </row>
    <row r="400" spans="1:29">
      <c r="A400" s="31" t="s">
        <v>1590</v>
      </c>
      <c r="B400" s="2">
        <v>120</v>
      </c>
      <c r="C400" s="175">
        <v>71.77</v>
      </c>
      <c r="D400" s="176">
        <v>1.6700999999999999</v>
      </c>
      <c r="E400" s="32">
        <f t="shared" si="1"/>
        <v>0.21000000000000002</v>
      </c>
      <c r="F400" s="13">
        <f t="shared" si="2"/>
        <v>4.3236758333333229E-2</v>
      </c>
      <c r="H400" s="5">
        <f t="shared" si="3"/>
        <v>5.1884109999999879</v>
      </c>
      <c r="I400" s="2" t="s">
        <v>65</v>
      </c>
      <c r="J400" s="33" t="s">
        <v>1591</v>
      </c>
      <c r="K400" s="34">
        <f t="shared" si="4"/>
        <v>44064</v>
      </c>
      <c r="L400" s="34" t="str">
        <f t="shared" ca="1" si="5"/>
        <v>2021-08-25</v>
      </c>
      <c r="M400" s="18">
        <f t="shared" ca="1" si="6"/>
        <v>44400</v>
      </c>
      <c r="N400" s="19">
        <f t="shared" ca="1" si="7"/>
        <v>4.2652477815315212E-2</v>
      </c>
      <c r="O400" s="35">
        <f t="shared" si="8"/>
        <v>119.86307699999999</v>
      </c>
      <c r="P400" s="35">
        <f t="shared" si="9"/>
        <v>0.13692300000001012</v>
      </c>
      <c r="Q400" s="36">
        <f t="shared" si="10"/>
        <v>0.8</v>
      </c>
      <c r="R400" s="37">
        <f t="shared" si="11"/>
        <v>11630.480000000012</v>
      </c>
      <c r="S400" s="38">
        <f t="shared" si="12"/>
        <v>19424.064648000018</v>
      </c>
      <c r="T400" s="38"/>
      <c r="U400" s="38"/>
      <c r="V400" s="39">
        <f t="shared" si="13"/>
        <v>47016.049999999996</v>
      </c>
      <c r="W400" s="39">
        <f t="shared" si="14"/>
        <v>66440.114648000017</v>
      </c>
      <c r="X400" s="1">
        <f t="shared" si="15"/>
        <v>55185</v>
      </c>
      <c r="Y400" s="37">
        <f t="shared" si="16"/>
        <v>11255.114648000017</v>
      </c>
      <c r="Z400" s="183">
        <f t="shared" si="17"/>
        <v>0.20395242634773969</v>
      </c>
      <c r="AA400" s="183">
        <f>SUM($C$2:C400)*D400/SUM($B$2:B400)-1</f>
        <v>0.27184720043490063</v>
      </c>
      <c r="AB400" s="183">
        <f t="shared" si="20"/>
        <v>-6.7894774087160936E-2</v>
      </c>
      <c r="AC400" s="40">
        <f t="shared" si="21"/>
        <v>0.16676324166666678</v>
      </c>
    </row>
    <row r="401" spans="1:29">
      <c r="A401" s="31" t="s">
        <v>1592</v>
      </c>
      <c r="B401" s="2">
        <v>120</v>
      </c>
      <c r="C401" s="175">
        <v>71.16</v>
      </c>
      <c r="D401" s="176">
        <v>1.6843999999999999</v>
      </c>
      <c r="E401" s="32">
        <f t="shared" si="1"/>
        <v>0.21000000000000002</v>
      </c>
      <c r="F401" s="13">
        <f t="shared" si="2"/>
        <v>3.4369899999999967E-2</v>
      </c>
      <c r="H401" s="5">
        <f t="shared" si="3"/>
        <v>4.1243879999999962</v>
      </c>
      <c r="I401" s="2" t="s">
        <v>65</v>
      </c>
      <c r="J401" s="33" t="s">
        <v>1593</v>
      </c>
      <c r="K401" s="34">
        <f t="shared" si="4"/>
        <v>44067</v>
      </c>
      <c r="L401" s="34" t="str">
        <f t="shared" ca="1" si="5"/>
        <v>2021-08-25</v>
      </c>
      <c r="M401" s="18">
        <f t="shared" ca="1" si="6"/>
        <v>44040</v>
      </c>
      <c r="N401" s="19">
        <f t="shared" ca="1" si="7"/>
        <v>3.418259809264302E-2</v>
      </c>
      <c r="O401" s="35">
        <f t="shared" si="8"/>
        <v>119.86190399999998</v>
      </c>
      <c r="P401" s="35">
        <f t="shared" si="9"/>
        <v>0.13809600000001865</v>
      </c>
      <c r="Q401" s="36">
        <f t="shared" si="10"/>
        <v>0.8</v>
      </c>
      <c r="R401" s="37">
        <f t="shared" si="11"/>
        <v>11701.640000000012</v>
      </c>
      <c r="S401" s="38">
        <f t="shared" si="12"/>
        <v>19710.242416000019</v>
      </c>
      <c r="T401" s="38"/>
      <c r="U401" s="38"/>
      <c r="V401" s="39">
        <f t="shared" si="13"/>
        <v>47016.049999999996</v>
      </c>
      <c r="W401" s="39">
        <f t="shared" si="14"/>
        <v>66726.292416000011</v>
      </c>
      <c r="X401" s="1">
        <f t="shared" si="15"/>
        <v>55305</v>
      </c>
      <c r="Y401" s="37">
        <f t="shared" si="16"/>
        <v>11421.292416000011</v>
      </c>
      <c r="Z401" s="183">
        <f t="shared" si="17"/>
        <v>0.20651464453485247</v>
      </c>
      <c r="AA401" s="183">
        <f>SUM($C$2:C401)*D401/SUM($B$2:B401)-1</f>
        <v>0.28212123981556814</v>
      </c>
      <c r="AB401" s="183">
        <f t="shared" si="20"/>
        <v>-7.5606595280715672E-2</v>
      </c>
      <c r="AC401" s="40">
        <f t="shared" si="21"/>
        <v>0.17563010000000007</v>
      </c>
    </row>
    <row r="402" spans="1:29">
      <c r="A402" s="31" t="s">
        <v>1594</v>
      </c>
      <c r="B402" s="2">
        <v>120</v>
      </c>
      <c r="C402" s="175">
        <v>71.069999999999993</v>
      </c>
      <c r="D402" s="176">
        <v>1.6866000000000001</v>
      </c>
      <c r="E402" s="32">
        <f t="shared" si="1"/>
        <v>0.21000000000000002</v>
      </c>
      <c r="F402" s="13">
        <f t="shared" si="2"/>
        <v>3.3061674999999839E-2</v>
      </c>
      <c r="H402" s="5">
        <f t="shared" si="3"/>
        <v>3.9674009999999811</v>
      </c>
      <c r="I402" s="2" t="s">
        <v>65</v>
      </c>
      <c r="J402" s="33" t="s">
        <v>1595</v>
      </c>
      <c r="K402" s="34">
        <f t="shared" si="4"/>
        <v>44068</v>
      </c>
      <c r="L402" s="34" t="str">
        <f t="shared" ca="1" si="5"/>
        <v>2021-08-25</v>
      </c>
      <c r="M402" s="18">
        <f t="shared" ca="1" si="6"/>
        <v>43920</v>
      </c>
      <c r="N402" s="19">
        <f t="shared" ca="1" si="7"/>
        <v>3.297134255464465E-2</v>
      </c>
      <c r="O402" s="35">
        <f t="shared" si="8"/>
        <v>119.86666199999999</v>
      </c>
      <c r="P402" s="35">
        <f t="shared" si="9"/>
        <v>0.13333800000000906</v>
      </c>
      <c r="Q402" s="36">
        <f t="shared" si="10"/>
        <v>0.8</v>
      </c>
      <c r="R402" s="37">
        <f t="shared" si="11"/>
        <v>11772.710000000012</v>
      </c>
      <c r="S402" s="38">
        <f t="shared" si="12"/>
        <v>19855.85268600002</v>
      </c>
      <c r="T402" s="38"/>
      <c r="U402" s="38"/>
      <c r="V402" s="39">
        <f t="shared" si="13"/>
        <v>47016.049999999996</v>
      </c>
      <c r="W402" s="39">
        <f t="shared" si="14"/>
        <v>66871.902686000016</v>
      </c>
      <c r="X402" s="1">
        <f t="shared" si="15"/>
        <v>55425</v>
      </c>
      <c r="Y402" s="37">
        <f t="shared" si="16"/>
        <v>11446.902686000016</v>
      </c>
      <c r="Z402" s="183">
        <f t="shared" si="17"/>
        <v>0.20652959289129491</v>
      </c>
      <c r="AA402" s="183">
        <f>SUM($C$2:C402)*D402/SUM($B$2:B402)-1</f>
        <v>0.28317897364005429</v>
      </c>
      <c r="AB402" s="183">
        <f t="shared" si="20"/>
        <v>-7.6649380748759377E-2</v>
      </c>
      <c r="AC402" s="40">
        <f t="shared" si="21"/>
        <v>0.17693832500000017</v>
      </c>
    </row>
    <row r="403" spans="1:29">
      <c r="A403" s="31" t="s">
        <v>1596</v>
      </c>
      <c r="B403" s="2">
        <v>120</v>
      </c>
      <c r="C403" s="175">
        <v>71.86</v>
      </c>
      <c r="D403" s="176">
        <v>1.6679999999999999</v>
      </c>
      <c r="E403" s="32">
        <f t="shared" si="1"/>
        <v>0.21000000000000002</v>
      </c>
      <c r="F403" s="13">
        <f t="shared" si="2"/>
        <v>4.4544983333333357E-2</v>
      </c>
      <c r="H403" s="5">
        <f t="shared" si="3"/>
        <v>5.345398000000003</v>
      </c>
      <c r="I403" s="2" t="s">
        <v>65</v>
      </c>
      <c r="J403" s="33" t="s">
        <v>1597</v>
      </c>
      <c r="K403" s="34">
        <f t="shared" si="4"/>
        <v>44069</v>
      </c>
      <c r="L403" s="34" t="str">
        <f t="shared" ca="1" si="5"/>
        <v>2021-08-25</v>
      </c>
      <c r="M403" s="18">
        <f t="shared" ca="1" si="6"/>
        <v>43800</v>
      </c>
      <c r="N403" s="19">
        <f t="shared" ca="1" si="7"/>
        <v>4.4544983333333357E-2</v>
      </c>
      <c r="O403" s="35">
        <f t="shared" si="8"/>
        <v>119.86247999999999</v>
      </c>
      <c r="P403" s="35">
        <f t="shared" si="9"/>
        <v>0.13752000000000919</v>
      </c>
      <c r="Q403" s="36">
        <f t="shared" si="10"/>
        <v>0.8</v>
      </c>
      <c r="R403" s="37">
        <f t="shared" si="11"/>
        <v>11844.570000000012</v>
      </c>
      <c r="S403" s="38">
        <f t="shared" si="12"/>
        <v>19756.742760000019</v>
      </c>
      <c r="T403" s="38"/>
      <c r="U403" s="38"/>
      <c r="V403" s="39">
        <f t="shared" si="13"/>
        <v>47016.049999999996</v>
      </c>
      <c r="W403" s="39">
        <f t="shared" si="14"/>
        <v>66772.792760000011</v>
      </c>
      <c r="X403" s="1">
        <f t="shared" si="15"/>
        <v>55545</v>
      </c>
      <c r="Y403" s="37">
        <f t="shared" si="16"/>
        <v>11227.792760000011</v>
      </c>
      <c r="Z403" s="183">
        <f t="shared" si="17"/>
        <v>0.2021386760284456</v>
      </c>
      <c r="AA403" s="183">
        <f>SUM($C$2:C403)*D403/SUM($B$2:B403)-1</f>
        <v>0.26844425600864152</v>
      </c>
      <c r="AB403" s="183">
        <f t="shared" si="20"/>
        <v>-6.6305579980195928E-2</v>
      </c>
      <c r="AC403" s="40">
        <f t="shared" si="21"/>
        <v>0.16545501666666668</v>
      </c>
    </row>
    <row r="404" spans="1:29">
      <c r="A404" s="31" t="s">
        <v>1598</v>
      </c>
      <c r="B404" s="2">
        <v>120</v>
      </c>
      <c r="C404" s="175">
        <v>71.5</v>
      </c>
      <c r="D404" s="176">
        <v>1.6762999999999999</v>
      </c>
      <c r="E404" s="32">
        <f t="shared" si="1"/>
        <v>0.21000000000000002</v>
      </c>
      <c r="F404" s="13">
        <f t="shared" si="2"/>
        <v>3.9312083333333331E-2</v>
      </c>
      <c r="H404" s="5">
        <f t="shared" si="3"/>
        <v>4.7174499999999995</v>
      </c>
      <c r="I404" s="2" t="s">
        <v>65</v>
      </c>
      <c r="J404" s="33" t="s">
        <v>1599</v>
      </c>
      <c r="K404" s="34">
        <f t="shared" si="4"/>
        <v>44070</v>
      </c>
      <c r="L404" s="34" t="str">
        <f t="shared" ca="1" si="5"/>
        <v>2021-08-25</v>
      </c>
      <c r="M404" s="18">
        <f t="shared" ca="1" si="6"/>
        <v>43680</v>
      </c>
      <c r="N404" s="19">
        <f t="shared" ca="1" si="7"/>
        <v>3.9420083562271058E-2</v>
      </c>
      <c r="O404" s="35">
        <f t="shared" si="8"/>
        <v>119.85544999999999</v>
      </c>
      <c r="P404" s="35">
        <f t="shared" si="9"/>
        <v>0.1445500000000095</v>
      </c>
      <c r="Q404" s="36">
        <f t="shared" si="10"/>
        <v>0.8</v>
      </c>
      <c r="R404" s="37">
        <f t="shared" si="11"/>
        <v>11916.070000000012</v>
      </c>
      <c r="S404" s="38">
        <f t="shared" si="12"/>
        <v>19974.908141000018</v>
      </c>
      <c r="T404" s="38"/>
      <c r="U404" s="38"/>
      <c r="V404" s="39">
        <f t="shared" si="13"/>
        <v>47016.049999999996</v>
      </c>
      <c r="W404" s="39">
        <f t="shared" si="14"/>
        <v>66990.95814100001</v>
      </c>
      <c r="X404" s="1">
        <f t="shared" si="15"/>
        <v>55665</v>
      </c>
      <c r="Y404" s="37">
        <f t="shared" si="16"/>
        <v>11325.95814100001</v>
      </c>
      <c r="Z404" s="183">
        <f t="shared" si="17"/>
        <v>0.20346641769514084</v>
      </c>
      <c r="AA404" s="183">
        <f>SUM($C$2:C404)*D404/SUM($B$2:B404)-1</f>
        <v>0.27416115593281254</v>
      </c>
      <c r="AB404" s="183">
        <f t="shared" si="20"/>
        <v>-7.0694738237671695E-2</v>
      </c>
      <c r="AC404" s="40">
        <f t="shared" si="21"/>
        <v>0.17068791666666669</v>
      </c>
    </row>
    <row r="405" spans="1:29">
      <c r="A405" s="31" t="s">
        <v>1600</v>
      </c>
      <c r="B405" s="2">
        <v>120</v>
      </c>
      <c r="C405" s="175">
        <v>69.91</v>
      </c>
      <c r="D405" s="176">
        <v>1.7144999999999999</v>
      </c>
      <c r="E405" s="32">
        <f t="shared" si="1"/>
        <v>0.21000000000000002</v>
      </c>
      <c r="F405" s="13">
        <f t="shared" si="2"/>
        <v>1.6200108333333317E-2</v>
      </c>
      <c r="H405" s="5">
        <f t="shared" si="3"/>
        <v>1.9440129999999982</v>
      </c>
      <c r="I405" s="2" t="s">
        <v>65</v>
      </c>
      <c r="J405" s="33" t="s">
        <v>1601</v>
      </c>
      <c r="K405" s="34">
        <f t="shared" si="4"/>
        <v>44071</v>
      </c>
      <c r="L405" s="34" t="str">
        <f t="shared" ca="1" si="5"/>
        <v>2021-08-25</v>
      </c>
      <c r="M405" s="18">
        <f t="shared" ca="1" si="6"/>
        <v>43560</v>
      </c>
      <c r="N405" s="19">
        <f t="shared" ca="1" si="7"/>
        <v>1.6289365128558296E-2</v>
      </c>
      <c r="O405" s="35">
        <f t="shared" si="8"/>
        <v>119.86069499999999</v>
      </c>
      <c r="P405" s="35">
        <f t="shared" si="9"/>
        <v>0.13930500000000734</v>
      </c>
      <c r="Q405" s="36">
        <f t="shared" si="10"/>
        <v>0.8</v>
      </c>
      <c r="R405" s="37">
        <f t="shared" si="11"/>
        <v>10286.770000000011</v>
      </c>
      <c r="S405" s="38">
        <f t="shared" si="12"/>
        <v>17636.667165000017</v>
      </c>
      <c r="T405" s="38">
        <v>1699.21</v>
      </c>
      <c r="U405" s="38">
        <v>2898.73</v>
      </c>
      <c r="V405" s="39">
        <f t="shared" si="13"/>
        <v>49914.78</v>
      </c>
      <c r="W405" s="39">
        <f t="shared" si="14"/>
        <v>67551.44716500002</v>
      </c>
      <c r="X405" s="1">
        <f t="shared" si="15"/>
        <v>55785</v>
      </c>
      <c r="Y405" s="37">
        <f t="shared" si="16"/>
        <v>11766.44716500002</v>
      </c>
      <c r="Z405" s="183">
        <f t="shared" si="17"/>
        <v>0.21092492901317583</v>
      </c>
      <c r="AA405" s="183">
        <f>SUM($C$2:C405)*D405/SUM($B$2:B405)-1</f>
        <v>0.30254239257865012</v>
      </c>
      <c r="AB405" s="183">
        <f t="shared" si="20"/>
        <v>-9.1617463565474289E-2</v>
      </c>
      <c r="AC405" s="40">
        <f t="shared" si="21"/>
        <v>0.1937998916666667</v>
      </c>
    </row>
    <row r="406" spans="1:29">
      <c r="A406" s="31" t="s">
        <v>1602</v>
      </c>
      <c r="B406" s="2">
        <v>120</v>
      </c>
      <c r="C406" s="175">
        <v>70.290000000000006</v>
      </c>
      <c r="D406" s="176">
        <v>1.7053</v>
      </c>
      <c r="E406" s="32">
        <f t="shared" si="1"/>
        <v>0.21000000000000002</v>
      </c>
      <c r="F406" s="13">
        <f t="shared" si="2"/>
        <v>2.1723725000000017E-2</v>
      </c>
      <c r="H406" s="5">
        <f t="shared" si="3"/>
        <v>2.6068470000000019</v>
      </c>
      <c r="I406" s="2" t="s">
        <v>65</v>
      </c>
      <c r="J406" s="33" t="s">
        <v>1603</v>
      </c>
      <c r="K406" s="34">
        <f t="shared" si="4"/>
        <v>44074</v>
      </c>
      <c r="L406" s="34" t="str">
        <f t="shared" ca="1" si="5"/>
        <v>2021-08-25</v>
      </c>
      <c r="M406" s="18">
        <f t="shared" ca="1" si="6"/>
        <v>43200</v>
      </c>
      <c r="N406" s="19">
        <f t="shared" ca="1" si="7"/>
        <v>2.2025443402777796E-2</v>
      </c>
      <c r="O406" s="35">
        <f t="shared" si="8"/>
        <v>119.86553700000002</v>
      </c>
      <c r="P406" s="35">
        <f t="shared" si="9"/>
        <v>0.13446299999998246</v>
      </c>
      <c r="Q406" s="36">
        <f t="shared" si="10"/>
        <v>0.8</v>
      </c>
      <c r="R406" s="37">
        <f t="shared" si="11"/>
        <v>10357.060000000012</v>
      </c>
      <c r="S406" s="38">
        <f t="shared" si="12"/>
        <v>17661.894418000022</v>
      </c>
      <c r="T406" s="38"/>
      <c r="U406" s="38"/>
      <c r="V406" s="39">
        <f t="shared" si="13"/>
        <v>49914.78</v>
      </c>
      <c r="W406" s="39">
        <f t="shared" si="14"/>
        <v>67576.674418000024</v>
      </c>
      <c r="X406" s="1">
        <f t="shared" si="15"/>
        <v>55905</v>
      </c>
      <c r="Y406" s="37">
        <f t="shared" si="16"/>
        <v>11671.674418000024</v>
      </c>
      <c r="Z406" s="183">
        <f t="shared" si="17"/>
        <v>0.20877693261783437</v>
      </c>
      <c r="AA406" s="183">
        <f>SUM($C$2:C406)*D406/SUM($B$2:B406)-1</f>
        <v>0.29491614623021212</v>
      </c>
      <c r="AB406" s="183">
        <f t="shared" si="20"/>
        <v>-8.6139213612377752E-2</v>
      </c>
      <c r="AC406" s="40">
        <f t="shared" si="21"/>
        <v>0.18827627499999999</v>
      </c>
    </row>
    <row r="407" spans="1:29">
      <c r="A407" s="31" t="s">
        <v>1632</v>
      </c>
      <c r="B407" s="2">
        <v>120</v>
      </c>
      <c r="C407" s="175">
        <v>69.930000000000007</v>
      </c>
      <c r="D407" s="176">
        <v>1.714</v>
      </c>
      <c r="E407" s="32">
        <f t="shared" si="1"/>
        <v>0.21000000000000002</v>
      </c>
      <c r="F407" s="13">
        <f t="shared" si="2"/>
        <v>1.6490825000000105E-2</v>
      </c>
      <c r="H407" s="5">
        <f t="shared" si="3"/>
        <v>1.9788990000000126</v>
      </c>
      <c r="I407" s="2" t="s">
        <v>65</v>
      </c>
      <c r="J407" s="33" t="s">
        <v>1633</v>
      </c>
      <c r="K407" s="34">
        <f t="shared" si="4"/>
        <v>44075</v>
      </c>
      <c r="L407" s="34" t="str">
        <f t="shared" ca="1" si="5"/>
        <v>2021-08-25</v>
      </c>
      <c r="M407" s="18">
        <f t="shared" ca="1" si="6"/>
        <v>43080</v>
      </c>
      <c r="N407" s="19">
        <f t="shared" ca="1" si="7"/>
        <v>1.6766437674094817E-2</v>
      </c>
      <c r="O407" s="35">
        <f t="shared" si="8"/>
        <v>119.86002000000001</v>
      </c>
      <c r="P407" s="35">
        <f t="shared" si="9"/>
        <v>0.13997999999999422</v>
      </c>
      <c r="Q407" s="36">
        <f t="shared" si="10"/>
        <v>0.8</v>
      </c>
      <c r="R407" s="37">
        <f t="shared" si="11"/>
        <v>10426.990000000013</v>
      </c>
      <c r="S407" s="38">
        <f t="shared" si="12"/>
        <v>17871.860860000023</v>
      </c>
      <c r="T407" s="38"/>
      <c r="U407" s="38"/>
      <c r="V407" s="39">
        <f t="shared" si="13"/>
        <v>49914.78</v>
      </c>
      <c r="W407" s="39">
        <f t="shared" si="14"/>
        <v>67786.640860000014</v>
      </c>
      <c r="X407" s="1">
        <f t="shared" si="15"/>
        <v>56025</v>
      </c>
      <c r="Y407" s="37">
        <f t="shared" si="16"/>
        <v>11761.640860000014</v>
      </c>
      <c r="Z407" s="183">
        <f t="shared" si="17"/>
        <v>0.20993557983043298</v>
      </c>
      <c r="AA407" s="183">
        <f>SUM($C$2:C407)*D407/SUM($B$2:B407)-1</f>
        <v>0.30087414404283819</v>
      </c>
      <c r="AB407" s="183">
        <f t="shared" si="20"/>
        <v>-9.0938564212405204E-2</v>
      </c>
      <c r="AC407" s="40">
        <f t="shared" si="21"/>
        <v>0.19350917499999992</v>
      </c>
    </row>
    <row r="408" spans="1:29">
      <c r="A408" s="31" t="s">
        <v>1634</v>
      </c>
      <c r="B408" s="2">
        <v>120</v>
      </c>
      <c r="C408" s="175">
        <v>69.900000000000006</v>
      </c>
      <c r="D408" s="176">
        <v>1.7146999999999999</v>
      </c>
      <c r="E408" s="32">
        <f t="shared" si="1"/>
        <v>0.21000000000000002</v>
      </c>
      <c r="F408" s="13">
        <f t="shared" si="2"/>
        <v>1.6054750000000104E-2</v>
      </c>
      <c r="H408" s="5">
        <f t="shared" si="3"/>
        <v>1.9265700000000123</v>
      </c>
      <c r="I408" s="2" t="s">
        <v>65</v>
      </c>
      <c r="J408" s="33" t="s">
        <v>1635</v>
      </c>
      <c r="K408" s="34">
        <f t="shared" si="4"/>
        <v>44076</v>
      </c>
      <c r="L408" s="34" t="str">
        <f t="shared" ca="1" si="5"/>
        <v>2021-08-25</v>
      </c>
      <c r="M408" s="18">
        <f t="shared" ca="1" si="6"/>
        <v>42960</v>
      </c>
      <c r="N408" s="19">
        <f t="shared" ca="1" si="7"/>
        <v>1.6368669692737533E-2</v>
      </c>
      <c r="O408" s="35">
        <f t="shared" si="8"/>
        <v>119.85753</v>
      </c>
      <c r="P408" s="35">
        <f t="shared" si="9"/>
        <v>0.14247000000000298</v>
      </c>
      <c r="Q408" s="36">
        <f t="shared" si="10"/>
        <v>0.8</v>
      </c>
      <c r="R408" s="37">
        <f t="shared" si="11"/>
        <v>10496.890000000012</v>
      </c>
      <c r="S408" s="38">
        <f t="shared" si="12"/>
        <v>17999.017283000019</v>
      </c>
      <c r="T408" s="38"/>
      <c r="U408" s="38"/>
      <c r="V408" s="39">
        <f t="shared" si="13"/>
        <v>49914.78</v>
      </c>
      <c r="W408" s="39">
        <f t="shared" si="14"/>
        <v>67913.797283000022</v>
      </c>
      <c r="X408" s="1">
        <f t="shared" si="15"/>
        <v>56145</v>
      </c>
      <c r="Y408" s="37">
        <f t="shared" si="16"/>
        <v>11768.797283000022</v>
      </c>
      <c r="Z408" s="183">
        <f t="shared" si="17"/>
        <v>0.20961434291566516</v>
      </c>
      <c r="AA408" s="183">
        <f>SUM($C$2:C408)*D408/SUM($B$2:B408)-1</f>
        <v>0.30075868458455801</v>
      </c>
      <c r="AB408" s="183">
        <f t="shared" si="20"/>
        <v>-9.1144341668892848E-2</v>
      </c>
      <c r="AC408" s="40">
        <f t="shared" si="21"/>
        <v>0.1939452499999999</v>
      </c>
    </row>
    <row r="409" spans="1:29">
      <c r="A409" s="31" t="s">
        <v>1636</v>
      </c>
      <c r="B409" s="2">
        <v>120</v>
      </c>
      <c r="C409" s="175">
        <v>70.27</v>
      </c>
      <c r="D409" s="176">
        <v>1.7058</v>
      </c>
      <c r="E409" s="32">
        <f t="shared" si="1"/>
        <v>0.21000000000000002</v>
      </c>
      <c r="F409" s="13">
        <f t="shared" si="2"/>
        <v>2.1433008333333229E-2</v>
      </c>
      <c r="H409" s="5">
        <f t="shared" si="3"/>
        <v>2.5719609999999875</v>
      </c>
      <c r="I409" s="2" t="s">
        <v>65</v>
      </c>
      <c r="J409" s="33" t="s">
        <v>1637</v>
      </c>
      <c r="K409" s="34">
        <f t="shared" si="4"/>
        <v>44077</v>
      </c>
      <c r="L409" s="34" t="str">
        <f t="shared" ca="1" si="5"/>
        <v>2021-08-25</v>
      </c>
      <c r="M409" s="18">
        <f t="shared" ca="1" si="6"/>
        <v>42840</v>
      </c>
      <c r="N409" s="19">
        <f t="shared" ca="1" si="7"/>
        <v>2.1913299836601199E-2</v>
      </c>
      <c r="O409" s="35">
        <f t="shared" si="8"/>
        <v>119.86656599999999</v>
      </c>
      <c r="P409" s="35">
        <f t="shared" si="9"/>
        <v>0.13343400000000827</v>
      </c>
      <c r="Q409" s="36">
        <f t="shared" si="10"/>
        <v>0.8</v>
      </c>
      <c r="R409" s="37">
        <f t="shared" si="11"/>
        <v>10567.160000000013</v>
      </c>
      <c r="S409" s="38">
        <f t="shared" si="12"/>
        <v>18025.461528000022</v>
      </c>
      <c r="T409" s="38"/>
      <c r="U409" s="38"/>
      <c r="V409" s="39">
        <f t="shared" si="13"/>
        <v>49914.78</v>
      </c>
      <c r="W409" s="39">
        <f t="shared" si="14"/>
        <v>67940.241528000013</v>
      </c>
      <c r="X409" s="1">
        <f t="shared" si="15"/>
        <v>56265</v>
      </c>
      <c r="Y409" s="37">
        <f t="shared" si="16"/>
        <v>11675.241528000013</v>
      </c>
      <c r="Z409" s="183">
        <f t="shared" si="17"/>
        <v>0.20750451484937371</v>
      </c>
      <c r="AA409" s="183">
        <f>SUM($C$2:C409)*D409/SUM($B$2:B409)-1</f>
        <v>0.29337779098906958</v>
      </c>
      <c r="AB409" s="183">
        <f t="shared" si="20"/>
        <v>-8.5873276139695864E-2</v>
      </c>
      <c r="AC409" s="40">
        <f t="shared" si="21"/>
        <v>0.18856699166666679</v>
      </c>
    </row>
    <row r="410" spans="1:29">
      <c r="A410" s="31" t="s">
        <v>1638</v>
      </c>
      <c r="B410" s="2">
        <v>120</v>
      </c>
      <c r="C410" s="175">
        <v>70.91</v>
      </c>
      <c r="D410" s="176">
        <v>1.6902999999999999</v>
      </c>
      <c r="E410" s="32">
        <f t="shared" si="1"/>
        <v>0.21000000000000002</v>
      </c>
      <c r="F410" s="13">
        <f t="shared" si="2"/>
        <v>3.0735941666666614E-2</v>
      </c>
      <c r="H410" s="5">
        <f t="shared" si="3"/>
        <v>3.6883129999999937</v>
      </c>
      <c r="I410" s="2" t="s">
        <v>65</v>
      </c>
      <c r="J410" s="33" t="s">
        <v>1639</v>
      </c>
      <c r="K410" s="34">
        <f t="shared" si="4"/>
        <v>44078</v>
      </c>
      <c r="L410" s="34" t="str">
        <f t="shared" ca="1" si="5"/>
        <v>2021-08-25</v>
      </c>
      <c r="M410" s="18">
        <f t="shared" ca="1" si="6"/>
        <v>42720</v>
      </c>
      <c r="N410" s="19">
        <f t="shared" ca="1" si="7"/>
        <v>3.1512973899812682E-2</v>
      </c>
      <c r="O410" s="35">
        <f t="shared" si="8"/>
        <v>119.85917299999998</v>
      </c>
      <c r="P410" s="35">
        <f t="shared" si="9"/>
        <v>0.1408270000000158</v>
      </c>
      <c r="Q410" s="36">
        <f t="shared" si="10"/>
        <v>0.8</v>
      </c>
      <c r="R410" s="37">
        <f t="shared" si="11"/>
        <v>10638.070000000012</v>
      </c>
      <c r="S410" s="38">
        <f t="shared" si="12"/>
        <v>17981.529721000021</v>
      </c>
      <c r="T410" s="38"/>
      <c r="U410" s="38"/>
      <c r="V410" s="39">
        <f t="shared" si="13"/>
        <v>49914.78</v>
      </c>
      <c r="W410" s="39">
        <f t="shared" si="14"/>
        <v>67896.309721000027</v>
      </c>
      <c r="X410" s="1">
        <f t="shared" si="15"/>
        <v>56385</v>
      </c>
      <c r="Y410" s="37">
        <f t="shared" si="16"/>
        <v>11511.309721000027</v>
      </c>
      <c r="Z410" s="183">
        <f t="shared" si="17"/>
        <v>0.20415553287221821</v>
      </c>
      <c r="AA410" s="183">
        <f>SUM($C$2:C410)*D410/SUM($B$2:B410)-1</f>
        <v>0.28102346560255409</v>
      </c>
      <c r="AB410" s="183">
        <f t="shared" si="20"/>
        <v>-7.6867932730335875E-2</v>
      </c>
      <c r="AC410" s="40">
        <f t="shared" si="21"/>
        <v>0.17926405833333342</v>
      </c>
    </row>
    <row r="411" spans="1:29">
      <c r="A411" s="31" t="s">
        <v>1640</v>
      </c>
      <c r="B411" s="2">
        <v>120</v>
      </c>
      <c r="C411" s="175">
        <v>72.349999999999994</v>
      </c>
      <c r="D411" s="176">
        <v>1.6567000000000001</v>
      </c>
      <c r="E411" s="32">
        <f t="shared" si="1"/>
        <v>0.21000000000000002</v>
      </c>
      <c r="F411" s="13">
        <f t="shared" si="2"/>
        <v>5.1667541666666615E-2</v>
      </c>
      <c r="H411" s="5">
        <f t="shared" si="3"/>
        <v>6.2001049999999935</v>
      </c>
      <c r="I411" s="2" t="s">
        <v>65</v>
      </c>
      <c r="J411" s="33" t="s">
        <v>1641</v>
      </c>
      <c r="K411" s="34">
        <f t="shared" si="4"/>
        <v>44081</v>
      </c>
      <c r="L411" s="34" t="str">
        <f t="shared" ca="1" si="5"/>
        <v>2021-08-25</v>
      </c>
      <c r="M411" s="18">
        <f t="shared" ca="1" si="6"/>
        <v>42360</v>
      </c>
      <c r="N411" s="19">
        <f t="shared" ca="1" si="7"/>
        <v>5.3423945349386159E-2</v>
      </c>
      <c r="O411" s="35">
        <f t="shared" si="8"/>
        <v>119.862245</v>
      </c>
      <c r="P411" s="35">
        <f t="shared" si="9"/>
        <v>0.13775499999999852</v>
      </c>
      <c r="Q411" s="36">
        <f t="shared" si="10"/>
        <v>0.8</v>
      </c>
      <c r="R411" s="37">
        <f t="shared" si="11"/>
        <v>10710.420000000013</v>
      </c>
      <c r="S411" s="38">
        <f t="shared" si="12"/>
        <v>17743.952814000022</v>
      </c>
      <c r="T411" s="38"/>
      <c r="U411" s="38"/>
      <c r="V411" s="39">
        <f t="shared" si="13"/>
        <v>49914.78</v>
      </c>
      <c r="W411" s="39">
        <f t="shared" si="14"/>
        <v>67658.732814000017</v>
      </c>
      <c r="X411" s="1">
        <f t="shared" si="15"/>
        <v>56505</v>
      </c>
      <c r="Y411" s="37">
        <f t="shared" si="16"/>
        <v>11153.732814000017</v>
      </c>
      <c r="Z411" s="183">
        <f t="shared" si="17"/>
        <v>0.19739373177594932</v>
      </c>
      <c r="AA411" s="183">
        <f>SUM($C$2:C411)*D411/SUM($B$2:B411)-1</f>
        <v>0.25501394667728539</v>
      </c>
      <c r="AB411" s="183">
        <f t="shared" si="20"/>
        <v>-5.7620214901336064E-2</v>
      </c>
      <c r="AC411" s="40">
        <f t="shared" si="21"/>
        <v>0.1583324583333334</v>
      </c>
    </row>
    <row r="412" spans="1:29">
      <c r="A412" s="31" t="s">
        <v>1642</v>
      </c>
      <c r="B412" s="2">
        <v>135</v>
      </c>
      <c r="C412" s="175">
        <v>80.98</v>
      </c>
      <c r="D412" s="176">
        <v>1.6651</v>
      </c>
      <c r="E412" s="32">
        <f t="shared" si="1"/>
        <v>0.22000000000000003</v>
      </c>
      <c r="F412" s="13">
        <f t="shared" si="2"/>
        <v>4.632158518518513E-2</v>
      </c>
      <c r="H412" s="5">
        <f t="shared" si="3"/>
        <v>6.2534139999999923</v>
      </c>
      <c r="I412" s="2" t="s">
        <v>65</v>
      </c>
      <c r="J412" s="33" t="s">
        <v>1643</v>
      </c>
      <c r="K412" s="34">
        <f t="shared" si="4"/>
        <v>44082</v>
      </c>
      <c r="L412" s="34" t="str">
        <f t="shared" ca="1" si="5"/>
        <v>2021-08-25</v>
      </c>
      <c r="M412" s="18">
        <f t="shared" ca="1" si="6"/>
        <v>47520</v>
      </c>
      <c r="N412" s="19">
        <f t="shared" ca="1" si="7"/>
        <v>4.8032325547137981E-2</v>
      </c>
      <c r="O412" s="35">
        <f t="shared" si="8"/>
        <v>134.839798</v>
      </c>
      <c r="P412" s="35">
        <f t="shared" si="9"/>
        <v>0.16020199999999818</v>
      </c>
      <c r="Q412" s="36">
        <f t="shared" si="10"/>
        <v>0.9</v>
      </c>
      <c r="R412" s="37">
        <f t="shared" si="11"/>
        <v>10791.400000000012</v>
      </c>
      <c r="S412" s="38">
        <f t="shared" si="12"/>
        <v>17968.76014000002</v>
      </c>
      <c r="T412" s="38"/>
      <c r="U412" s="38"/>
      <c r="V412" s="39">
        <f t="shared" si="13"/>
        <v>49914.78</v>
      </c>
      <c r="W412" s="39">
        <f t="shared" si="14"/>
        <v>67883.540140000026</v>
      </c>
      <c r="X412" s="1">
        <f t="shared" si="15"/>
        <v>56640</v>
      </c>
      <c r="Y412" s="37">
        <f t="shared" si="16"/>
        <v>11243.540140000026</v>
      </c>
      <c r="Z412" s="183">
        <f t="shared" si="17"/>
        <v>0.19850883015536769</v>
      </c>
      <c r="AA412" s="183">
        <f>SUM($C$2:C412)*D412/SUM($B$2:B412)-1</f>
        <v>0.26075145513771214</v>
      </c>
      <c r="AB412" s="183">
        <f t="shared" si="20"/>
        <v>-6.2242624982344452E-2</v>
      </c>
      <c r="AC412" s="40">
        <f t="shared" si="21"/>
        <v>0.17367841481481489</v>
      </c>
    </row>
    <row r="413" spans="1:29">
      <c r="A413" s="31" t="s">
        <v>1644</v>
      </c>
      <c r="B413" s="2">
        <v>135</v>
      </c>
      <c r="C413" s="175">
        <v>82.82</v>
      </c>
      <c r="D413" s="176">
        <v>1.6282000000000001</v>
      </c>
      <c r="E413" s="32">
        <f t="shared" si="1"/>
        <v>0.22000000000000003</v>
      </c>
      <c r="F413" s="13">
        <f t="shared" si="2"/>
        <v>7.0095748148148007E-2</v>
      </c>
      <c r="H413" s="5">
        <f t="shared" si="3"/>
        <v>9.4629259999999817</v>
      </c>
      <c r="I413" s="2" t="s">
        <v>65</v>
      </c>
      <c r="J413" s="33" t="s">
        <v>1645</v>
      </c>
      <c r="K413" s="34">
        <f t="shared" si="4"/>
        <v>44083</v>
      </c>
      <c r="L413" s="34" t="str">
        <f t="shared" ca="1" si="5"/>
        <v>2021-08-25</v>
      </c>
      <c r="M413" s="18">
        <f t="shared" ca="1" si="6"/>
        <v>47385</v>
      </c>
      <c r="N413" s="19">
        <f t="shared" ca="1" si="7"/>
        <v>7.2891589954626843E-2</v>
      </c>
      <c r="O413" s="35">
        <f t="shared" si="8"/>
        <v>134.84752399999999</v>
      </c>
      <c r="P413" s="35">
        <f t="shared" si="9"/>
        <v>0.15247600000000716</v>
      </c>
      <c r="Q413" s="36">
        <f t="shared" si="10"/>
        <v>0.9</v>
      </c>
      <c r="R413" s="37">
        <f t="shared" si="11"/>
        <v>10874.220000000012</v>
      </c>
      <c r="S413" s="38">
        <f t="shared" si="12"/>
        <v>17705.405004000022</v>
      </c>
      <c r="T413" s="38"/>
      <c r="U413" s="38"/>
      <c r="V413" s="39">
        <f t="shared" si="13"/>
        <v>49914.78</v>
      </c>
      <c r="W413" s="39">
        <f t="shared" si="14"/>
        <v>67620.185004000028</v>
      </c>
      <c r="X413" s="1">
        <f t="shared" si="15"/>
        <v>56775</v>
      </c>
      <c r="Y413" s="37">
        <f t="shared" si="16"/>
        <v>10845.185004000028</v>
      </c>
      <c r="Z413" s="183">
        <f t="shared" si="17"/>
        <v>0.1910204315984152</v>
      </c>
      <c r="AA413" s="183">
        <f>SUM($C$2:C413)*D413/SUM($B$2:B413)-1</f>
        <v>0.23225588695728794</v>
      </c>
      <c r="AB413" s="183">
        <f t="shared" si="20"/>
        <v>-4.1235455358872741E-2</v>
      </c>
      <c r="AC413" s="40">
        <f t="shared" si="21"/>
        <v>0.14990425185185202</v>
      </c>
    </row>
    <row r="414" spans="1:29">
      <c r="A414" s="31" t="s">
        <v>1646</v>
      </c>
      <c r="B414" s="2">
        <v>135</v>
      </c>
      <c r="C414" s="175">
        <v>82.85</v>
      </c>
      <c r="D414" s="176">
        <v>1.6274999999999999</v>
      </c>
      <c r="E414" s="32">
        <f t="shared" si="1"/>
        <v>0.22000000000000003</v>
      </c>
      <c r="F414" s="13">
        <f t="shared" si="2"/>
        <v>7.0483370370370349E-2</v>
      </c>
      <c r="H414" s="5">
        <f t="shared" si="3"/>
        <v>9.5152549999999962</v>
      </c>
      <c r="I414" s="2" t="s">
        <v>65</v>
      </c>
      <c r="J414" s="33" t="s">
        <v>1647</v>
      </c>
      <c r="K414" s="34">
        <f t="shared" si="4"/>
        <v>44084</v>
      </c>
      <c r="L414" s="34" t="str">
        <f t="shared" ca="1" si="5"/>
        <v>2021-08-25</v>
      </c>
      <c r="M414" s="18">
        <f t="shared" ca="1" si="6"/>
        <v>47250</v>
      </c>
      <c r="N414" s="19">
        <f t="shared" ca="1" si="7"/>
        <v>7.350408624338621E-2</v>
      </c>
      <c r="O414" s="35">
        <f t="shared" si="8"/>
        <v>134.83837499999998</v>
      </c>
      <c r="P414" s="35">
        <f t="shared" si="9"/>
        <v>0.16162500000001501</v>
      </c>
      <c r="Q414" s="36">
        <f t="shared" si="10"/>
        <v>0.9</v>
      </c>
      <c r="R414" s="37">
        <f t="shared" si="11"/>
        <v>10957.070000000012</v>
      </c>
      <c r="S414" s="38">
        <f t="shared" si="12"/>
        <v>17832.631425000021</v>
      </c>
      <c r="T414" s="38"/>
      <c r="U414" s="38"/>
      <c r="V414" s="39">
        <f t="shared" si="13"/>
        <v>49914.78</v>
      </c>
      <c r="W414" s="39">
        <f t="shared" si="14"/>
        <v>67747.411425000028</v>
      </c>
      <c r="X414" s="1">
        <f t="shared" si="15"/>
        <v>56910</v>
      </c>
      <c r="Y414" s="37">
        <f t="shared" si="16"/>
        <v>10837.411425000028</v>
      </c>
      <c r="Z414" s="183">
        <f t="shared" si="17"/>
        <v>0.19043070506062243</v>
      </c>
      <c r="AA414" s="183">
        <f>SUM($C$2:C414)*D414/SUM($B$2:B414)-1</f>
        <v>0.23117357933579341</v>
      </c>
      <c r="AB414" s="183">
        <f t="shared" si="20"/>
        <v>-4.0742874275170982E-2</v>
      </c>
      <c r="AC414" s="40">
        <f t="shared" si="21"/>
        <v>0.14951662962962969</v>
      </c>
    </row>
    <row r="415" spans="1:29">
      <c r="A415" s="31" t="s">
        <v>1648</v>
      </c>
      <c r="B415" s="2">
        <v>135</v>
      </c>
      <c r="C415" s="175">
        <v>82.09</v>
      </c>
      <c r="D415" s="176">
        <v>1.6425000000000001</v>
      </c>
      <c r="E415" s="32">
        <f t="shared" si="1"/>
        <v>0.22000000000000003</v>
      </c>
      <c r="F415" s="13">
        <f t="shared" si="2"/>
        <v>6.0663607407407324E-2</v>
      </c>
      <c r="H415" s="5">
        <f t="shared" si="3"/>
        <v>8.1895869999999888</v>
      </c>
      <c r="I415" s="2" t="s">
        <v>65</v>
      </c>
      <c r="J415" s="33" t="s">
        <v>1649</v>
      </c>
      <c r="K415" s="34">
        <f t="shared" si="4"/>
        <v>44085</v>
      </c>
      <c r="L415" s="34" t="str">
        <f t="shared" ca="1" si="5"/>
        <v>2021-08-25</v>
      </c>
      <c r="M415" s="18">
        <f t="shared" ca="1" si="6"/>
        <v>47115</v>
      </c>
      <c r="N415" s="19">
        <f t="shared" ca="1" si="7"/>
        <v>6.3444747002016258E-2</v>
      </c>
      <c r="O415" s="35">
        <f t="shared" si="8"/>
        <v>134.83282500000001</v>
      </c>
      <c r="P415" s="35">
        <f t="shared" si="9"/>
        <v>0.16717499999998608</v>
      </c>
      <c r="Q415" s="36">
        <f t="shared" si="10"/>
        <v>0.9</v>
      </c>
      <c r="R415" s="37">
        <f t="shared" si="11"/>
        <v>11039.160000000013</v>
      </c>
      <c r="S415" s="38">
        <f t="shared" si="12"/>
        <v>18131.820300000021</v>
      </c>
      <c r="T415" s="38"/>
      <c r="U415" s="38"/>
      <c r="V415" s="39">
        <f t="shared" si="13"/>
        <v>49914.78</v>
      </c>
      <c r="W415" s="39">
        <f t="shared" si="14"/>
        <v>68046.60030000002</v>
      </c>
      <c r="X415" s="1">
        <f t="shared" si="15"/>
        <v>57045</v>
      </c>
      <c r="Y415" s="37">
        <f t="shared" si="16"/>
        <v>11001.60030000002</v>
      </c>
      <c r="Z415" s="183">
        <f t="shared" si="17"/>
        <v>0.1928582750460166</v>
      </c>
      <c r="AA415" s="183">
        <f>SUM($C$2:C415)*D415/SUM($B$2:B415)-1</f>
        <v>0.24194393242177248</v>
      </c>
      <c r="AB415" s="183">
        <f t="shared" ref="AB415:AB446" si="22">Z415-AA415</f>
        <v>-4.9085657375755876E-2</v>
      </c>
      <c r="AC415" s="40">
        <f t="shared" ref="AC415:AC446" si="23">IF(E415-F415&lt;0,"达成",E415-F415)</f>
        <v>0.15933639259259269</v>
      </c>
    </row>
    <row r="416" spans="1:29">
      <c r="A416" s="31" t="s">
        <v>1663</v>
      </c>
      <c r="B416" s="2">
        <v>135</v>
      </c>
      <c r="C416" s="175">
        <v>81.709999999999994</v>
      </c>
      <c r="D416" s="176">
        <v>1.6503000000000001</v>
      </c>
      <c r="E416" s="32">
        <f t="shared" si="1"/>
        <v>0.22000000000000003</v>
      </c>
      <c r="F416" s="13">
        <f t="shared" si="2"/>
        <v>5.5753725925925819E-2</v>
      </c>
      <c r="H416" s="5">
        <f t="shared" si="3"/>
        <v>7.5267529999999851</v>
      </c>
      <c r="I416" s="2" t="s">
        <v>65</v>
      </c>
      <c r="J416" s="33" t="s">
        <v>1664</v>
      </c>
      <c r="K416" s="34">
        <f t="shared" si="4"/>
        <v>44088</v>
      </c>
      <c r="L416" s="34" t="str">
        <f t="shared" ca="1" si="5"/>
        <v>2021-08-25</v>
      </c>
      <c r="M416" s="18">
        <f t="shared" ca="1" si="6"/>
        <v>46710</v>
      </c>
      <c r="N416" s="19">
        <f t="shared" ca="1" si="7"/>
        <v>5.8815346713765669E-2</v>
      </c>
      <c r="O416" s="35">
        <f t="shared" si="8"/>
        <v>134.846013</v>
      </c>
      <c r="P416" s="35">
        <f t="shared" si="9"/>
        <v>0.15398700000000076</v>
      </c>
      <c r="Q416" s="36">
        <f t="shared" si="10"/>
        <v>0.9</v>
      </c>
      <c r="R416" s="37">
        <f t="shared" si="11"/>
        <v>11120.870000000012</v>
      </c>
      <c r="S416" s="38">
        <f t="shared" si="12"/>
        <v>18352.771761000022</v>
      </c>
      <c r="T416" s="38"/>
      <c r="U416" s="38"/>
      <c r="V416" s="39">
        <f t="shared" si="13"/>
        <v>49914.78</v>
      </c>
      <c r="W416" s="39">
        <f t="shared" si="14"/>
        <v>68267.551761000024</v>
      </c>
      <c r="X416" s="1">
        <f t="shared" si="15"/>
        <v>57180</v>
      </c>
      <c r="Y416" s="37">
        <f t="shared" si="16"/>
        <v>11087.551761000024</v>
      </c>
      <c r="Z416" s="183">
        <f t="shared" si="17"/>
        <v>0.19390611684155346</v>
      </c>
      <c r="AA416" s="183">
        <f>SUM($C$2:C416)*D416/SUM($B$2:B416)-1</f>
        <v>0.24725390954879356</v>
      </c>
      <c r="AB416" s="183">
        <f t="shared" si="22"/>
        <v>-5.3347792707240105E-2</v>
      </c>
      <c r="AC416" s="40">
        <f t="shared" si="23"/>
        <v>0.16424627407407422</v>
      </c>
    </row>
    <row r="417" spans="1:29">
      <c r="A417" s="31" t="s">
        <v>1665</v>
      </c>
      <c r="B417" s="2">
        <v>135</v>
      </c>
      <c r="C417" s="175">
        <v>81.09</v>
      </c>
      <c r="D417" s="176">
        <v>1.6629</v>
      </c>
      <c r="E417" s="32">
        <f t="shared" si="1"/>
        <v>0.22000000000000003</v>
      </c>
      <c r="F417" s="13">
        <f t="shared" si="2"/>
        <v>4.7742866666666724E-2</v>
      </c>
      <c r="H417" s="5">
        <f t="shared" si="3"/>
        <v>6.4452870000000075</v>
      </c>
      <c r="I417" s="2" t="s">
        <v>65</v>
      </c>
      <c r="J417" s="33" t="s">
        <v>1666</v>
      </c>
      <c r="K417" s="34">
        <f t="shared" si="4"/>
        <v>44089</v>
      </c>
      <c r="L417" s="34" t="str">
        <f t="shared" ca="1" si="5"/>
        <v>2021-08-25</v>
      </c>
      <c r="M417" s="18">
        <f t="shared" ca="1" si="6"/>
        <v>46575</v>
      </c>
      <c r="N417" s="19">
        <f t="shared" ca="1" si="7"/>
        <v>5.0510569082125666E-2</v>
      </c>
      <c r="O417" s="35">
        <f t="shared" si="8"/>
        <v>134.844561</v>
      </c>
      <c r="P417" s="35">
        <f t="shared" si="9"/>
        <v>0.15543900000000122</v>
      </c>
      <c r="Q417" s="36">
        <f t="shared" si="10"/>
        <v>0.9</v>
      </c>
      <c r="R417" s="37">
        <f t="shared" si="11"/>
        <v>11201.960000000012</v>
      </c>
      <c r="S417" s="38">
        <f t="shared" si="12"/>
        <v>18627.739284000021</v>
      </c>
      <c r="T417" s="38"/>
      <c r="U417" s="38"/>
      <c r="V417" s="39">
        <f t="shared" si="13"/>
        <v>49914.78</v>
      </c>
      <c r="W417" s="39">
        <f t="shared" si="14"/>
        <v>68542.519284000024</v>
      </c>
      <c r="X417" s="1">
        <f t="shared" si="15"/>
        <v>57315</v>
      </c>
      <c r="Y417" s="37">
        <f t="shared" si="16"/>
        <v>11227.519284000024</v>
      </c>
      <c r="Z417" s="183">
        <f t="shared" si="17"/>
        <v>0.19589146443339489</v>
      </c>
      <c r="AA417" s="183">
        <f>SUM($C$2:C417)*D417/SUM($B$2:B417)-1</f>
        <v>0.25616913766029858</v>
      </c>
      <c r="AB417" s="183">
        <f t="shared" si="22"/>
        <v>-6.0277673226903694E-2</v>
      </c>
      <c r="AC417" s="40">
        <f t="shared" si="23"/>
        <v>0.17225713333333331</v>
      </c>
    </row>
    <row r="418" spans="1:29">
      <c r="A418" s="31" t="s">
        <v>1667</v>
      </c>
      <c r="B418" s="2">
        <v>135</v>
      </c>
      <c r="C418" s="175">
        <v>81.55</v>
      </c>
      <c r="D418" s="176">
        <v>1.6535</v>
      </c>
      <c r="E418" s="32">
        <f t="shared" si="1"/>
        <v>0.22000000000000003</v>
      </c>
      <c r="F418" s="13">
        <f t="shared" si="2"/>
        <v>5.3686407407407287E-2</v>
      </c>
      <c r="H418" s="5">
        <f t="shared" si="3"/>
        <v>7.2476649999999836</v>
      </c>
      <c r="I418" s="2" t="s">
        <v>65</v>
      </c>
      <c r="J418" s="33" t="s">
        <v>1668</v>
      </c>
      <c r="K418" s="34">
        <f t="shared" si="4"/>
        <v>44090</v>
      </c>
      <c r="L418" s="34" t="str">
        <f t="shared" ca="1" si="5"/>
        <v>2021-08-25</v>
      </c>
      <c r="M418" s="18">
        <f t="shared" ca="1" si="6"/>
        <v>46440</v>
      </c>
      <c r="N418" s="19">
        <f t="shared" ca="1" si="7"/>
        <v>5.6963775301464126E-2</v>
      </c>
      <c r="O418" s="35">
        <f t="shared" si="8"/>
        <v>134.84292499999998</v>
      </c>
      <c r="P418" s="35">
        <f t="shared" si="9"/>
        <v>0.15707500000002028</v>
      </c>
      <c r="Q418" s="36">
        <f t="shared" si="10"/>
        <v>0.9</v>
      </c>
      <c r="R418" s="37">
        <f t="shared" si="11"/>
        <v>11283.510000000011</v>
      </c>
      <c r="S418" s="38">
        <f t="shared" si="12"/>
        <v>18657.283785000018</v>
      </c>
      <c r="T418" s="38"/>
      <c r="U418" s="38"/>
      <c r="V418" s="39">
        <f t="shared" si="13"/>
        <v>49914.78</v>
      </c>
      <c r="W418" s="39">
        <f t="shared" si="14"/>
        <v>68572.06378500002</v>
      </c>
      <c r="X418" s="1">
        <f t="shared" si="15"/>
        <v>57450</v>
      </c>
      <c r="Y418" s="37">
        <f t="shared" si="16"/>
        <v>11122.06378500002</v>
      </c>
      <c r="Z418" s="183">
        <f t="shared" si="17"/>
        <v>0.19359554020887759</v>
      </c>
      <c r="AA418" s="183">
        <f>SUM($C$2:C418)*D418/SUM($B$2:B418)-1</f>
        <v>0.24848028372497843</v>
      </c>
      <c r="AB418" s="183">
        <f t="shared" si="22"/>
        <v>-5.4884743516100842E-2</v>
      </c>
      <c r="AC418" s="40">
        <f t="shared" si="23"/>
        <v>0.16631359259259273</v>
      </c>
    </row>
    <row r="419" spans="1:29">
      <c r="A419" s="31" t="s">
        <v>1669</v>
      </c>
      <c r="B419" s="2">
        <v>135</v>
      </c>
      <c r="C419" s="175">
        <v>81.92</v>
      </c>
      <c r="D419" s="176">
        <v>1.6459999999999999</v>
      </c>
      <c r="E419" s="32">
        <f t="shared" si="1"/>
        <v>0.22000000000000003</v>
      </c>
      <c r="F419" s="13">
        <f t="shared" si="2"/>
        <v>5.8467081481481491E-2</v>
      </c>
      <c r="H419" s="5">
        <f t="shared" si="3"/>
        <v>7.8930560000000014</v>
      </c>
      <c r="I419" s="2" t="s">
        <v>65</v>
      </c>
      <c r="J419" s="33" t="s">
        <v>1670</v>
      </c>
      <c r="K419" s="34">
        <f t="shared" si="4"/>
        <v>44091</v>
      </c>
      <c r="L419" s="34" t="str">
        <f t="shared" ca="1" si="5"/>
        <v>2021-08-25</v>
      </c>
      <c r="M419" s="18">
        <f t="shared" ca="1" si="6"/>
        <v>46305</v>
      </c>
      <c r="N419" s="19">
        <f t="shared" ca="1" si="7"/>
        <v>6.2217156678544452E-2</v>
      </c>
      <c r="O419" s="35">
        <f t="shared" si="8"/>
        <v>134.84031999999999</v>
      </c>
      <c r="P419" s="35">
        <f t="shared" si="9"/>
        <v>0.1596800000000087</v>
      </c>
      <c r="Q419" s="36">
        <f t="shared" si="10"/>
        <v>0.9</v>
      </c>
      <c r="R419" s="37">
        <f t="shared" si="11"/>
        <v>11365.430000000011</v>
      </c>
      <c r="S419" s="38">
        <f t="shared" si="12"/>
        <v>18707.497780000016</v>
      </c>
      <c r="T419" s="38"/>
      <c r="U419" s="38"/>
      <c r="V419" s="39">
        <f t="shared" si="13"/>
        <v>49914.78</v>
      </c>
      <c r="W419" s="39">
        <f t="shared" si="14"/>
        <v>68622.277780000019</v>
      </c>
      <c r="X419" s="1">
        <f t="shared" si="15"/>
        <v>57585</v>
      </c>
      <c r="Y419" s="37">
        <f t="shared" si="16"/>
        <v>11037.277780000019</v>
      </c>
      <c r="Z419" s="183">
        <f t="shared" si="17"/>
        <v>0.19166931978813961</v>
      </c>
      <c r="AA419" s="183">
        <f>SUM($C$2:C419)*D419/SUM($B$2:B419)-1</f>
        <v>0.24224536111834682</v>
      </c>
      <c r="AB419" s="183">
        <f t="shared" si="22"/>
        <v>-5.0576041330207211E-2</v>
      </c>
      <c r="AC419" s="40">
        <f t="shared" si="23"/>
        <v>0.16153291851851853</v>
      </c>
    </row>
    <row r="420" spans="1:29">
      <c r="A420" s="31" t="s">
        <v>1671</v>
      </c>
      <c r="B420" s="2">
        <v>135</v>
      </c>
      <c r="C420" s="175">
        <v>80.209999999999994</v>
      </c>
      <c r="D420" s="176">
        <v>1.6811</v>
      </c>
      <c r="E420" s="32">
        <f t="shared" si="1"/>
        <v>0.22000000000000003</v>
      </c>
      <c r="F420" s="13">
        <f t="shared" si="2"/>
        <v>3.637261481481481E-2</v>
      </c>
      <c r="H420" s="5">
        <f t="shared" si="3"/>
        <v>4.910302999999999</v>
      </c>
      <c r="I420" s="2" t="s">
        <v>65</v>
      </c>
      <c r="J420" s="33" t="s">
        <v>1672</v>
      </c>
      <c r="K420" s="34">
        <f t="shared" si="4"/>
        <v>44092</v>
      </c>
      <c r="L420" s="34" t="str">
        <f t="shared" ca="1" si="5"/>
        <v>2021-08-25</v>
      </c>
      <c r="M420" s="18">
        <f t="shared" ca="1" si="6"/>
        <v>46170</v>
      </c>
      <c r="N420" s="19">
        <f t="shared" ca="1" si="7"/>
        <v>3.8818726337448553E-2</v>
      </c>
      <c r="O420" s="35">
        <f t="shared" si="8"/>
        <v>134.84103099999999</v>
      </c>
      <c r="P420" s="35">
        <f t="shared" si="9"/>
        <v>0.15896900000001324</v>
      </c>
      <c r="Q420" s="36">
        <f t="shared" si="10"/>
        <v>0.9</v>
      </c>
      <c r="R420" s="37">
        <f t="shared" si="11"/>
        <v>11445.64000000001</v>
      </c>
      <c r="S420" s="38">
        <f t="shared" si="12"/>
        <v>19241.265404000016</v>
      </c>
      <c r="T420" s="38"/>
      <c r="U420" s="38"/>
      <c r="V420" s="39">
        <f t="shared" si="13"/>
        <v>49914.78</v>
      </c>
      <c r="W420" s="39">
        <f t="shared" si="14"/>
        <v>69156.045404000019</v>
      </c>
      <c r="X420" s="1">
        <f t="shared" si="15"/>
        <v>57720</v>
      </c>
      <c r="Y420" s="37">
        <f t="shared" si="16"/>
        <v>11436.045404000019</v>
      </c>
      <c r="Z420" s="183">
        <f t="shared" si="17"/>
        <v>0.19812968475398507</v>
      </c>
      <c r="AA420" s="183">
        <f>SUM($C$2:C420)*D420/SUM($B$2:B420)-1</f>
        <v>0.26810423290020791</v>
      </c>
      <c r="AB420" s="183">
        <f t="shared" si="22"/>
        <v>-6.9974548146222837E-2</v>
      </c>
      <c r="AC420" s="40">
        <f t="shared" si="23"/>
        <v>0.18362738518518523</v>
      </c>
    </row>
    <row r="421" spans="1:29">
      <c r="A421" s="31" t="s">
        <v>1673</v>
      </c>
      <c r="B421" s="2">
        <v>120</v>
      </c>
      <c r="C421" s="175">
        <v>71.94</v>
      </c>
      <c r="D421" s="176">
        <v>1.6660999999999999</v>
      </c>
      <c r="E421" s="32">
        <f t="shared" si="1"/>
        <v>0.21000000000000002</v>
      </c>
      <c r="F421" s="13">
        <f t="shared" si="2"/>
        <v>4.5707849999999911E-2</v>
      </c>
      <c r="H421" s="5">
        <f t="shared" si="3"/>
        <v>5.4849419999999895</v>
      </c>
      <c r="I421" s="2" t="s">
        <v>65</v>
      </c>
      <c r="J421" s="33" t="s">
        <v>1674</v>
      </c>
      <c r="K421" s="34">
        <f t="shared" si="4"/>
        <v>44095</v>
      </c>
      <c r="L421" s="34" t="str">
        <f t="shared" ca="1" si="5"/>
        <v>2021-08-25</v>
      </c>
      <c r="M421" s="18">
        <f t="shared" ca="1" si="6"/>
        <v>40680</v>
      </c>
      <c r="N421" s="19">
        <f t="shared" ca="1" si="7"/>
        <v>4.9213466814159203E-2</v>
      </c>
      <c r="O421" s="35">
        <f t="shared" si="8"/>
        <v>119.85923399999999</v>
      </c>
      <c r="P421" s="35">
        <f t="shared" si="9"/>
        <v>0.14076600000001349</v>
      </c>
      <c r="Q421" s="36">
        <f t="shared" si="10"/>
        <v>0.8</v>
      </c>
      <c r="R421" s="37">
        <f t="shared" si="11"/>
        <v>11517.580000000011</v>
      </c>
      <c r="S421" s="38">
        <f t="shared" si="12"/>
        <v>19189.440038000019</v>
      </c>
      <c r="T421" s="38"/>
      <c r="U421" s="38"/>
      <c r="V421" s="39">
        <f t="shared" si="13"/>
        <v>49914.78</v>
      </c>
      <c r="W421" s="39">
        <f t="shared" si="14"/>
        <v>69104.220038000014</v>
      </c>
      <c r="X421" s="1">
        <f t="shared" si="15"/>
        <v>57840</v>
      </c>
      <c r="Y421" s="37">
        <f t="shared" si="16"/>
        <v>11264.220038000014</v>
      </c>
      <c r="Z421" s="183">
        <f t="shared" si="17"/>
        <v>0.19474792596818835</v>
      </c>
      <c r="AA421" s="183">
        <f>SUM($C$2:C421)*D421/SUM($B$2:B421)-1</f>
        <v>0.25625409071576755</v>
      </c>
      <c r="AB421" s="183">
        <f t="shared" si="22"/>
        <v>-6.1506164747579195E-2</v>
      </c>
      <c r="AC421" s="40">
        <f t="shared" si="23"/>
        <v>0.16429215000000011</v>
      </c>
    </row>
    <row r="422" spans="1:29">
      <c r="A422" s="31" t="s">
        <v>1675</v>
      </c>
      <c r="B422" s="2">
        <v>135</v>
      </c>
      <c r="C422" s="175">
        <v>81.84</v>
      </c>
      <c r="D422" s="176">
        <v>1.6476</v>
      </c>
      <c r="E422" s="32">
        <f t="shared" si="1"/>
        <v>0.22000000000000003</v>
      </c>
      <c r="F422" s="13">
        <f t="shared" si="2"/>
        <v>5.7433422222222225E-2</v>
      </c>
      <c r="H422" s="5">
        <f t="shared" si="3"/>
        <v>7.7535120000000006</v>
      </c>
      <c r="I422" s="2" t="s">
        <v>65</v>
      </c>
      <c r="J422" s="33" t="s">
        <v>1676</v>
      </c>
      <c r="K422" s="34">
        <f t="shared" si="4"/>
        <v>44096</v>
      </c>
      <c r="L422" s="34" t="str">
        <f t="shared" ca="1" si="5"/>
        <v>2021-08-25</v>
      </c>
      <c r="M422" s="18">
        <f t="shared" ca="1" si="6"/>
        <v>45630</v>
      </c>
      <c r="N422" s="19">
        <f t="shared" ca="1" si="7"/>
        <v>6.2021299145299157E-2</v>
      </c>
      <c r="O422" s="35">
        <f t="shared" si="8"/>
        <v>134.839584</v>
      </c>
      <c r="P422" s="35">
        <f t="shared" si="9"/>
        <v>0.16041599999999789</v>
      </c>
      <c r="Q422" s="36">
        <f t="shared" si="10"/>
        <v>0.9</v>
      </c>
      <c r="R422" s="37">
        <f t="shared" si="11"/>
        <v>11599.420000000011</v>
      </c>
      <c r="S422" s="38">
        <f t="shared" si="12"/>
        <v>19111.204392000018</v>
      </c>
      <c r="T422" s="38"/>
      <c r="U422" s="38"/>
      <c r="V422" s="39">
        <f t="shared" si="13"/>
        <v>49914.78</v>
      </c>
      <c r="W422" s="39">
        <f t="shared" si="14"/>
        <v>69025.984392000013</v>
      </c>
      <c r="X422" s="1">
        <f t="shared" si="15"/>
        <v>57975</v>
      </c>
      <c r="Y422" s="37">
        <f t="shared" si="16"/>
        <v>11050.984392000013</v>
      </c>
      <c r="Z422" s="183">
        <f t="shared" si="17"/>
        <v>0.1906163758861581</v>
      </c>
      <c r="AA422" s="183">
        <f>SUM($C$2:C422)*D422/SUM($B$2:B422)-1</f>
        <v>0.2417379317981887</v>
      </c>
      <c r="AB422" s="183">
        <f t="shared" si="22"/>
        <v>-5.1121555912030603E-2</v>
      </c>
      <c r="AC422" s="40">
        <f t="shared" si="23"/>
        <v>0.1625665777777778</v>
      </c>
    </row>
    <row r="423" spans="1:29">
      <c r="A423" s="31" t="s">
        <v>1677</v>
      </c>
      <c r="B423" s="2">
        <v>135</v>
      </c>
      <c r="C423" s="175">
        <v>81.56</v>
      </c>
      <c r="D423" s="176">
        <v>1.6532</v>
      </c>
      <c r="E423" s="32">
        <f t="shared" si="1"/>
        <v>0.22000000000000003</v>
      </c>
      <c r="F423" s="13">
        <f t="shared" si="2"/>
        <v>5.3815614814814797E-2</v>
      </c>
      <c r="H423" s="5">
        <f t="shared" si="3"/>
        <v>7.2651079999999979</v>
      </c>
      <c r="I423" s="2" t="s">
        <v>65</v>
      </c>
      <c r="J423" s="33" t="s">
        <v>1678</v>
      </c>
      <c r="K423" s="34">
        <f t="shared" si="4"/>
        <v>44097</v>
      </c>
      <c r="L423" s="34" t="str">
        <f t="shared" ca="1" si="5"/>
        <v>2021-08-25</v>
      </c>
      <c r="M423" s="18">
        <f t="shared" ca="1" si="6"/>
        <v>45495</v>
      </c>
      <c r="N423" s="19">
        <f t="shared" ca="1" si="7"/>
        <v>5.8286941861743033E-2</v>
      </c>
      <c r="O423" s="35">
        <f t="shared" si="8"/>
        <v>134.834992</v>
      </c>
      <c r="P423" s="35">
        <f t="shared" si="9"/>
        <v>0.16500800000000027</v>
      </c>
      <c r="Q423" s="36">
        <f t="shared" si="10"/>
        <v>0.9</v>
      </c>
      <c r="R423" s="37">
        <f t="shared" si="11"/>
        <v>11680.98000000001</v>
      </c>
      <c r="S423" s="38">
        <f t="shared" si="12"/>
        <v>19310.996136000016</v>
      </c>
      <c r="T423" s="38"/>
      <c r="U423" s="38"/>
      <c r="V423" s="39">
        <f t="shared" si="13"/>
        <v>49914.78</v>
      </c>
      <c r="W423" s="39">
        <f t="shared" si="14"/>
        <v>69225.776136000015</v>
      </c>
      <c r="X423" s="1">
        <f t="shared" si="15"/>
        <v>58110</v>
      </c>
      <c r="Y423" s="37">
        <f t="shared" si="16"/>
        <v>11115.776136000015</v>
      </c>
      <c r="Z423" s="183">
        <f t="shared" si="17"/>
        <v>0.19128852410944797</v>
      </c>
      <c r="AA423" s="183">
        <f>SUM($C$2:C423)*D423/SUM($B$2:B423)-1</f>
        <v>0.24538420863878829</v>
      </c>
      <c r="AB423" s="183">
        <f t="shared" si="22"/>
        <v>-5.4095684529340327E-2</v>
      </c>
      <c r="AC423" s="40">
        <f t="shared" si="23"/>
        <v>0.16618438518518525</v>
      </c>
    </row>
    <row r="424" spans="1:29">
      <c r="A424" s="31" t="s">
        <v>1679</v>
      </c>
      <c r="B424" s="2">
        <v>135</v>
      </c>
      <c r="C424" s="175">
        <v>83.06</v>
      </c>
      <c r="D424" s="176">
        <v>1.6234999999999999</v>
      </c>
      <c r="E424" s="32">
        <f t="shared" si="1"/>
        <v>0.22000000000000003</v>
      </c>
      <c r="F424" s="13">
        <f t="shared" si="2"/>
        <v>7.3196725925926021E-2</v>
      </c>
      <c r="H424" s="5">
        <f t="shared" si="3"/>
        <v>9.8815580000000125</v>
      </c>
      <c r="I424" s="225" t="s">
        <v>955</v>
      </c>
      <c r="J424" s="33" t="s">
        <v>1993</v>
      </c>
      <c r="K424" s="34">
        <f t="shared" si="4"/>
        <v>44098</v>
      </c>
      <c r="L424" s="34">
        <f t="shared" ca="1" si="5"/>
        <v>44221</v>
      </c>
      <c r="M424" s="18">
        <f t="shared" ca="1" si="6"/>
        <v>16740</v>
      </c>
      <c r="N424" s="19">
        <f t="shared" ca="1" si="7"/>
        <v>0.21545810454002418</v>
      </c>
      <c r="O424" s="35">
        <f t="shared" si="8"/>
        <v>134.84791000000001</v>
      </c>
      <c r="P424" s="35">
        <f t="shared" si="9"/>
        <v>0.15208999999998696</v>
      </c>
      <c r="Q424" s="36">
        <f t="shared" si="10"/>
        <v>0.9</v>
      </c>
      <c r="R424" s="37">
        <f t="shared" si="11"/>
        <v>11764.04000000001</v>
      </c>
      <c r="S424" s="38">
        <f t="shared" si="12"/>
        <v>19098.918940000014</v>
      </c>
      <c r="T424" s="38"/>
      <c r="U424" s="38"/>
      <c r="V424" s="39">
        <f t="shared" si="13"/>
        <v>49914.78</v>
      </c>
      <c r="W424" s="39">
        <f t="shared" si="14"/>
        <v>69013.698940000017</v>
      </c>
      <c r="X424" s="1">
        <f t="shared" si="15"/>
        <v>58245</v>
      </c>
      <c r="Y424" s="37">
        <f t="shared" si="16"/>
        <v>10768.698940000017</v>
      </c>
      <c r="Z424" s="183">
        <f t="shared" si="17"/>
        <v>0.18488623813202887</v>
      </c>
      <c r="AA424" s="183">
        <f>SUM($C$2:C424)*D424/SUM($B$2:B424)-1</f>
        <v>0.22249117958623055</v>
      </c>
      <c r="AB424" s="183">
        <f t="shared" si="22"/>
        <v>-3.7604941454201679E-2</v>
      </c>
      <c r="AC424" s="40">
        <f t="shared" si="23"/>
        <v>0.14680327407407401</v>
      </c>
    </row>
    <row r="425" spans="1:29">
      <c r="A425" s="31" t="s">
        <v>1681</v>
      </c>
      <c r="B425" s="2">
        <v>135</v>
      </c>
      <c r="C425" s="175">
        <v>82.94</v>
      </c>
      <c r="D425" s="176">
        <v>1.6257999999999999</v>
      </c>
      <c r="E425" s="32">
        <f t="shared" si="1"/>
        <v>0.22000000000000003</v>
      </c>
      <c r="F425" s="13">
        <f t="shared" si="2"/>
        <v>7.1646237037036917E-2</v>
      </c>
      <c r="H425" s="5">
        <f t="shared" si="3"/>
        <v>9.6722419999999829</v>
      </c>
      <c r="I425" s="2" t="s">
        <v>65</v>
      </c>
      <c r="J425" s="33" t="s">
        <v>1682</v>
      </c>
      <c r="K425" s="34">
        <f t="shared" si="4"/>
        <v>44099</v>
      </c>
      <c r="L425" s="34" t="str">
        <f t="shared" ca="1" si="5"/>
        <v>2021-08-25</v>
      </c>
      <c r="M425" s="18">
        <f t="shared" ca="1" si="6"/>
        <v>45225</v>
      </c>
      <c r="N425" s="19">
        <f t="shared" ca="1" si="7"/>
        <v>7.8062317965726782E-2</v>
      </c>
      <c r="O425" s="35">
        <f t="shared" si="8"/>
        <v>134.843852</v>
      </c>
      <c r="P425" s="35">
        <f t="shared" si="9"/>
        <v>0.15614800000000173</v>
      </c>
      <c r="Q425" s="36">
        <f t="shared" si="10"/>
        <v>0.9</v>
      </c>
      <c r="R425" s="37">
        <f t="shared" si="11"/>
        <v>11846.98000000001</v>
      </c>
      <c r="S425" s="38">
        <f t="shared" si="12"/>
        <v>19260.820084000017</v>
      </c>
      <c r="T425" s="38"/>
      <c r="U425" s="38"/>
      <c r="V425" s="39">
        <f t="shared" si="13"/>
        <v>49914.78</v>
      </c>
      <c r="W425" s="39">
        <f t="shared" si="14"/>
        <v>69175.60008400002</v>
      </c>
      <c r="X425" s="1">
        <f t="shared" si="15"/>
        <v>58380</v>
      </c>
      <c r="Y425" s="37">
        <f t="shared" si="16"/>
        <v>10795.60008400002</v>
      </c>
      <c r="Z425" s="183">
        <f t="shared" si="17"/>
        <v>0.18491949441589628</v>
      </c>
      <c r="AA425" s="183">
        <f>SUM($C$2:C425)*D425/SUM($B$2:B425)-1</f>
        <v>0.22370189732785195</v>
      </c>
      <c r="AB425" s="183">
        <f t="shared" si="22"/>
        <v>-3.8782402911955671E-2</v>
      </c>
      <c r="AC425" s="40">
        <f t="shared" si="23"/>
        <v>0.1483537629629631</v>
      </c>
    </row>
    <row r="426" spans="1:29">
      <c r="A426" s="31" t="s">
        <v>1698</v>
      </c>
      <c r="B426" s="2">
        <v>135</v>
      </c>
      <c r="C426" s="175">
        <v>82.71</v>
      </c>
      <c r="D426" s="176">
        <v>1.6303000000000001</v>
      </c>
      <c r="E426" s="32">
        <f t="shared" si="1"/>
        <v>0.22000000000000003</v>
      </c>
      <c r="F426" s="13">
        <f t="shared" si="2"/>
        <v>6.8674466666666628E-2</v>
      </c>
      <c r="H426" s="5">
        <f t="shared" si="3"/>
        <v>9.2710529999999949</v>
      </c>
      <c r="I426" s="2" t="s">
        <v>65</v>
      </c>
      <c r="J426" s="33" t="s">
        <v>1701</v>
      </c>
      <c r="K426" s="34">
        <f t="shared" si="4"/>
        <v>44102</v>
      </c>
      <c r="L426" s="34" t="str">
        <f t="shared" ca="1" si="5"/>
        <v>2021-08-25</v>
      </c>
      <c r="M426" s="18">
        <f t="shared" ca="1" si="6"/>
        <v>44820</v>
      </c>
      <c r="N426" s="19">
        <f t="shared" ca="1" si="7"/>
        <v>7.5500543172690712E-2</v>
      </c>
      <c r="O426" s="35">
        <f t="shared" si="8"/>
        <v>134.84211299999998</v>
      </c>
      <c r="P426" s="35">
        <f t="shared" si="9"/>
        <v>0.15788700000001654</v>
      </c>
      <c r="Q426" s="36">
        <f t="shared" si="10"/>
        <v>0.9</v>
      </c>
      <c r="R426" s="37">
        <f t="shared" si="11"/>
        <v>11929.69000000001</v>
      </c>
      <c r="S426" s="38">
        <f t="shared" si="12"/>
        <v>19448.973607000018</v>
      </c>
      <c r="T426" s="38"/>
      <c r="U426" s="38"/>
      <c r="V426" s="39">
        <f t="shared" si="13"/>
        <v>49914.78</v>
      </c>
      <c r="W426" s="39">
        <f t="shared" si="14"/>
        <v>69363.753607000021</v>
      </c>
      <c r="X426" s="1">
        <f t="shared" si="15"/>
        <v>58515</v>
      </c>
      <c r="Y426" s="37">
        <f t="shared" si="16"/>
        <v>10848.753607000021</v>
      </c>
      <c r="Z426" s="183">
        <f t="shared" si="17"/>
        <v>0.1854012408271386</v>
      </c>
      <c r="AA426" s="183">
        <f>SUM($C$2:C426)*D426/SUM($B$2:B426)-1</f>
        <v>0.22656232750576755</v>
      </c>
      <c r="AB426" s="183">
        <f t="shared" si="22"/>
        <v>-4.1161086678628944E-2</v>
      </c>
      <c r="AC426" s="40">
        <f t="shared" si="23"/>
        <v>0.1513255333333334</v>
      </c>
    </row>
    <row r="427" spans="1:29">
      <c r="A427" s="31" t="s">
        <v>1699</v>
      </c>
      <c r="B427" s="2">
        <v>135</v>
      </c>
      <c r="C427" s="175">
        <v>82.54</v>
      </c>
      <c r="D427" s="176">
        <v>1.6336999999999999</v>
      </c>
      <c r="E427" s="32">
        <f t="shared" si="1"/>
        <v>0.22000000000000003</v>
      </c>
      <c r="F427" s="13">
        <f t="shared" si="2"/>
        <v>6.6477940740740801E-2</v>
      </c>
      <c r="H427" s="5">
        <f t="shared" si="3"/>
        <v>8.9745220000000074</v>
      </c>
      <c r="I427" s="2" t="s">
        <v>65</v>
      </c>
      <c r="J427" s="33" t="s">
        <v>1703</v>
      </c>
      <c r="K427" s="34">
        <f t="shared" si="4"/>
        <v>44103</v>
      </c>
      <c r="L427" s="34" t="str">
        <f t="shared" ca="1" si="5"/>
        <v>2021-08-25</v>
      </c>
      <c r="M427" s="18">
        <f t="shared" ca="1" si="6"/>
        <v>44685</v>
      </c>
      <c r="N427" s="19">
        <f t="shared" ca="1" si="7"/>
        <v>7.3306490544925648E-2</v>
      </c>
      <c r="O427" s="35">
        <f t="shared" si="8"/>
        <v>134.845598</v>
      </c>
      <c r="P427" s="35">
        <f t="shared" si="9"/>
        <v>0.15440200000000459</v>
      </c>
      <c r="Q427" s="36">
        <f t="shared" si="10"/>
        <v>0.9</v>
      </c>
      <c r="R427" s="37">
        <f t="shared" si="11"/>
        <v>12012.23000000001</v>
      </c>
      <c r="S427" s="38">
        <f t="shared" si="12"/>
        <v>19624.380151000016</v>
      </c>
      <c r="T427" s="38"/>
      <c r="U427" s="38"/>
      <c r="V427" s="39">
        <f t="shared" si="13"/>
        <v>49914.78</v>
      </c>
      <c r="W427" s="39">
        <f t="shared" si="14"/>
        <v>69539.160151000018</v>
      </c>
      <c r="X427" s="1">
        <f t="shared" si="15"/>
        <v>58650</v>
      </c>
      <c r="Y427" s="37">
        <f t="shared" si="16"/>
        <v>10889.160151000018</v>
      </c>
      <c r="Z427" s="183">
        <f t="shared" si="17"/>
        <v>0.18566342968456984</v>
      </c>
      <c r="AA427" s="183">
        <f>SUM($C$2:C427)*D427/SUM($B$2:B427)-1</f>
        <v>0.22859031072463765</v>
      </c>
      <c r="AB427" s="183">
        <f t="shared" si="22"/>
        <v>-4.292688104006781E-2</v>
      </c>
      <c r="AC427" s="40">
        <f t="shared" si="23"/>
        <v>0.15352205925925921</v>
      </c>
    </row>
    <row r="428" spans="1:29">
      <c r="A428" s="31" t="s">
        <v>1704</v>
      </c>
      <c r="B428" s="2">
        <v>135</v>
      </c>
      <c r="C428" s="175">
        <v>82.62</v>
      </c>
      <c r="D428" s="176">
        <v>1.6319999999999999</v>
      </c>
      <c r="E428" s="32">
        <f t="shared" si="1"/>
        <v>0.22000000000000003</v>
      </c>
      <c r="F428" s="13">
        <f t="shared" si="2"/>
        <v>6.751160000000006E-2</v>
      </c>
      <c r="H428" s="5">
        <f t="shared" si="3"/>
        <v>9.1140660000000082</v>
      </c>
      <c r="I428" s="2" t="s">
        <v>65</v>
      </c>
      <c r="J428" s="33" t="s">
        <v>1705</v>
      </c>
      <c r="K428" s="34">
        <f t="shared" si="4"/>
        <v>44104</v>
      </c>
      <c r="L428" s="34" t="str">
        <f t="shared" ca="1" si="5"/>
        <v>2021-08-25</v>
      </c>
      <c r="M428" s="18">
        <f t="shared" ca="1" si="6"/>
        <v>44550</v>
      </c>
      <c r="N428" s="19">
        <f t="shared" ca="1" si="7"/>
        <v>7.4671921212121281E-2</v>
      </c>
      <c r="O428" s="35">
        <f t="shared" si="8"/>
        <v>134.83583999999999</v>
      </c>
      <c r="P428" s="35">
        <f t="shared" si="9"/>
        <v>0.16416000000000963</v>
      </c>
      <c r="Q428" s="36">
        <f t="shared" si="10"/>
        <v>0.9</v>
      </c>
      <c r="R428" s="37">
        <f t="shared" si="11"/>
        <v>12094.850000000011</v>
      </c>
      <c r="S428" s="38">
        <f t="shared" si="12"/>
        <v>19738.795200000019</v>
      </c>
      <c r="T428" s="38"/>
      <c r="U428" s="38"/>
      <c r="V428" s="39">
        <f t="shared" si="13"/>
        <v>49914.78</v>
      </c>
      <c r="W428" s="39">
        <f t="shared" si="14"/>
        <v>69653.575200000021</v>
      </c>
      <c r="X428" s="1">
        <f t="shared" si="15"/>
        <v>58785</v>
      </c>
      <c r="Y428" s="37">
        <f t="shared" si="16"/>
        <v>10868.575200000021</v>
      </c>
      <c r="Z428" s="183">
        <f t="shared" si="17"/>
        <v>0.18488687930594572</v>
      </c>
      <c r="AA428" s="183">
        <f>SUM($C$2:C428)*D428/SUM($B$2:B428)-1</f>
        <v>0.22678704567491703</v>
      </c>
      <c r="AB428" s="183">
        <f t="shared" si="22"/>
        <v>-4.1900166368971314E-2</v>
      </c>
      <c r="AC428" s="40">
        <f t="shared" si="23"/>
        <v>0.15248839999999997</v>
      </c>
    </row>
    <row r="429" spans="1:29">
      <c r="A429" s="31" t="s">
        <v>1706</v>
      </c>
      <c r="B429" s="2">
        <v>135</v>
      </c>
      <c r="C429" s="175">
        <v>81.08</v>
      </c>
      <c r="D429" s="176">
        <v>1.663</v>
      </c>
      <c r="E429" s="32">
        <f t="shared" si="1"/>
        <v>0.22000000000000003</v>
      </c>
      <c r="F429" s="13">
        <f t="shared" si="2"/>
        <v>4.7613659259259207E-2</v>
      </c>
      <c r="H429" s="5">
        <f t="shared" si="3"/>
        <v>6.4278439999999932</v>
      </c>
      <c r="I429" s="2" t="s">
        <v>65</v>
      </c>
      <c r="J429" s="33" t="s">
        <v>1707</v>
      </c>
      <c r="K429" s="34">
        <f t="shared" si="4"/>
        <v>44113</v>
      </c>
      <c r="L429" s="34" t="str">
        <f t="shared" ca="1" si="5"/>
        <v>2021-08-25</v>
      </c>
      <c r="M429" s="18">
        <f t="shared" ca="1" si="6"/>
        <v>43335</v>
      </c>
      <c r="N429" s="19">
        <f t="shared" ca="1" si="7"/>
        <v>5.4140142148378853E-2</v>
      </c>
      <c r="O429" s="35">
        <f t="shared" si="8"/>
        <v>134.83604</v>
      </c>
      <c r="P429" s="35">
        <f t="shared" si="9"/>
        <v>0.16396000000000299</v>
      </c>
      <c r="Q429" s="36">
        <f t="shared" si="10"/>
        <v>0.9</v>
      </c>
      <c r="R429" s="37">
        <f t="shared" si="11"/>
        <v>12175.930000000011</v>
      </c>
      <c r="S429" s="38">
        <f t="shared" si="12"/>
        <v>20248.571590000018</v>
      </c>
      <c r="T429" s="38"/>
      <c r="U429" s="38"/>
      <c r="V429" s="39">
        <f t="shared" si="13"/>
        <v>49914.78</v>
      </c>
      <c r="W429" s="39">
        <f t="shared" si="14"/>
        <v>70163.35159000002</v>
      </c>
      <c r="X429" s="1">
        <f t="shared" si="15"/>
        <v>58920</v>
      </c>
      <c r="Y429" s="37">
        <f t="shared" si="16"/>
        <v>11243.35159000002</v>
      </c>
      <c r="Z429" s="183">
        <f t="shared" si="17"/>
        <v>0.19082402562797052</v>
      </c>
      <c r="AA429" s="183">
        <f>SUM($C$2:C429)*D429/SUM($B$2:B429)-1</f>
        <v>0.24951418635437883</v>
      </c>
      <c r="AB429" s="183">
        <f t="shared" si="22"/>
        <v>-5.8690160726408314E-2</v>
      </c>
      <c r="AC429" s="40">
        <f t="shared" si="23"/>
        <v>0.17238634074074083</v>
      </c>
    </row>
    <row r="430" spans="1:29">
      <c r="A430" s="31" t="s">
        <v>1708</v>
      </c>
      <c r="B430" s="2">
        <v>135</v>
      </c>
      <c r="C430" s="175">
        <v>78.83</v>
      </c>
      <c r="D430" s="176">
        <v>1.7105999999999999</v>
      </c>
      <c r="E430" s="32">
        <f t="shared" ref="E430:E493" si="24">10%*Q430+13%</f>
        <v>0.22000000000000003</v>
      </c>
      <c r="F430" s="13">
        <f t="shared" ref="F430:F493" si="25">IF(G430="",($F$1*C430-B430)/B430,H430/B430)</f>
        <v>1.8541992592592486E-2</v>
      </c>
      <c r="H430" s="5">
        <f t="shared" ref="H430:H493" si="26">IF(G430="",$F$1*C430-B430,G430-B430)</f>
        <v>2.5031689999999855</v>
      </c>
      <c r="I430" s="2" t="s">
        <v>65</v>
      </c>
      <c r="J430" s="33" t="s">
        <v>1709</v>
      </c>
      <c r="K430" s="34">
        <f t="shared" ref="K430:K493" si="27">DATE(MID(J430,1,4),MID(J430,5,2),MID(J430,7,2))</f>
        <v>44116</v>
      </c>
      <c r="L430" s="34" t="str">
        <f t="shared" ref="L430:L493" ca="1" si="28">IF(LEN(J430) &gt; 15,DATE(MID(J430,12,4),MID(J430,16,2),MID(J430,18,2)),TEXT(TODAY(),"yyyy-mm-dd"))</f>
        <v>2021-08-25</v>
      </c>
      <c r="M430" s="18">
        <f t="shared" ref="M430:M493" ca="1" si="29">(L430-K430+1)*B430</f>
        <v>42930</v>
      </c>
      <c r="N430" s="19">
        <f t="shared" ref="N430:N493" ca="1" si="30">H430/M430*365</f>
        <v>2.1282475774516533E-2</v>
      </c>
      <c r="O430" s="35">
        <f t="shared" ref="O430:O493" si="31">D430*C430</f>
        <v>134.846598</v>
      </c>
      <c r="P430" s="35">
        <f t="shared" ref="P430:P493" si="32">B430-O430</f>
        <v>0.15340199999999982</v>
      </c>
      <c r="Q430" s="36">
        <f t="shared" ref="Q430:Q493" si="33">B430/150</f>
        <v>0.9</v>
      </c>
      <c r="R430" s="37">
        <f t="shared" ref="R430:R493" si="34">R429+C430-T430</f>
        <v>12254.760000000011</v>
      </c>
      <c r="S430" s="38">
        <f t="shared" ref="S430:S493" si="35">R430*D430</f>
        <v>20962.992456000018</v>
      </c>
      <c r="T430" s="38"/>
      <c r="U430" s="38"/>
      <c r="V430" s="39">
        <f t="shared" ref="V430:V493" si="36">V429+U430</f>
        <v>49914.78</v>
      </c>
      <c r="W430" s="39">
        <f t="shared" ref="W430:W493" si="37">V430+S430</f>
        <v>70877.772456000021</v>
      </c>
      <c r="X430" s="1">
        <f t="shared" ref="X430:X493" si="38">X429+B430</f>
        <v>59055</v>
      </c>
      <c r="Y430" s="37">
        <f t="shared" ref="Y430:Y493" si="39">W430-X430</f>
        <v>11822.772456000021</v>
      </c>
      <c r="Z430" s="183">
        <f t="shared" ref="Z430:Z493" si="40">W430/X430-1</f>
        <v>0.20019934732029498</v>
      </c>
      <c r="AA430" s="183">
        <f>SUM($C$2:C430)*D430/SUM($B$2:B430)-1</f>
        <v>0.28462424739649483</v>
      </c>
      <c r="AB430" s="183">
        <f t="shared" si="22"/>
        <v>-8.4424900076199849E-2</v>
      </c>
      <c r="AC430" s="40">
        <f t="shared" si="23"/>
        <v>0.20145800740740755</v>
      </c>
    </row>
    <row r="431" spans="1:29">
      <c r="A431" s="31" t="s">
        <v>1710</v>
      </c>
      <c r="B431" s="2">
        <v>120</v>
      </c>
      <c r="C431" s="175">
        <v>69.84</v>
      </c>
      <c r="D431" s="176">
        <v>1.7161999999999999</v>
      </c>
      <c r="E431" s="32">
        <f t="shared" si="24"/>
        <v>0.21000000000000002</v>
      </c>
      <c r="F431" s="13">
        <f t="shared" si="25"/>
        <v>1.518259999999998E-2</v>
      </c>
      <c r="H431" s="5">
        <f t="shared" si="26"/>
        <v>1.8219119999999975</v>
      </c>
      <c r="I431" s="2" t="s">
        <v>65</v>
      </c>
      <c r="J431" s="33" t="s">
        <v>1711</v>
      </c>
      <c r="K431" s="34">
        <f t="shared" si="27"/>
        <v>44117</v>
      </c>
      <c r="L431" s="34" t="str">
        <f t="shared" ca="1" si="28"/>
        <v>2021-08-25</v>
      </c>
      <c r="M431" s="18">
        <f t="shared" ca="1" si="29"/>
        <v>38040</v>
      </c>
      <c r="N431" s="19">
        <f t="shared" ca="1" si="30"/>
        <v>1.7481542586750765E-2</v>
      </c>
      <c r="O431" s="35">
        <f t="shared" si="31"/>
        <v>119.859408</v>
      </c>
      <c r="P431" s="35">
        <f t="shared" si="32"/>
        <v>0.14059199999999805</v>
      </c>
      <c r="Q431" s="36">
        <f t="shared" si="33"/>
        <v>0.8</v>
      </c>
      <c r="R431" s="37">
        <f t="shared" si="34"/>
        <v>11676.290000000012</v>
      </c>
      <c r="S431" s="38">
        <f t="shared" si="35"/>
        <v>20038.848898000018</v>
      </c>
      <c r="T431" s="38">
        <v>648.30999999999995</v>
      </c>
      <c r="U431" s="38">
        <v>1107.07</v>
      </c>
      <c r="V431" s="39">
        <f t="shared" si="36"/>
        <v>51021.85</v>
      </c>
      <c r="W431" s="39">
        <f t="shared" si="37"/>
        <v>71060.698898000017</v>
      </c>
      <c r="X431" s="1">
        <f t="shared" si="38"/>
        <v>59175</v>
      </c>
      <c r="Y431" s="37">
        <f t="shared" si="39"/>
        <v>11885.698898000017</v>
      </c>
      <c r="Z431" s="183">
        <f t="shared" si="40"/>
        <v>0.20085676211237891</v>
      </c>
      <c r="AA431" s="183">
        <f>SUM($C$2:C431)*D431/SUM($B$2:B431)-1</f>
        <v>0.28824163950992809</v>
      </c>
      <c r="AB431" s="183">
        <f t="shared" si="22"/>
        <v>-8.7384877397549188E-2</v>
      </c>
      <c r="AC431" s="40">
        <f t="shared" si="23"/>
        <v>0.19481740000000003</v>
      </c>
    </row>
    <row r="432" spans="1:29">
      <c r="A432" s="31" t="s">
        <v>1719</v>
      </c>
      <c r="B432" s="2">
        <v>120</v>
      </c>
      <c r="C432" s="175">
        <v>70.28</v>
      </c>
      <c r="D432" s="176">
        <v>1.7055</v>
      </c>
      <c r="E432" s="32">
        <f t="shared" si="24"/>
        <v>0.21000000000000002</v>
      </c>
      <c r="F432" s="13">
        <f t="shared" si="25"/>
        <v>2.1578366666666682E-2</v>
      </c>
      <c r="H432" s="5">
        <f t="shared" si="26"/>
        <v>2.5894040000000018</v>
      </c>
      <c r="I432" s="2" t="s">
        <v>65</v>
      </c>
      <c r="J432" s="33" t="s">
        <v>1720</v>
      </c>
      <c r="K432" s="34">
        <f t="shared" si="27"/>
        <v>44118</v>
      </c>
      <c r="L432" s="34" t="str">
        <f t="shared" ca="1" si="28"/>
        <v>2021-08-25</v>
      </c>
      <c r="M432" s="18">
        <f t="shared" ca="1" si="29"/>
        <v>37920</v>
      </c>
      <c r="N432" s="19">
        <f t="shared" ca="1" si="30"/>
        <v>2.49243792194093E-2</v>
      </c>
      <c r="O432" s="35">
        <f t="shared" si="31"/>
        <v>119.86254000000001</v>
      </c>
      <c r="P432" s="35">
        <f t="shared" si="32"/>
        <v>0.13745999999999015</v>
      </c>
      <c r="Q432" s="36">
        <f t="shared" si="33"/>
        <v>0.8</v>
      </c>
      <c r="R432" s="37">
        <f t="shared" si="34"/>
        <v>11746.570000000012</v>
      </c>
      <c r="S432" s="38">
        <f t="shared" si="35"/>
        <v>20033.775135000022</v>
      </c>
      <c r="T432" s="38"/>
      <c r="U432" s="38"/>
      <c r="V432" s="39">
        <f t="shared" si="36"/>
        <v>51021.85</v>
      </c>
      <c r="W432" s="39">
        <f t="shared" si="37"/>
        <v>71055.625135000024</v>
      </c>
      <c r="X432" s="1">
        <f t="shared" si="38"/>
        <v>59295</v>
      </c>
      <c r="Y432" s="37">
        <f t="shared" si="39"/>
        <v>11760.625135000024</v>
      </c>
      <c r="Z432" s="183">
        <f t="shared" si="40"/>
        <v>0.1983409247828658</v>
      </c>
      <c r="AA432" s="183">
        <f>SUM($C$2:C432)*D432/SUM($B$2:B432)-1</f>
        <v>0.27964043232987601</v>
      </c>
      <c r="AB432" s="183">
        <f t="shared" si="22"/>
        <v>-8.1299507547010208E-2</v>
      </c>
      <c r="AC432" s="40">
        <f t="shared" si="23"/>
        <v>0.18842163333333334</v>
      </c>
    </row>
    <row r="433" spans="1:29">
      <c r="A433" s="31" t="s">
        <v>1721</v>
      </c>
      <c r="B433" s="2">
        <v>120</v>
      </c>
      <c r="C433" s="175">
        <v>70.34</v>
      </c>
      <c r="D433" s="176">
        <v>1.7039</v>
      </c>
      <c r="E433" s="32">
        <f t="shared" si="24"/>
        <v>0.21000000000000002</v>
      </c>
      <c r="F433" s="13">
        <f t="shared" si="25"/>
        <v>2.2450516666666687E-2</v>
      </c>
      <c r="H433" s="5">
        <f t="shared" si="26"/>
        <v>2.6940620000000024</v>
      </c>
      <c r="I433" s="2" t="s">
        <v>65</v>
      </c>
      <c r="J433" s="33" t="s">
        <v>1722</v>
      </c>
      <c r="K433" s="34">
        <f t="shared" si="27"/>
        <v>44119</v>
      </c>
      <c r="L433" s="34" t="str">
        <f t="shared" ca="1" si="28"/>
        <v>2021-08-25</v>
      </c>
      <c r="M433" s="18">
        <f t="shared" ca="1" si="29"/>
        <v>37800</v>
      </c>
      <c r="N433" s="19">
        <f t="shared" ca="1" si="30"/>
        <v>2.6014090740740764E-2</v>
      </c>
      <c r="O433" s="35">
        <f t="shared" si="31"/>
        <v>119.85232600000001</v>
      </c>
      <c r="P433" s="35">
        <f t="shared" si="32"/>
        <v>0.14767399999999498</v>
      </c>
      <c r="Q433" s="36">
        <f t="shared" si="33"/>
        <v>0.8</v>
      </c>
      <c r="R433" s="37">
        <f t="shared" si="34"/>
        <v>11816.910000000013</v>
      </c>
      <c r="S433" s="38">
        <f t="shared" si="35"/>
        <v>20134.832949000021</v>
      </c>
      <c r="T433" s="38"/>
      <c r="U433" s="38"/>
      <c r="V433" s="39">
        <f t="shared" si="36"/>
        <v>51021.85</v>
      </c>
      <c r="W433" s="39">
        <f t="shared" si="37"/>
        <v>71156.682949000024</v>
      </c>
      <c r="X433" s="1">
        <f t="shared" si="38"/>
        <v>59415</v>
      </c>
      <c r="Y433" s="37">
        <f t="shared" si="39"/>
        <v>11741.682949000024</v>
      </c>
      <c r="Z433" s="183">
        <f t="shared" si="40"/>
        <v>0.19762152569216562</v>
      </c>
      <c r="AA433" s="183">
        <f>SUM($C$2:C433)*D433/SUM($B$2:B433)-1</f>
        <v>0.27787510037869212</v>
      </c>
      <c r="AB433" s="183">
        <f t="shared" si="22"/>
        <v>-8.0253574686526497E-2</v>
      </c>
      <c r="AC433" s="40">
        <f t="shared" si="23"/>
        <v>0.18754948333333332</v>
      </c>
    </row>
    <row r="434" spans="1:29">
      <c r="A434" s="31" t="s">
        <v>1723</v>
      </c>
      <c r="B434" s="2">
        <v>120</v>
      </c>
      <c r="C434" s="175">
        <v>70.44</v>
      </c>
      <c r="D434" s="176">
        <v>1.7015</v>
      </c>
      <c r="E434" s="32">
        <f t="shared" si="24"/>
        <v>0.21000000000000002</v>
      </c>
      <c r="F434" s="13">
        <f t="shared" si="25"/>
        <v>2.3904099999999911E-2</v>
      </c>
      <c r="H434" s="5">
        <f t="shared" si="26"/>
        <v>2.8684919999999892</v>
      </c>
      <c r="I434" s="2" t="s">
        <v>65</v>
      </c>
      <c r="J434" s="33" t="s">
        <v>1724</v>
      </c>
      <c r="K434" s="34">
        <f t="shared" si="27"/>
        <v>44120</v>
      </c>
      <c r="L434" s="34" t="str">
        <f t="shared" ca="1" si="28"/>
        <v>2021-08-25</v>
      </c>
      <c r="M434" s="18">
        <f t="shared" ca="1" si="29"/>
        <v>37680</v>
      </c>
      <c r="N434" s="19">
        <f t="shared" ca="1" si="30"/>
        <v>2.7786613057324737E-2</v>
      </c>
      <c r="O434" s="35">
        <f t="shared" si="31"/>
        <v>119.85365999999999</v>
      </c>
      <c r="P434" s="35">
        <f t="shared" si="32"/>
        <v>0.14634000000000924</v>
      </c>
      <c r="Q434" s="36">
        <f t="shared" si="33"/>
        <v>0.8</v>
      </c>
      <c r="R434" s="37">
        <f t="shared" si="34"/>
        <v>11887.350000000013</v>
      </c>
      <c r="S434" s="38">
        <f t="shared" si="35"/>
        <v>20226.326025000024</v>
      </c>
      <c r="T434" s="38"/>
      <c r="U434" s="38"/>
      <c r="V434" s="39">
        <f t="shared" si="36"/>
        <v>51021.85</v>
      </c>
      <c r="W434" s="39">
        <f t="shared" si="37"/>
        <v>71248.176025000022</v>
      </c>
      <c r="X434" s="1">
        <f t="shared" si="38"/>
        <v>59535</v>
      </c>
      <c r="Y434" s="37">
        <f t="shared" si="39"/>
        <v>11713.176025000022</v>
      </c>
      <c r="Z434" s="183">
        <f t="shared" si="40"/>
        <v>0.19674436927857597</v>
      </c>
      <c r="AA434" s="183">
        <f>SUM($C$2:C434)*D434/SUM($B$2:B434)-1</f>
        <v>0.27551624968505917</v>
      </c>
      <c r="AB434" s="183">
        <f t="shared" si="22"/>
        <v>-7.8771880406483197E-2</v>
      </c>
      <c r="AC434" s="40">
        <f t="shared" si="23"/>
        <v>0.18609590000000012</v>
      </c>
    </row>
    <row r="435" spans="1:29">
      <c r="A435" s="31" t="s">
        <v>1725</v>
      </c>
      <c r="B435" s="2">
        <v>120</v>
      </c>
      <c r="C435" s="175">
        <v>70.959999999999994</v>
      </c>
      <c r="D435" s="176">
        <v>1.6892</v>
      </c>
      <c r="E435" s="32">
        <f t="shared" si="24"/>
        <v>0.21000000000000002</v>
      </c>
      <c r="F435" s="13">
        <f t="shared" si="25"/>
        <v>3.1462733333333166E-2</v>
      </c>
      <c r="H435" s="5">
        <f t="shared" si="26"/>
        <v>3.77552799999998</v>
      </c>
      <c r="I435" s="2" t="s">
        <v>65</v>
      </c>
      <c r="J435" s="33" t="s">
        <v>1726</v>
      </c>
      <c r="K435" s="34">
        <f t="shared" si="27"/>
        <v>44123</v>
      </c>
      <c r="L435" s="34" t="str">
        <f t="shared" ca="1" si="28"/>
        <v>2021-08-25</v>
      </c>
      <c r="M435" s="18">
        <f t="shared" ca="1" si="29"/>
        <v>37320</v>
      </c>
      <c r="N435" s="19">
        <f t="shared" ca="1" si="30"/>
        <v>3.6925715969989087E-2</v>
      </c>
      <c r="O435" s="35">
        <f t="shared" si="31"/>
        <v>119.86563199999999</v>
      </c>
      <c r="P435" s="35">
        <f t="shared" si="32"/>
        <v>0.13436800000000915</v>
      </c>
      <c r="Q435" s="36">
        <f t="shared" si="33"/>
        <v>0.8</v>
      </c>
      <c r="R435" s="37">
        <f t="shared" si="34"/>
        <v>11958.310000000012</v>
      </c>
      <c r="S435" s="38">
        <f t="shared" si="35"/>
        <v>20199.977252000022</v>
      </c>
      <c r="T435" s="38"/>
      <c r="U435" s="38"/>
      <c r="V435" s="39">
        <f t="shared" si="36"/>
        <v>51021.85</v>
      </c>
      <c r="W435" s="39">
        <f t="shared" si="37"/>
        <v>71221.827252000017</v>
      </c>
      <c r="X435" s="1">
        <f t="shared" si="38"/>
        <v>59655</v>
      </c>
      <c r="Y435" s="37">
        <f t="shared" si="39"/>
        <v>11566.827252000017</v>
      </c>
      <c r="Z435" s="183">
        <f t="shared" si="40"/>
        <v>0.1938953524767415</v>
      </c>
      <c r="AA435" s="183">
        <f>SUM($C$2:C435)*D435/SUM($B$2:B435)-1</f>
        <v>0.26575772646048113</v>
      </c>
      <c r="AB435" s="183">
        <f t="shared" si="22"/>
        <v>-7.1862373983739625E-2</v>
      </c>
      <c r="AC435" s="40">
        <f t="shared" si="23"/>
        <v>0.17853726666666686</v>
      </c>
    </row>
    <row r="436" spans="1:29">
      <c r="A436" s="31" t="s">
        <v>1727</v>
      </c>
      <c r="B436" s="2">
        <v>135</v>
      </c>
      <c r="C436" s="175">
        <v>79.22</v>
      </c>
      <c r="D436" s="176">
        <v>1.702</v>
      </c>
      <c r="E436" s="32">
        <f t="shared" si="24"/>
        <v>0.22000000000000003</v>
      </c>
      <c r="F436" s="13">
        <f t="shared" si="25"/>
        <v>2.3581081481481508E-2</v>
      </c>
      <c r="H436" s="5">
        <f t="shared" si="26"/>
        <v>3.1834460000000036</v>
      </c>
      <c r="I436" s="2" t="s">
        <v>65</v>
      </c>
      <c r="J436" s="33" t="s">
        <v>1728</v>
      </c>
      <c r="K436" s="34">
        <f t="shared" si="27"/>
        <v>44124</v>
      </c>
      <c r="L436" s="34" t="str">
        <f t="shared" ca="1" si="28"/>
        <v>2021-08-25</v>
      </c>
      <c r="M436" s="18">
        <f t="shared" ca="1" si="29"/>
        <v>41850</v>
      </c>
      <c r="N436" s="19">
        <f t="shared" ca="1" si="30"/>
        <v>2.7764821744324999E-2</v>
      </c>
      <c r="O436" s="35">
        <f t="shared" si="31"/>
        <v>134.83243999999999</v>
      </c>
      <c r="P436" s="35">
        <f t="shared" si="32"/>
        <v>0.16756000000000881</v>
      </c>
      <c r="Q436" s="36">
        <f t="shared" si="33"/>
        <v>0.9</v>
      </c>
      <c r="R436" s="37">
        <f t="shared" si="34"/>
        <v>12037.530000000012</v>
      </c>
      <c r="S436" s="38">
        <f t="shared" si="35"/>
        <v>20487.876060000021</v>
      </c>
      <c r="T436" s="38"/>
      <c r="U436" s="38"/>
      <c r="V436" s="39">
        <f t="shared" si="36"/>
        <v>51021.85</v>
      </c>
      <c r="W436" s="39">
        <f t="shared" si="37"/>
        <v>71509.726060000015</v>
      </c>
      <c r="X436" s="1">
        <f t="shared" si="38"/>
        <v>59790</v>
      </c>
      <c r="Y436" s="37">
        <f t="shared" si="39"/>
        <v>11719.726060000015</v>
      </c>
      <c r="Z436" s="183">
        <f t="shared" si="40"/>
        <v>0.19601481953503952</v>
      </c>
      <c r="AA436" s="183">
        <f>SUM($C$2:C436)*D436/SUM($B$2:B436)-1</f>
        <v>0.27472455694932241</v>
      </c>
      <c r="AB436" s="183">
        <f t="shared" si="22"/>
        <v>-7.8709737414282888E-2</v>
      </c>
      <c r="AC436" s="40">
        <f t="shared" si="23"/>
        <v>0.19641891851851853</v>
      </c>
    </row>
    <row r="437" spans="1:29">
      <c r="A437" s="31" t="s">
        <v>1729</v>
      </c>
      <c r="B437" s="2">
        <v>120</v>
      </c>
      <c r="C437" s="175">
        <v>70.44</v>
      </c>
      <c r="D437" s="176">
        <v>1.7016</v>
      </c>
      <c r="E437" s="32">
        <f t="shared" si="24"/>
        <v>0.21000000000000002</v>
      </c>
      <c r="F437" s="13">
        <f t="shared" si="25"/>
        <v>2.3904099999999911E-2</v>
      </c>
      <c r="H437" s="5">
        <f t="shared" si="26"/>
        <v>2.8684919999999892</v>
      </c>
      <c r="I437" s="2" t="s">
        <v>65</v>
      </c>
      <c r="J437" s="33" t="s">
        <v>1730</v>
      </c>
      <c r="K437" s="34">
        <f t="shared" si="27"/>
        <v>44125</v>
      </c>
      <c r="L437" s="34" t="str">
        <f t="shared" ca="1" si="28"/>
        <v>2021-08-25</v>
      </c>
      <c r="M437" s="18">
        <f t="shared" ca="1" si="29"/>
        <v>37080</v>
      </c>
      <c r="N437" s="19">
        <f t="shared" ca="1" si="30"/>
        <v>2.8236234627831609E-2</v>
      </c>
      <c r="O437" s="35">
        <f t="shared" si="31"/>
        <v>119.860704</v>
      </c>
      <c r="P437" s="35">
        <f t="shared" si="32"/>
        <v>0.13929600000000164</v>
      </c>
      <c r="Q437" s="36">
        <f t="shared" si="33"/>
        <v>0.8</v>
      </c>
      <c r="R437" s="37">
        <f t="shared" si="34"/>
        <v>12107.970000000012</v>
      </c>
      <c r="S437" s="38">
        <f t="shared" si="35"/>
        <v>20602.92175200002</v>
      </c>
      <c r="T437" s="38"/>
      <c r="U437" s="38"/>
      <c r="V437" s="39">
        <f t="shared" si="36"/>
        <v>51021.85</v>
      </c>
      <c r="W437" s="39">
        <f t="shared" si="37"/>
        <v>71624.771752000015</v>
      </c>
      <c r="X437" s="1">
        <f t="shared" si="38"/>
        <v>59910</v>
      </c>
      <c r="Y437" s="37">
        <f t="shared" si="39"/>
        <v>11714.771752000015</v>
      </c>
      <c r="Z437" s="183">
        <f t="shared" si="40"/>
        <v>0.19553950512435336</v>
      </c>
      <c r="AA437" s="183">
        <f>SUM($C$2:C437)*D437/SUM($B$2:B437)-1</f>
        <v>0.27387297466199301</v>
      </c>
      <c r="AB437" s="183">
        <f t="shared" si="22"/>
        <v>-7.8333469537639644E-2</v>
      </c>
      <c r="AC437" s="40">
        <f t="shared" si="23"/>
        <v>0.18609590000000012</v>
      </c>
    </row>
    <row r="438" spans="1:29">
      <c r="A438" s="31" t="s">
        <v>1731</v>
      </c>
      <c r="B438" s="2">
        <v>120</v>
      </c>
      <c r="C438" s="175">
        <v>70.64</v>
      </c>
      <c r="D438" s="176">
        <v>1.6968000000000001</v>
      </c>
      <c r="E438" s="32">
        <f t="shared" si="24"/>
        <v>0.21000000000000002</v>
      </c>
      <c r="F438" s="13">
        <f t="shared" si="25"/>
        <v>2.6811266666666712E-2</v>
      </c>
      <c r="H438" s="5">
        <f t="shared" si="26"/>
        <v>3.2173520000000053</v>
      </c>
      <c r="I438" s="2" t="s">
        <v>65</v>
      </c>
      <c r="J438" s="33" t="s">
        <v>1732</v>
      </c>
      <c r="K438" s="34">
        <f t="shared" si="27"/>
        <v>44126</v>
      </c>
      <c r="L438" s="34" t="str">
        <f t="shared" ca="1" si="28"/>
        <v>2021-08-25</v>
      </c>
      <c r="M438" s="18">
        <f t="shared" ca="1" si="29"/>
        <v>36960</v>
      </c>
      <c r="N438" s="19">
        <f t="shared" ca="1" si="30"/>
        <v>3.1773091991342046E-2</v>
      </c>
      <c r="O438" s="35">
        <f t="shared" si="31"/>
        <v>119.861952</v>
      </c>
      <c r="P438" s="35">
        <f t="shared" si="32"/>
        <v>0.13804799999999773</v>
      </c>
      <c r="Q438" s="36">
        <f t="shared" si="33"/>
        <v>0.8</v>
      </c>
      <c r="R438" s="37">
        <f t="shared" si="34"/>
        <v>12178.610000000011</v>
      </c>
      <c r="S438" s="38">
        <f t="shared" si="35"/>
        <v>20664.665448000022</v>
      </c>
      <c r="T438" s="38"/>
      <c r="U438" s="38"/>
      <c r="V438" s="39">
        <f t="shared" si="36"/>
        <v>51021.85</v>
      </c>
      <c r="W438" s="39">
        <f t="shared" si="37"/>
        <v>71686.51544800002</v>
      </c>
      <c r="X438" s="1">
        <f t="shared" si="38"/>
        <v>60030</v>
      </c>
      <c r="Y438" s="37">
        <f t="shared" si="39"/>
        <v>11656.51544800002</v>
      </c>
      <c r="Z438" s="183">
        <f t="shared" si="40"/>
        <v>0.1941781683824757</v>
      </c>
      <c r="AA438" s="183">
        <f>SUM($C$2:C438)*D438/SUM($B$2:B438)-1</f>
        <v>0.26973695032483769</v>
      </c>
      <c r="AB438" s="183">
        <f t="shared" si="22"/>
        <v>-7.5558781942361986E-2</v>
      </c>
      <c r="AC438" s="40">
        <f t="shared" si="23"/>
        <v>0.1831887333333333</v>
      </c>
    </row>
    <row r="439" spans="1:29">
      <c r="A439" s="31" t="s">
        <v>1733</v>
      </c>
      <c r="B439" s="2">
        <v>135</v>
      </c>
      <c r="C439" s="175">
        <v>80.400000000000006</v>
      </c>
      <c r="D439" s="176">
        <v>1.6771</v>
      </c>
      <c r="E439" s="32">
        <f t="shared" si="24"/>
        <v>0.22000000000000003</v>
      </c>
      <c r="F439" s="13">
        <f t="shared" si="25"/>
        <v>3.8827555555555664E-2</v>
      </c>
      <c r="H439" s="5">
        <f t="shared" si="26"/>
        <v>5.241720000000015</v>
      </c>
      <c r="I439" s="2" t="s">
        <v>65</v>
      </c>
      <c r="J439" s="33" t="s">
        <v>1734</v>
      </c>
      <c r="K439" s="34">
        <f t="shared" si="27"/>
        <v>44127</v>
      </c>
      <c r="L439" s="34" t="str">
        <f t="shared" ca="1" si="28"/>
        <v>2021-08-25</v>
      </c>
      <c r="M439" s="18">
        <f t="shared" ca="1" si="29"/>
        <v>41445</v>
      </c>
      <c r="N439" s="19">
        <f t="shared" ca="1" si="30"/>
        <v>4.6163054650742087E-2</v>
      </c>
      <c r="O439" s="35">
        <f t="shared" si="31"/>
        <v>134.83884</v>
      </c>
      <c r="P439" s="35">
        <f t="shared" si="32"/>
        <v>0.16115999999999531</v>
      </c>
      <c r="Q439" s="36">
        <f t="shared" si="33"/>
        <v>0.9</v>
      </c>
      <c r="R439" s="37">
        <f t="shared" si="34"/>
        <v>12259.010000000011</v>
      </c>
      <c r="S439" s="38">
        <f t="shared" si="35"/>
        <v>20559.585671000019</v>
      </c>
      <c r="T439" s="38"/>
      <c r="U439" s="38"/>
      <c r="V439" s="39">
        <f t="shared" si="36"/>
        <v>51021.85</v>
      </c>
      <c r="W439" s="39">
        <f t="shared" si="37"/>
        <v>71581.435671000014</v>
      </c>
      <c r="X439" s="1">
        <f t="shared" si="38"/>
        <v>60165</v>
      </c>
      <c r="Y439" s="37">
        <f t="shared" si="39"/>
        <v>11416.435671000014</v>
      </c>
      <c r="Z439" s="183">
        <f t="shared" si="40"/>
        <v>0.18975210954874111</v>
      </c>
      <c r="AA439" s="183">
        <f>SUM($C$2:C439)*D439/SUM($B$2:B439)-1</f>
        <v>0.25442034623119758</v>
      </c>
      <c r="AB439" s="183">
        <f t="shared" si="22"/>
        <v>-6.466823668245647E-2</v>
      </c>
      <c r="AC439" s="40">
        <f t="shared" si="23"/>
        <v>0.18117244444444436</v>
      </c>
    </row>
    <row r="440" spans="1:29">
      <c r="A440" s="31" t="s">
        <v>1735</v>
      </c>
      <c r="B440" s="2">
        <v>135</v>
      </c>
      <c r="C440" s="175">
        <v>80.83</v>
      </c>
      <c r="D440" s="176">
        <v>1.6680999999999999</v>
      </c>
      <c r="E440" s="32">
        <f t="shared" si="24"/>
        <v>0.22000000000000003</v>
      </c>
      <c r="F440" s="13">
        <f t="shared" si="25"/>
        <v>4.4383474074074114E-2</v>
      </c>
      <c r="H440" s="5">
        <f t="shared" si="26"/>
        <v>5.991769000000005</v>
      </c>
      <c r="I440" s="2" t="s">
        <v>65</v>
      </c>
      <c r="J440" s="33" t="s">
        <v>1736</v>
      </c>
      <c r="K440" s="34">
        <f t="shared" si="27"/>
        <v>44130</v>
      </c>
      <c r="L440" s="34" t="str">
        <f t="shared" ca="1" si="28"/>
        <v>2021-08-25</v>
      </c>
      <c r="M440" s="18">
        <f t="shared" ca="1" si="29"/>
        <v>41040</v>
      </c>
      <c r="N440" s="19">
        <f t="shared" ca="1" si="30"/>
        <v>5.3289368542885032E-2</v>
      </c>
      <c r="O440" s="35">
        <f t="shared" si="31"/>
        <v>134.83252299999998</v>
      </c>
      <c r="P440" s="35">
        <f t="shared" si="32"/>
        <v>0.16747700000001942</v>
      </c>
      <c r="Q440" s="36">
        <f t="shared" si="33"/>
        <v>0.9</v>
      </c>
      <c r="R440" s="37">
        <f t="shared" si="34"/>
        <v>12339.840000000011</v>
      </c>
      <c r="S440" s="38">
        <f t="shared" si="35"/>
        <v>20584.087104000017</v>
      </c>
      <c r="T440" s="38"/>
      <c r="U440" s="38"/>
      <c r="V440" s="39">
        <f t="shared" si="36"/>
        <v>51021.85</v>
      </c>
      <c r="W440" s="39">
        <f t="shared" si="37"/>
        <v>71605.937104000011</v>
      </c>
      <c r="X440" s="1">
        <f t="shared" si="38"/>
        <v>60300</v>
      </c>
      <c r="Y440" s="37">
        <f t="shared" si="39"/>
        <v>11305.937104000011</v>
      </c>
      <c r="Z440" s="183">
        <f t="shared" si="40"/>
        <v>0.18749481101160881</v>
      </c>
      <c r="AA440" s="183">
        <f>SUM($C$2:C440)*D440/SUM($B$2:B440)-1</f>
        <v>0.24713131283582079</v>
      </c>
      <c r="AB440" s="183">
        <f t="shared" si="22"/>
        <v>-5.9636501824211985E-2</v>
      </c>
      <c r="AC440" s="40">
        <f t="shared" si="23"/>
        <v>0.17561652592592591</v>
      </c>
    </row>
    <row r="441" spans="1:29">
      <c r="A441" s="31" t="s">
        <v>1737</v>
      </c>
      <c r="B441" s="2">
        <v>135</v>
      </c>
      <c r="C441" s="175">
        <v>80.69</v>
      </c>
      <c r="D441" s="176">
        <v>1.671</v>
      </c>
      <c r="E441" s="32">
        <f t="shared" si="24"/>
        <v>0.22000000000000003</v>
      </c>
      <c r="F441" s="13">
        <f t="shared" si="25"/>
        <v>4.25745703703704E-2</v>
      </c>
      <c r="H441" s="5">
        <f t="shared" si="26"/>
        <v>5.7475670000000036</v>
      </c>
      <c r="I441" s="2" t="s">
        <v>65</v>
      </c>
      <c r="J441" s="33" t="s">
        <v>1738</v>
      </c>
      <c r="K441" s="34">
        <f t="shared" si="27"/>
        <v>44131</v>
      </c>
      <c r="L441" s="34" t="str">
        <f t="shared" ca="1" si="28"/>
        <v>2021-08-25</v>
      </c>
      <c r="M441" s="18">
        <f t="shared" ca="1" si="29"/>
        <v>40905</v>
      </c>
      <c r="N441" s="19">
        <f t="shared" ca="1" si="30"/>
        <v>5.1286198630974236E-2</v>
      </c>
      <c r="O441" s="35">
        <f t="shared" si="31"/>
        <v>134.83299</v>
      </c>
      <c r="P441" s="35">
        <f t="shared" si="32"/>
        <v>0.16701000000000477</v>
      </c>
      <c r="Q441" s="36">
        <f t="shared" si="33"/>
        <v>0.9</v>
      </c>
      <c r="R441" s="37">
        <f t="shared" si="34"/>
        <v>12420.530000000012</v>
      </c>
      <c r="S441" s="38">
        <f t="shared" si="35"/>
        <v>20754.705630000019</v>
      </c>
      <c r="T441" s="38"/>
      <c r="U441" s="38"/>
      <c r="V441" s="39">
        <f t="shared" si="36"/>
        <v>51021.85</v>
      </c>
      <c r="W441" s="39">
        <f t="shared" si="37"/>
        <v>71776.555630000017</v>
      </c>
      <c r="X441" s="1">
        <f t="shared" si="38"/>
        <v>60435</v>
      </c>
      <c r="Y441" s="37">
        <f t="shared" si="39"/>
        <v>11341.555630000017</v>
      </c>
      <c r="Z441" s="183">
        <f t="shared" si="40"/>
        <v>0.18766535335484424</v>
      </c>
      <c r="AA441" s="183">
        <f>SUM($C$2:C441)*D441/SUM($B$2:B441)-1</f>
        <v>0.24873980689997555</v>
      </c>
      <c r="AB441" s="183">
        <f t="shared" si="22"/>
        <v>-6.1074453545131302E-2</v>
      </c>
      <c r="AC441" s="40">
        <f t="shared" si="23"/>
        <v>0.17742542962962962</v>
      </c>
    </row>
    <row r="442" spans="1:29">
      <c r="A442" s="31" t="s">
        <v>1739</v>
      </c>
      <c r="B442" s="2">
        <v>135</v>
      </c>
      <c r="C442" s="175">
        <v>80.069999999999993</v>
      </c>
      <c r="D442" s="176">
        <v>1.6839999999999999</v>
      </c>
      <c r="E442" s="32">
        <f t="shared" si="24"/>
        <v>0.22000000000000003</v>
      </c>
      <c r="F442" s="13">
        <f t="shared" si="25"/>
        <v>3.4563711111111096E-2</v>
      </c>
      <c r="H442" s="5">
        <f t="shared" si="26"/>
        <v>4.6661009999999976</v>
      </c>
      <c r="I442" s="2" t="s">
        <v>65</v>
      </c>
      <c r="J442" s="33" t="s">
        <v>1740</v>
      </c>
      <c r="K442" s="34">
        <f t="shared" si="27"/>
        <v>44132</v>
      </c>
      <c r="L442" s="34" t="str">
        <f t="shared" ca="1" si="28"/>
        <v>2021-08-25</v>
      </c>
      <c r="M442" s="18">
        <f t="shared" ca="1" si="29"/>
        <v>40770</v>
      </c>
      <c r="N442" s="19">
        <f t="shared" ca="1" si="30"/>
        <v>4.1774021707137579E-2</v>
      </c>
      <c r="O442" s="35">
        <f t="shared" si="31"/>
        <v>134.83787999999998</v>
      </c>
      <c r="P442" s="35">
        <f t="shared" si="32"/>
        <v>0.16212000000001581</v>
      </c>
      <c r="Q442" s="36">
        <f t="shared" si="33"/>
        <v>0.9</v>
      </c>
      <c r="R442" s="37">
        <f t="shared" si="34"/>
        <v>12500.600000000011</v>
      </c>
      <c r="S442" s="38">
        <f t="shared" si="35"/>
        <v>21051.010400000017</v>
      </c>
      <c r="T442" s="38"/>
      <c r="U442" s="38"/>
      <c r="V442" s="39">
        <f t="shared" si="36"/>
        <v>51021.85</v>
      </c>
      <c r="W442" s="39">
        <f t="shared" si="37"/>
        <v>72072.86040000002</v>
      </c>
      <c r="X442" s="1">
        <f t="shared" si="38"/>
        <v>60570</v>
      </c>
      <c r="Y442" s="37">
        <f t="shared" si="39"/>
        <v>11502.86040000002</v>
      </c>
      <c r="Z442" s="183">
        <f t="shared" si="40"/>
        <v>0.18991019316493341</v>
      </c>
      <c r="AA442" s="183">
        <f>SUM($C$2:C442)*D442/SUM($B$2:B442)-1</f>
        <v>0.25787599141489204</v>
      </c>
      <c r="AB442" s="183">
        <f t="shared" si="22"/>
        <v>-6.7965798249958631E-2</v>
      </c>
      <c r="AC442" s="40">
        <f t="shared" si="23"/>
        <v>0.18543628888888894</v>
      </c>
    </row>
    <row r="443" spans="1:29">
      <c r="A443" s="31" t="s">
        <v>1741</v>
      </c>
      <c r="B443" s="2">
        <v>135</v>
      </c>
      <c r="C443" s="175">
        <v>79.44</v>
      </c>
      <c r="D443" s="176">
        <v>1.6974</v>
      </c>
      <c r="E443" s="32">
        <f t="shared" si="24"/>
        <v>0.22000000000000003</v>
      </c>
      <c r="F443" s="13">
        <f t="shared" si="25"/>
        <v>2.6423644444444488E-2</v>
      </c>
      <c r="H443" s="5">
        <f t="shared" si="26"/>
        <v>3.5671920000000057</v>
      </c>
      <c r="I443" s="2" t="s">
        <v>65</v>
      </c>
      <c r="J443" s="33" t="s">
        <v>1742</v>
      </c>
      <c r="K443" s="34">
        <f t="shared" si="27"/>
        <v>44133</v>
      </c>
      <c r="L443" s="34" t="str">
        <f t="shared" ca="1" si="28"/>
        <v>2021-08-25</v>
      </c>
      <c r="M443" s="18">
        <f t="shared" ca="1" si="29"/>
        <v>40635</v>
      </c>
      <c r="N443" s="19">
        <f t="shared" ca="1" si="30"/>
        <v>3.2041960871170228E-2</v>
      </c>
      <c r="O443" s="35">
        <f t="shared" si="31"/>
        <v>134.84145599999999</v>
      </c>
      <c r="P443" s="35">
        <f t="shared" si="32"/>
        <v>0.15854400000000624</v>
      </c>
      <c r="Q443" s="36">
        <f t="shared" si="33"/>
        <v>0.9</v>
      </c>
      <c r="R443" s="37">
        <f t="shared" si="34"/>
        <v>12580.040000000012</v>
      </c>
      <c r="S443" s="38">
        <f t="shared" si="35"/>
        <v>21353.35989600002</v>
      </c>
      <c r="T443" s="38"/>
      <c r="U443" s="38"/>
      <c r="V443" s="39">
        <f t="shared" si="36"/>
        <v>51021.85</v>
      </c>
      <c r="W443" s="39">
        <f t="shared" si="37"/>
        <v>72375.209896000015</v>
      </c>
      <c r="X443" s="1">
        <f t="shared" si="38"/>
        <v>60705</v>
      </c>
      <c r="Y443" s="37">
        <f t="shared" si="39"/>
        <v>11670.209896000015</v>
      </c>
      <c r="Z443" s="183">
        <f t="shared" si="40"/>
        <v>0.19224462393542563</v>
      </c>
      <c r="AA443" s="183">
        <f>SUM($C$2:C443)*D443/SUM($B$2:B443)-1</f>
        <v>0.26728686493699039</v>
      </c>
      <c r="AB443" s="183">
        <f t="shared" si="22"/>
        <v>-7.5042241001564758E-2</v>
      </c>
      <c r="AC443" s="40">
        <f t="shared" si="23"/>
        <v>0.19357635555555555</v>
      </c>
    </row>
    <row r="444" spans="1:29">
      <c r="A444" s="31" t="s">
        <v>1743</v>
      </c>
      <c r="B444" s="2">
        <v>135</v>
      </c>
      <c r="C444" s="175">
        <v>80.680000000000007</v>
      </c>
      <c r="D444" s="176">
        <v>1.6713</v>
      </c>
      <c r="E444" s="32">
        <f t="shared" si="24"/>
        <v>0.22000000000000003</v>
      </c>
      <c r="F444" s="13">
        <f t="shared" si="25"/>
        <v>4.2445362962963092E-2</v>
      </c>
      <c r="H444" s="5">
        <f t="shared" si="26"/>
        <v>5.7301240000000178</v>
      </c>
      <c r="I444" s="2" t="s">
        <v>65</v>
      </c>
      <c r="J444" s="33" t="s">
        <v>1744</v>
      </c>
      <c r="K444" s="34">
        <f t="shared" si="27"/>
        <v>44134</v>
      </c>
      <c r="L444" s="34" t="str">
        <f t="shared" ca="1" si="28"/>
        <v>2021-08-25</v>
      </c>
      <c r="M444" s="18">
        <f t="shared" ca="1" si="29"/>
        <v>40500</v>
      </c>
      <c r="N444" s="19">
        <f t="shared" ca="1" si="30"/>
        <v>5.1641858271605091E-2</v>
      </c>
      <c r="O444" s="35">
        <f t="shared" si="31"/>
        <v>134.840484</v>
      </c>
      <c r="P444" s="35">
        <f t="shared" si="32"/>
        <v>0.15951599999999644</v>
      </c>
      <c r="Q444" s="36">
        <f t="shared" si="33"/>
        <v>0.9</v>
      </c>
      <c r="R444" s="37">
        <f t="shared" si="34"/>
        <v>12660.720000000012</v>
      </c>
      <c r="S444" s="38">
        <f t="shared" si="35"/>
        <v>21159.86133600002</v>
      </c>
      <c r="T444" s="38"/>
      <c r="U444" s="38"/>
      <c r="V444" s="39">
        <f t="shared" si="36"/>
        <v>51021.85</v>
      </c>
      <c r="W444" s="39">
        <f t="shared" si="37"/>
        <v>72181.711336000022</v>
      </c>
      <c r="X444" s="1">
        <f t="shared" si="38"/>
        <v>60840</v>
      </c>
      <c r="Y444" s="37">
        <f t="shared" si="39"/>
        <v>11341.711336000022</v>
      </c>
      <c r="Z444" s="183">
        <f t="shared" si="40"/>
        <v>0.18641866101249205</v>
      </c>
      <c r="AA444" s="183">
        <f>SUM($C$2:C444)*D444/SUM($B$2:B444)-1</f>
        <v>0.2472480065088758</v>
      </c>
      <c r="AB444" s="183">
        <f t="shared" si="22"/>
        <v>-6.0829345496383747E-2</v>
      </c>
      <c r="AC444" s="40">
        <f t="shared" si="23"/>
        <v>0.17755463703703694</v>
      </c>
    </row>
    <row r="445" spans="1:29">
      <c r="A445" s="31" t="s">
        <v>1833</v>
      </c>
      <c r="B445" s="222">
        <v>135</v>
      </c>
      <c r="C445" s="175">
        <v>80.260000000000005</v>
      </c>
      <c r="D445" s="176">
        <v>1.6800999999999999</v>
      </c>
      <c r="E445" s="32">
        <f t="shared" si="24"/>
        <v>0.22000000000000003</v>
      </c>
      <c r="F445" s="13">
        <f t="shared" si="25"/>
        <v>3.701865185185195E-2</v>
      </c>
      <c r="H445" s="5">
        <f t="shared" si="26"/>
        <v>4.9975180000000137</v>
      </c>
      <c r="I445" s="2" t="s">
        <v>65</v>
      </c>
      <c r="J445" s="33" t="s">
        <v>1834</v>
      </c>
      <c r="K445" s="34">
        <f t="shared" si="27"/>
        <v>44137</v>
      </c>
      <c r="L445" s="34" t="str">
        <f t="shared" ca="1" si="28"/>
        <v>2021-08-25</v>
      </c>
      <c r="M445" s="18">
        <f t="shared" ca="1" si="29"/>
        <v>40095</v>
      </c>
      <c r="N445" s="19">
        <f t="shared" ca="1" si="30"/>
        <v>4.5494302780895501E-2</v>
      </c>
      <c r="O445" s="35">
        <f t="shared" si="31"/>
        <v>134.84482600000001</v>
      </c>
      <c r="P445" s="35">
        <f t="shared" si="32"/>
        <v>0.15517399999998815</v>
      </c>
      <c r="Q445" s="36">
        <f t="shared" si="33"/>
        <v>0.9</v>
      </c>
      <c r="R445" s="37">
        <f t="shared" si="34"/>
        <v>12740.980000000012</v>
      </c>
      <c r="S445" s="38">
        <f t="shared" si="35"/>
        <v>21406.120498000018</v>
      </c>
      <c r="T445" s="38"/>
      <c r="U445" s="38"/>
      <c r="V445" s="39">
        <f t="shared" si="36"/>
        <v>51021.85</v>
      </c>
      <c r="W445" s="39">
        <f t="shared" si="37"/>
        <v>72427.97049800001</v>
      </c>
      <c r="X445" s="1">
        <f t="shared" si="38"/>
        <v>60975</v>
      </c>
      <c r="Y445" s="37">
        <f t="shared" si="39"/>
        <v>11452.97049800001</v>
      </c>
      <c r="Z445" s="183">
        <f t="shared" si="40"/>
        <v>0.18783059447314487</v>
      </c>
      <c r="AA445" s="183">
        <f>SUM($C$2:C445)*D445/SUM($B$2:B445)-1</f>
        <v>0.25325072173841745</v>
      </c>
      <c r="AB445" s="183">
        <f t="shared" si="22"/>
        <v>-6.5420127265272576E-2</v>
      </c>
      <c r="AC445" s="40">
        <f t="shared" si="23"/>
        <v>0.18298134814814809</v>
      </c>
    </row>
    <row r="446" spans="1:29">
      <c r="A446" s="31" t="s">
        <v>1835</v>
      </c>
      <c r="B446" s="2">
        <v>135</v>
      </c>
      <c r="C446" s="175">
        <v>79.349999999999994</v>
      </c>
      <c r="D446" s="176">
        <v>1.6992</v>
      </c>
      <c r="E446" s="32">
        <f t="shared" si="24"/>
        <v>0.22000000000000003</v>
      </c>
      <c r="F446" s="13">
        <f t="shared" si="25"/>
        <v>2.5260777777777708E-2</v>
      </c>
      <c r="H446" s="5">
        <f t="shared" si="26"/>
        <v>3.4102049999999906</v>
      </c>
      <c r="I446" s="2" t="s">
        <v>65</v>
      </c>
      <c r="J446" s="33" t="s">
        <v>1806</v>
      </c>
      <c r="K446" s="34">
        <f t="shared" si="27"/>
        <v>44138</v>
      </c>
      <c r="L446" s="34" t="str">
        <f t="shared" ca="1" si="28"/>
        <v>2021-08-25</v>
      </c>
      <c r="M446" s="18">
        <f t="shared" ca="1" si="29"/>
        <v>39960</v>
      </c>
      <c r="N446" s="19">
        <f t="shared" ca="1" si="30"/>
        <v>3.1149269894894811E-2</v>
      </c>
      <c r="O446" s="35">
        <f t="shared" si="31"/>
        <v>134.83151999999998</v>
      </c>
      <c r="P446" s="35">
        <f t="shared" si="32"/>
        <v>0.16848000000001662</v>
      </c>
      <c r="Q446" s="36">
        <f t="shared" si="33"/>
        <v>0.9</v>
      </c>
      <c r="R446" s="37">
        <f t="shared" si="34"/>
        <v>12820.330000000013</v>
      </c>
      <c r="S446" s="38">
        <f t="shared" si="35"/>
        <v>21784.304736000024</v>
      </c>
      <c r="T446" s="38"/>
      <c r="U446" s="38"/>
      <c r="V446" s="39">
        <f t="shared" si="36"/>
        <v>51021.85</v>
      </c>
      <c r="W446" s="39">
        <f t="shared" si="37"/>
        <v>72806.154736000026</v>
      </c>
      <c r="X446" s="1">
        <f t="shared" si="38"/>
        <v>61110</v>
      </c>
      <c r="Y446" s="37">
        <f t="shared" si="39"/>
        <v>11696.154736000026</v>
      </c>
      <c r="Z446" s="183">
        <f t="shared" si="40"/>
        <v>0.19139510286368888</v>
      </c>
      <c r="AA446" s="183">
        <f>SUM($C$2:C446)*D446/SUM($B$2:B446)-1</f>
        <v>0.26690444536082492</v>
      </c>
      <c r="AB446" s="183">
        <f t="shared" si="22"/>
        <v>-7.5509342497136034E-2</v>
      </c>
      <c r="AC446" s="40">
        <f t="shared" si="23"/>
        <v>0.19473922222222231</v>
      </c>
    </row>
    <row r="447" spans="1:29">
      <c r="A447" s="31" t="s">
        <v>1836</v>
      </c>
      <c r="B447" s="2">
        <v>135</v>
      </c>
      <c r="C447" s="175">
        <v>78.790000000000006</v>
      </c>
      <c r="D447" s="176">
        <v>1.7113</v>
      </c>
      <c r="E447" s="32">
        <f t="shared" si="24"/>
        <v>0.22000000000000003</v>
      </c>
      <c r="F447" s="13">
        <f t="shared" si="25"/>
        <v>1.8025162962963064E-2</v>
      </c>
      <c r="H447" s="5">
        <f t="shared" si="26"/>
        <v>2.4333970000000136</v>
      </c>
      <c r="I447" s="2" t="s">
        <v>65</v>
      </c>
      <c r="J447" s="33" t="s">
        <v>1808</v>
      </c>
      <c r="K447" s="34">
        <f t="shared" si="27"/>
        <v>44139</v>
      </c>
      <c r="L447" s="34" t="str">
        <f t="shared" ca="1" si="28"/>
        <v>2021-08-25</v>
      </c>
      <c r="M447" s="18">
        <f t="shared" ca="1" si="29"/>
        <v>39825</v>
      </c>
      <c r="N447" s="19">
        <f t="shared" ca="1" si="30"/>
        <v>2.2302320276208536E-2</v>
      </c>
      <c r="O447" s="35">
        <f t="shared" si="31"/>
        <v>134.83332700000003</v>
      </c>
      <c r="P447" s="35">
        <f t="shared" si="32"/>
        <v>0.16667299999997454</v>
      </c>
      <c r="Q447" s="36">
        <f t="shared" si="33"/>
        <v>0.9</v>
      </c>
      <c r="R447" s="37">
        <f t="shared" si="34"/>
        <v>12899.120000000014</v>
      </c>
      <c r="S447" s="38">
        <f t="shared" si="35"/>
        <v>22074.264056000025</v>
      </c>
      <c r="T447" s="38"/>
      <c r="U447" s="38"/>
      <c r="V447" s="39">
        <f t="shared" si="36"/>
        <v>51021.85</v>
      </c>
      <c r="W447" s="39">
        <f t="shared" si="37"/>
        <v>73096.11405600002</v>
      </c>
      <c r="X447" s="1">
        <f t="shared" si="38"/>
        <v>61245</v>
      </c>
      <c r="Y447" s="37">
        <f t="shared" si="39"/>
        <v>11851.11405600002</v>
      </c>
      <c r="Z447" s="183">
        <f t="shared" si="40"/>
        <v>0.19350337261817319</v>
      </c>
      <c r="AA447" s="183">
        <f>SUM($C$2:C447)*D447/SUM($B$2:B447)-1</f>
        <v>0.27531513488448067</v>
      </c>
      <c r="AB447" s="183">
        <f t="shared" ref="AB447:AB478" si="41">Z447-AA447</f>
        <v>-8.1811762266307486E-2</v>
      </c>
      <c r="AC447" s="40">
        <f t="shared" ref="AC447:AC478" si="42">IF(E447-F447&lt;0,"达成",E447-F447)</f>
        <v>0.20197483703703697</v>
      </c>
    </row>
    <row r="448" spans="1:29">
      <c r="A448" s="31" t="s">
        <v>1837</v>
      </c>
      <c r="B448" s="2">
        <v>135</v>
      </c>
      <c r="C448" s="175">
        <v>77.69</v>
      </c>
      <c r="D448" s="176">
        <v>1.7356</v>
      </c>
      <c r="E448" s="32">
        <f t="shared" si="24"/>
        <v>0.22000000000000003</v>
      </c>
      <c r="F448" s="13">
        <f t="shared" si="25"/>
        <v>3.8123481481481696E-3</v>
      </c>
      <c r="H448" s="5">
        <f t="shared" si="26"/>
        <v>0.51466700000000287</v>
      </c>
      <c r="I448" s="2" t="s">
        <v>65</v>
      </c>
      <c r="J448" s="33" t="s">
        <v>1810</v>
      </c>
      <c r="K448" s="34">
        <f t="shared" si="27"/>
        <v>44140</v>
      </c>
      <c r="L448" s="34" t="str">
        <f t="shared" ca="1" si="28"/>
        <v>2021-08-25</v>
      </c>
      <c r="M448" s="18">
        <f t="shared" ca="1" si="29"/>
        <v>39690</v>
      </c>
      <c r="N448" s="19">
        <f t="shared" ca="1" si="30"/>
        <v>4.7330172587553808E-3</v>
      </c>
      <c r="O448" s="35">
        <f t="shared" si="31"/>
        <v>134.838764</v>
      </c>
      <c r="P448" s="35">
        <f t="shared" si="32"/>
        <v>0.16123600000000238</v>
      </c>
      <c r="Q448" s="36">
        <f t="shared" si="33"/>
        <v>0.9</v>
      </c>
      <c r="R448" s="37">
        <f t="shared" si="34"/>
        <v>12976.810000000014</v>
      </c>
      <c r="S448" s="38">
        <f t="shared" si="35"/>
        <v>22522.551436000023</v>
      </c>
      <c r="T448" s="38"/>
      <c r="U448" s="38"/>
      <c r="V448" s="39">
        <f t="shared" si="36"/>
        <v>51021.85</v>
      </c>
      <c r="W448" s="39">
        <f t="shared" si="37"/>
        <v>73544.401436000015</v>
      </c>
      <c r="X448" s="1">
        <f t="shared" si="38"/>
        <v>61380</v>
      </c>
      <c r="Y448" s="37">
        <f t="shared" si="39"/>
        <v>12164.401436000015</v>
      </c>
      <c r="Z448" s="183">
        <f t="shared" si="40"/>
        <v>0.19818184157706109</v>
      </c>
      <c r="AA448" s="183">
        <f>SUM($C$2:C448)*D448/SUM($B$2:B448)-1</f>
        <v>0.29277627885304702</v>
      </c>
      <c r="AB448" s="183">
        <f t="shared" si="41"/>
        <v>-9.4594437275985932E-2</v>
      </c>
      <c r="AC448" s="40">
        <f t="shared" si="42"/>
        <v>0.21618765185185185</v>
      </c>
    </row>
    <row r="449" spans="1:29">
      <c r="A449" s="31" t="s">
        <v>1838</v>
      </c>
      <c r="B449" s="2">
        <v>120</v>
      </c>
      <c r="C449" s="175">
        <v>69.06</v>
      </c>
      <c r="D449" s="176">
        <v>1.7356</v>
      </c>
      <c r="E449" s="32">
        <f t="shared" si="24"/>
        <v>0.21000000000000002</v>
      </c>
      <c r="F449" s="13">
        <f t="shared" si="25"/>
        <v>3.8446500000000345E-3</v>
      </c>
      <c r="H449" s="5">
        <f t="shared" si="26"/>
        <v>0.46135800000000415</v>
      </c>
      <c r="I449" s="2" t="s">
        <v>65</v>
      </c>
      <c r="J449" s="33" t="s">
        <v>1812</v>
      </c>
      <c r="K449" s="34">
        <f t="shared" si="27"/>
        <v>44141</v>
      </c>
      <c r="L449" s="34" t="str">
        <f t="shared" ca="1" si="28"/>
        <v>2021-08-25</v>
      </c>
      <c r="M449" s="18">
        <f t="shared" ca="1" si="29"/>
        <v>35160</v>
      </c>
      <c r="N449" s="19">
        <f t="shared" ca="1" si="30"/>
        <v>4.7894104095563567E-3</v>
      </c>
      <c r="O449" s="35">
        <f t="shared" si="31"/>
        <v>119.86053600000001</v>
      </c>
      <c r="P449" s="35">
        <f t="shared" si="32"/>
        <v>0.1394639999999896</v>
      </c>
      <c r="Q449" s="36">
        <f t="shared" si="33"/>
        <v>0.8</v>
      </c>
      <c r="R449" s="37">
        <f t="shared" si="34"/>
        <v>13045.870000000014</v>
      </c>
      <c r="S449" s="38">
        <f t="shared" si="35"/>
        <v>22642.411972000024</v>
      </c>
      <c r="T449" s="38"/>
      <c r="U449" s="38"/>
      <c r="V449" s="39">
        <f t="shared" si="36"/>
        <v>51021.85</v>
      </c>
      <c r="W449" s="39">
        <f t="shared" si="37"/>
        <v>73664.261972000022</v>
      </c>
      <c r="X449" s="1">
        <f t="shared" si="38"/>
        <v>61500</v>
      </c>
      <c r="Y449" s="37">
        <f t="shared" si="39"/>
        <v>12164.261972000022</v>
      </c>
      <c r="Z449" s="183">
        <f t="shared" si="40"/>
        <v>0.19779287759349629</v>
      </c>
      <c r="AA449" s="183">
        <f>SUM($C$2:C449)*D449/SUM($B$2:B449)-1</f>
        <v>0.29220274035772387</v>
      </c>
      <c r="AB449" s="183">
        <f t="shared" si="41"/>
        <v>-9.4409862764227581E-2</v>
      </c>
      <c r="AC449" s="40">
        <f t="shared" si="42"/>
        <v>0.20615534999999999</v>
      </c>
    </row>
    <row r="450" spans="1:29">
      <c r="A450" s="31" t="s">
        <v>1839</v>
      </c>
      <c r="B450" s="2">
        <v>120</v>
      </c>
      <c r="C450" s="175">
        <v>67.790000000000006</v>
      </c>
      <c r="D450" s="176">
        <v>1.7682</v>
      </c>
      <c r="E450" s="32">
        <f t="shared" si="24"/>
        <v>0.21000000000000002</v>
      </c>
      <c r="F450" s="13">
        <f t="shared" si="25"/>
        <v>-1.4615858333333284E-2</v>
      </c>
      <c r="H450" s="5">
        <f t="shared" si="26"/>
        <v>-1.753902999999994</v>
      </c>
      <c r="I450" s="2" t="s">
        <v>65</v>
      </c>
      <c r="J450" s="33" t="s">
        <v>1814</v>
      </c>
      <c r="K450" s="34">
        <f t="shared" si="27"/>
        <v>44144</v>
      </c>
      <c r="L450" s="34" t="str">
        <f t="shared" ca="1" si="28"/>
        <v>2021-08-25</v>
      </c>
      <c r="M450" s="18">
        <f t="shared" ca="1" si="29"/>
        <v>34800</v>
      </c>
      <c r="N450" s="19">
        <f t="shared" ca="1" si="30"/>
        <v>-1.8395821695402235E-2</v>
      </c>
      <c r="O450" s="35">
        <f t="shared" si="31"/>
        <v>119.86627800000001</v>
      </c>
      <c r="P450" s="35">
        <f t="shared" si="32"/>
        <v>0.13372199999999168</v>
      </c>
      <c r="Q450" s="36">
        <f t="shared" si="33"/>
        <v>0.8</v>
      </c>
      <c r="R450" s="37">
        <f t="shared" si="34"/>
        <v>7777.7700000000141</v>
      </c>
      <c r="S450" s="38">
        <f t="shared" si="35"/>
        <v>13752.652914000026</v>
      </c>
      <c r="T450" s="38">
        <v>5335.89</v>
      </c>
      <c r="U450" s="38">
        <v>9387.75</v>
      </c>
      <c r="V450" s="39">
        <f t="shared" si="36"/>
        <v>60409.599999999999</v>
      </c>
      <c r="W450" s="39">
        <f t="shared" si="37"/>
        <v>74162.252914000026</v>
      </c>
      <c r="X450" s="1">
        <f t="shared" si="38"/>
        <v>61620</v>
      </c>
      <c r="Y450" s="37">
        <f t="shared" si="39"/>
        <v>12542.252914000026</v>
      </c>
      <c r="Z450" s="183">
        <f t="shared" si="40"/>
        <v>0.20354191681272349</v>
      </c>
      <c r="AA450" s="183">
        <f>SUM($C$2:C450)*D450/SUM($B$2:B450)-1</f>
        <v>0.3158558736124637</v>
      </c>
      <c r="AB450" s="183">
        <f t="shared" si="41"/>
        <v>-0.11231395679974021</v>
      </c>
      <c r="AC450" s="40">
        <f t="shared" si="42"/>
        <v>0.22461585833333331</v>
      </c>
    </row>
    <row r="451" spans="1:29">
      <c r="A451" s="31" t="s">
        <v>1840</v>
      </c>
      <c r="B451" s="2">
        <v>120</v>
      </c>
      <c r="C451" s="175">
        <v>68.150000000000006</v>
      </c>
      <c r="D451" s="176">
        <v>1.7587999999999999</v>
      </c>
      <c r="E451" s="32">
        <f t="shared" si="24"/>
        <v>0.21000000000000002</v>
      </c>
      <c r="F451" s="13">
        <f t="shared" si="25"/>
        <v>-9.3829583333332536E-3</v>
      </c>
      <c r="H451" s="5">
        <f t="shared" si="26"/>
        <v>-1.1259549999999905</v>
      </c>
      <c r="I451" s="2" t="s">
        <v>65</v>
      </c>
      <c r="J451" s="33" t="s">
        <v>1816</v>
      </c>
      <c r="K451" s="34">
        <f t="shared" si="27"/>
        <v>44145</v>
      </c>
      <c r="L451" s="34" t="str">
        <f t="shared" ca="1" si="28"/>
        <v>2021-08-25</v>
      </c>
      <c r="M451" s="18">
        <f t="shared" ca="1" si="29"/>
        <v>34680</v>
      </c>
      <c r="N451" s="19">
        <f t="shared" ca="1" si="30"/>
        <v>-1.1850449106112933E-2</v>
      </c>
      <c r="O451" s="35">
        <f t="shared" si="31"/>
        <v>119.86222000000001</v>
      </c>
      <c r="P451" s="35">
        <f t="shared" si="32"/>
        <v>0.13777999999999224</v>
      </c>
      <c r="Q451" s="36">
        <f t="shared" si="33"/>
        <v>0.8</v>
      </c>
      <c r="R451" s="37">
        <f t="shared" si="34"/>
        <v>7845.9200000000137</v>
      </c>
      <c r="S451" s="38">
        <f t="shared" si="35"/>
        <v>13799.404096000024</v>
      </c>
      <c r="T451" s="38"/>
      <c r="U451" s="38"/>
      <c r="V451" s="39">
        <f t="shared" si="36"/>
        <v>60409.599999999999</v>
      </c>
      <c r="W451" s="39">
        <f t="shared" si="37"/>
        <v>74209.004096000019</v>
      </c>
      <c r="X451" s="1">
        <f t="shared" si="38"/>
        <v>61740</v>
      </c>
      <c r="Y451" s="37">
        <f t="shared" si="39"/>
        <v>12469.004096000019</v>
      </c>
      <c r="Z451" s="183">
        <f t="shared" si="40"/>
        <v>0.20195989789439617</v>
      </c>
      <c r="AA451" s="183">
        <f>SUM($C$2:C451)*D451/SUM($B$2:B451)-1</f>
        <v>0.30825805487528379</v>
      </c>
      <c r="AB451" s="183">
        <f t="shared" si="41"/>
        <v>-0.10629815698088763</v>
      </c>
      <c r="AC451" s="40">
        <f t="shared" si="42"/>
        <v>0.21938295833333327</v>
      </c>
    </row>
    <row r="452" spans="1:29">
      <c r="A452" s="31" t="s">
        <v>1841</v>
      </c>
      <c r="B452" s="2">
        <v>120</v>
      </c>
      <c r="C452" s="175">
        <v>68.8</v>
      </c>
      <c r="D452" s="176">
        <v>1.7421</v>
      </c>
      <c r="E452" s="32">
        <f t="shared" si="24"/>
        <v>0.21000000000000002</v>
      </c>
      <c r="F452" s="13">
        <f t="shared" si="25"/>
        <v>6.5333333333228444E-5</v>
      </c>
      <c r="H452" s="5">
        <f t="shared" si="26"/>
        <v>7.8399999999874126E-3</v>
      </c>
      <c r="I452" s="2" t="s">
        <v>65</v>
      </c>
      <c r="J452" s="33" t="s">
        <v>1818</v>
      </c>
      <c r="K452" s="34">
        <f t="shared" si="27"/>
        <v>44146</v>
      </c>
      <c r="L452" s="34" t="str">
        <f t="shared" ca="1" si="28"/>
        <v>2021-08-25</v>
      </c>
      <c r="M452" s="18">
        <f t="shared" ca="1" si="29"/>
        <v>34560</v>
      </c>
      <c r="N452" s="19">
        <f t="shared" ca="1" si="30"/>
        <v>8.2800925925792995E-5</v>
      </c>
      <c r="O452" s="35">
        <f t="shared" si="31"/>
        <v>119.85647999999999</v>
      </c>
      <c r="P452" s="35">
        <f t="shared" si="32"/>
        <v>0.14352000000000942</v>
      </c>
      <c r="Q452" s="36">
        <f t="shared" si="33"/>
        <v>0.8</v>
      </c>
      <c r="R452" s="37">
        <f t="shared" si="34"/>
        <v>7914.7200000000139</v>
      </c>
      <c r="S452" s="38">
        <f t="shared" si="35"/>
        <v>13788.233712000025</v>
      </c>
      <c r="T452" s="38"/>
      <c r="U452" s="38"/>
      <c r="V452" s="39">
        <f t="shared" si="36"/>
        <v>60409.599999999999</v>
      </c>
      <c r="W452" s="39">
        <f t="shared" si="37"/>
        <v>74197.833712000021</v>
      </c>
      <c r="X452" s="1">
        <f t="shared" si="38"/>
        <v>61860</v>
      </c>
      <c r="Y452" s="37">
        <f t="shared" si="39"/>
        <v>12337.833712000021</v>
      </c>
      <c r="Z452" s="183">
        <f t="shared" si="40"/>
        <v>0.19944768367280985</v>
      </c>
      <c r="AA452" s="183">
        <f>SUM($C$2:C452)*D452/SUM($B$2:B452)-1</f>
        <v>0.29525979859359874</v>
      </c>
      <c r="AB452" s="183">
        <f t="shared" si="41"/>
        <v>-9.5812114920788893E-2</v>
      </c>
      <c r="AC452" s="40">
        <f t="shared" si="42"/>
        <v>0.2099346666666668</v>
      </c>
    </row>
    <row r="453" spans="1:29">
      <c r="A453" s="31" t="s">
        <v>1842</v>
      </c>
      <c r="B453" s="2">
        <v>120</v>
      </c>
      <c r="C453" s="175">
        <v>68.75</v>
      </c>
      <c r="D453" s="176">
        <v>1.7435</v>
      </c>
      <c r="E453" s="32">
        <f t="shared" si="24"/>
        <v>0.21000000000000002</v>
      </c>
      <c r="F453" s="13">
        <f t="shared" si="25"/>
        <v>-6.6145833333332391E-4</v>
      </c>
      <c r="H453" s="5">
        <f t="shared" si="26"/>
        <v>-7.9374999999998863E-2</v>
      </c>
      <c r="I453" s="2" t="s">
        <v>65</v>
      </c>
      <c r="J453" s="33" t="s">
        <v>1820</v>
      </c>
      <c r="K453" s="34">
        <f t="shared" si="27"/>
        <v>44147</v>
      </c>
      <c r="L453" s="34" t="str">
        <f t="shared" ca="1" si="28"/>
        <v>2021-08-25</v>
      </c>
      <c r="M453" s="18">
        <f t="shared" ca="1" si="29"/>
        <v>34440</v>
      </c>
      <c r="N453" s="19">
        <f t="shared" ca="1" si="30"/>
        <v>-8.4122749709638744E-4</v>
      </c>
      <c r="O453" s="35">
        <f t="shared" si="31"/>
        <v>119.86562500000001</v>
      </c>
      <c r="P453" s="35">
        <f t="shared" si="32"/>
        <v>0.13437499999999147</v>
      </c>
      <c r="Q453" s="36">
        <f t="shared" si="33"/>
        <v>0.8</v>
      </c>
      <c r="R453" s="37">
        <f t="shared" si="34"/>
        <v>7983.4700000000139</v>
      </c>
      <c r="S453" s="38">
        <f t="shared" si="35"/>
        <v>13919.179945000025</v>
      </c>
      <c r="T453" s="38"/>
      <c r="U453" s="38"/>
      <c r="V453" s="39">
        <f t="shared" si="36"/>
        <v>60409.599999999999</v>
      </c>
      <c r="W453" s="39">
        <f t="shared" si="37"/>
        <v>74328.779945000017</v>
      </c>
      <c r="X453" s="1">
        <f t="shared" si="38"/>
        <v>61980</v>
      </c>
      <c r="Y453" s="37">
        <f t="shared" si="39"/>
        <v>12348.779945000017</v>
      </c>
      <c r="Z453" s="183">
        <f t="shared" si="40"/>
        <v>0.19923814044853194</v>
      </c>
      <c r="AA453" s="183">
        <f>SUM($C$2:C453)*D453/SUM($B$2:B453)-1</f>
        <v>0.29572486705388878</v>
      </c>
      <c r="AB453" s="183">
        <f t="shared" si="41"/>
        <v>-9.6486726605356843E-2</v>
      </c>
      <c r="AC453" s="40">
        <f t="shared" si="42"/>
        <v>0.21066145833333336</v>
      </c>
    </row>
    <row r="454" spans="1:29">
      <c r="A454" s="31" t="s">
        <v>1843</v>
      </c>
      <c r="B454" s="2">
        <v>120</v>
      </c>
      <c r="C454" s="175">
        <v>69.44</v>
      </c>
      <c r="D454" s="176">
        <v>1.7261</v>
      </c>
      <c r="E454" s="32">
        <f t="shared" si="24"/>
        <v>0.21000000000000002</v>
      </c>
      <c r="F454" s="13">
        <f t="shared" si="25"/>
        <v>9.3682666666666144E-3</v>
      </c>
      <c r="H454" s="5">
        <f t="shared" si="26"/>
        <v>1.1241919999999936</v>
      </c>
      <c r="I454" s="2" t="s">
        <v>65</v>
      </c>
      <c r="J454" s="33" t="s">
        <v>1822</v>
      </c>
      <c r="K454" s="34">
        <f t="shared" si="27"/>
        <v>44148</v>
      </c>
      <c r="L454" s="34" t="str">
        <f t="shared" ca="1" si="28"/>
        <v>2021-08-25</v>
      </c>
      <c r="M454" s="18">
        <f t="shared" ca="1" si="29"/>
        <v>34320</v>
      </c>
      <c r="N454" s="19">
        <f t="shared" ca="1" si="30"/>
        <v>1.1956004662004594E-2</v>
      </c>
      <c r="O454" s="35">
        <f t="shared" si="31"/>
        <v>119.860384</v>
      </c>
      <c r="P454" s="35">
        <f t="shared" si="32"/>
        <v>0.13961600000000374</v>
      </c>
      <c r="Q454" s="36">
        <f t="shared" si="33"/>
        <v>0.8</v>
      </c>
      <c r="R454" s="37">
        <f t="shared" si="34"/>
        <v>8052.9100000000135</v>
      </c>
      <c r="S454" s="38">
        <f t="shared" si="35"/>
        <v>13900.127951000022</v>
      </c>
      <c r="T454" s="38"/>
      <c r="U454" s="38"/>
      <c r="V454" s="39">
        <f t="shared" si="36"/>
        <v>60409.599999999999</v>
      </c>
      <c r="W454" s="39">
        <f t="shared" si="37"/>
        <v>74309.727951000023</v>
      </c>
      <c r="X454" s="1">
        <f t="shared" si="38"/>
        <v>62100</v>
      </c>
      <c r="Y454" s="37">
        <f t="shared" si="39"/>
        <v>12209.727951000023</v>
      </c>
      <c r="Z454" s="183">
        <f t="shared" si="40"/>
        <v>0.19661397666666702</v>
      </c>
      <c r="AA454" s="183">
        <f>SUM($C$2:C454)*D454/SUM($B$2:B454)-1</f>
        <v>0.28224492012882485</v>
      </c>
      <c r="AB454" s="183">
        <f t="shared" si="41"/>
        <v>-8.5630943462157827E-2</v>
      </c>
      <c r="AC454" s="40">
        <f t="shared" si="42"/>
        <v>0.2006317333333334</v>
      </c>
    </row>
    <row r="455" spans="1:29">
      <c r="A455" s="31" t="s">
        <v>1844</v>
      </c>
      <c r="B455" s="2">
        <v>135</v>
      </c>
      <c r="C455" s="175">
        <v>77.41</v>
      </c>
      <c r="D455" s="176">
        <v>1.7419</v>
      </c>
      <c r="E455" s="32">
        <f t="shared" si="24"/>
        <v>0.22000000000000003</v>
      </c>
      <c r="F455" s="13">
        <f t="shared" si="25"/>
        <v>1.9454074074074182E-4</v>
      </c>
      <c r="H455" s="5">
        <f t="shared" si="26"/>
        <v>2.6263000000000147E-2</v>
      </c>
      <c r="I455" s="2" t="s">
        <v>65</v>
      </c>
      <c r="J455" s="33" t="s">
        <v>1824</v>
      </c>
      <c r="K455" s="34">
        <f t="shared" si="27"/>
        <v>44151</v>
      </c>
      <c r="L455" s="34" t="str">
        <f t="shared" ca="1" si="28"/>
        <v>2021-08-25</v>
      </c>
      <c r="M455" s="18">
        <f t="shared" ca="1" si="29"/>
        <v>38205</v>
      </c>
      <c r="N455" s="19">
        <f t="shared" ca="1" si="30"/>
        <v>2.5090943593770592E-4</v>
      </c>
      <c r="O455" s="35">
        <f t="shared" si="31"/>
        <v>134.84047899999999</v>
      </c>
      <c r="P455" s="35">
        <f t="shared" si="32"/>
        <v>0.15952100000001224</v>
      </c>
      <c r="Q455" s="36">
        <f t="shared" si="33"/>
        <v>0.9</v>
      </c>
      <c r="R455" s="37">
        <f t="shared" si="34"/>
        <v>8130.3200000000134</v>
      </c>
      <c r="S455" s="38">
        <f t="shared" si="35"/>
        <v>14162.204408000023</v>
      </c>
      <c r="T455" s="38"/>
      <c r="U455" s="38"/>
      <c r="V455" s="39">
        <f t="shared" si="36"/>
        <v>60409.599999999999</v>
      </c>
      <c r="W455" s="39">
        <f t="shared" si="37"/>
        <v>74571.804408000025</v>
      </c>
      <c r="X455" s="1">
        <f t="shared" si="38"/>
        <v>62235</v>
      </c>
      <c r="Y455" s="37">
        <f t="shared" si="39"/>
        <v>12336.804408000025</v>
      </c>
      <c r="Z455" s="183">
        <f t="shared" si="40"/>
        <v>0.19822936302723582</v>
      </c>
      <c r="AA455" s="183">
        <f>SUM($C$2:C455)*D455/SUM($B$2:B455)-1</f>
        <v>0.29334178740258743</v>
      </c>
      <c r="AB455" s="183">
        <f t="shared" si="41"/>
        <v>-9.5112424375351612E-2</v>
      </c>
      <c r="AC455" s="40">
        <f t="shared" si="42"/>
        <v>0.21980545925925929</v>
      </c>
    </row>
    <row r="456" spans="1:29">
      <c r="A456" s="31" t="s">
        <v>1845</v>
      </c>
      <c r="B456" s="2">
        <v>120</v>
      </c>
      <c r="C456" s="175">
        <v>68.94</v>
      </c>
      <c r="D456" s="176">
        <v>1.7386999999999999</v>
      </c>
      <c r="E456" s="32">
        <f t="shared" si="24"/>
        <v>0.21000000000000002</v>
      </c>
      <c r="F456" s="13">
        <f t="shared" si="25"/>
        <v>2.1003499999999063E-3</v>
      </c>
      <c r="H456" s="5">
        <f t="shared" si="26"/>
        <v>0.25204199999998878</v>
      </c>
      <c r="I456" s="2" t="s">
        <v>65</v>
      </c>
      <c r="J456" s="33" t="s">
        <v>1826</v>
      </c>
      <c r="K456" s="34">
        <f t="shared" si="27"/>
        <v>44152</v>
      </c>
      <c r="L456" s="34" t="str">
        <f t="shared" ca="1" si="28"/>
        <v>2021-08-25</v>
      </c>
      <c r="M456" s="18">
        <f t="shared" ca="1" si="29"/>
        <v>33840</v>
      </c>
      <c r="N456" s="19">
        <f t="shared" ca="1" si="30"/>
        <v>2.7185381205672549E-3</v>
      </c>
      <c r="O456" s="35">
        <f t="shared" si="31"/>
        <v>119.86597799999998</v>
      </c>
      <c r="P456" s="35">
        <f t="shared" si="32"/>
        <v>0.13402200000001585</v>
      </c>
      <c r="Q456" s="36">
        <f t="shared" si="33"/>
        <v>0.8</v>
      </c>
      <c r="R456" s="37">
        <f t="shared" si="34"/>
        <v>8199.260000000013</v>
      </c>
      <c r="S456" s="38">
        <f t="shared" si="35"/>
        <v>14256.053362000022</v>
      </c>
      <c r="T456" s="38"/>
      <c r="U456" s="38"/>
      <c r="V456" s="39">
        <f t="shared" si="36"/>
        <v>60409.599999999999</v>
      </c>
      <c r="W456" s="39">
        <f t="shared" si="37"/>
        <v>74665.653362000026</v>
      </c>
      <c r="X456" s="1">
        <f t="shared" si="38"/>
        <v>62355</v>
      </c>
      <c r="Y456" s="37">
        <f t="shared" si="39"/>
        <v>12310.653362000026</v>
      </c>
      <c r="Z456" s="183">
        <f t="shared" si="40"/>
        <v>0.197428487883891</v>
      </c>
      <c r="AA456" s="183">
        <f>SUM($C$2:C456)*D456/SUM($B$2:B456)-1</f>
        <v>0.29040371942907606</v>
      </c>
      <c r="AB456" s="183">
        <f t="shared" si="41"/>
        <v>-9.2975231545185055E-2</v>
      </c>
      <c r="AC456" s="40">
        <f t="shared" si="42"/>
        <v>0.2078996500000001</v>
      </c>
    </row>
    <row r="457" spans="1:29">
      <c r="A457" s="31" t="s">
        <v>1846</v>
      </c>
      <c r="B457" s="2">
        <v>120</v>
      </c>
      <c r="C457" s="175">
        <v>68.97</v>
      </c>
      <c r="D457" s="176">
        <v>1.7379</v>
      </c>
      <c r="E457" s="32">
        <f t="shared" si="24"/>
        <v>0.21000000000000002</v>
      </c>
      <c r="F457" s="13">
        <f t="shared" si="25"/>
        <v>2.5364249999999091E-3</v>
      </c>
      <c r="H457" s="5">
        <f t="shared" si="26"/>
        <v>0.30437099999998907</v>
      </c>
      <c r="I457" s="2" t="s">
        <v>65</v>
      </c>
      <c r="J457" s="33" t="s">
        <v>1828</v>
      </c>
      <c r="K457" s="34">
        <f t="shared" si="27"/>
        <v>44153</v>
      </c>
      <c r="L457" s="34" t="str">
        <f t="shared" ca="1" si="28"/>
        <v>2021-08-25</v>
      </c>
      <c r="M457" s="18">
        <f t="shared" ca="1" si="29"/>
        <v>33720</v>
      </c>
      <c r="N457" s="19">
        <f t="shared" ca="1" si="30"/>
        <v>3.2946445729536184E-3</v>
      </c>
      <c r="O457" s="35">
        <f t="shared" si="31"/>
        <v>119.86296299999999</v>
      </c>
      <c r="P457" s="35">
        <f t="shared" si="32"/>
        <v>0.13703700000000651</v>
      </c>
      <c r="Q457" s="36">
        <f t="shared" si="33"/>
        <v>0.8</v>
      </c>
      <c r="R457" s="37">
        <f t="shared" si="34"/>
        <v>8268.2300000000123</v>
      </c>
      <c r="S457" s="38">
        <f t="shared" si="35"/>
        <v>14369.356917000021</v>
      </c>
      <c r="T457" s="38"/>
      <c r="U457" s="38"/>
      <c r="V457" s="39">
        <f t="shared" si="36"/>
        <v>60409.599999999999</v>
      </c>
      <c r="W457" s="39">
        <f t="shared" si="37"/>
        <v>74778.956917000018</v>
      </c>
      <c r="X457" s="1">
        <f t="shared" si="38"/>
        <v>62475</v>
      </c>
      <c r="Y457" s="37">
        <f t="shared" si="39"/>
        <v>12303.956917000018</v>
      </c>
      <c r="Z457" s="183">
        <f t="shared" si="40"/>
        <v>0.19694208750700315</v>
      </c>
      <c r="AA457" s="183">
        <f>SUM($C$2:C457)*D457/SUM($B$2:B457)-1</f>
        <v>0.28925113546218539</v>
      </c>
      <c r="AB457" s="183">
        <f t="shared" si="41"/>
        <v>-9.2309047955182244E-2</v>
      </c>
      <c r="AC457" s="40">
        <f t="shared" si="42"/>
        <v>0.20746357500000012</v>
      </c>
    </row>
    <row r="458" spans="1:29">
      <c r="A458" s="31" t="s">
        <v>1847</v>
      </c>
      <c r="B458" s="2">
        <v>120</v>
      </c>
      <c r="C458" s="175">
        <v>68.489999999999995</v>
      </c>
      <c r="D458" s="176">
        <v>1.7501</v>
      </c>
      <c r="E458" s="32">
        <f t="shared" si="24"/>
        <v>0.21000000000000002</v>
      </c>
      <c r="F458" s="13">
        <f t="shared" si="25"/>
        <v>-4.4407750000001302E-3</v>
      </c>
      <c r="H458" s="5">
        <f t="shared" si="26"/>
        <v>-0.5328930000000156</v>
      </c>
      <c r="I458" s="2" t="s">
        <v>65</v>
      </c>
      <c r="J458" s="33" t="s">
        <v>1830</v>
      </c>
      <c r="K458" s="34">
        <f t="shared" si="27"/>
        <v>44154</v>
      </c>
      <c r="L458" s="34" t="str">
        <f t="shared" ca="1" si="28"/>
        <v>2021-08-25</v>
      </c>
      <c r="M458" s="18">
        <f t="shared" ca="1" si="29"/>
        <v>33600</v>
      </c>
      <c r="N458" s="19">
        <f t="shared" ca="1" si="30"/>
        <v>-5.7888674107144551E-3</v>
      </c>
      <c r="O458" s="35">
        <f t="shared" si="31"/>
        <v>119.86434899999999</v>
      </c>
      <c r="P458" s="35">
        <f t="shared" si="32"/>
        <v>0.13565100000000996</v>
      </c>
      <c r="Q458" s="36">
        <f t="shared" si="33"/>
        <v>0.8</v>
      </c>
      <c r="R458" s="37">
        <f t="shared" si="34"/>
        <v>8336.7200000000121</v>
      </c>
      <c r="S458" s="38">
        <f t="shared" si="35"/>
        <v>14590.093672000021</v>
      </c>
      <c r="T458" s="38"/>
      <c r="U458" s="38"/>
      <c r="V458" s="39">
        <f t="shared" si="36"/>
        <v>60409.599999999999</v>
      </c>
      <c r="W458" s="39">
        <f t="shared" si="37"/>
        <v>74999.693672000023</v>
      </c>
      <c r="X458" s="1">
        <f t="shared" si="38"/>
        <v>62595</v>
      </c>
      <c r="Y458" s="37">
        <f t="shared" si="39"/>
        <v>12404.693672000023</v>
      </c>
      <c r="Z458" s="183">
        <f t="shared" si="40"/>
        <v>0.19817387446281698</v>
      </c>
      <c r="AA458" s="183">
        <f>SUM($C$2:C458)*D458/SUM($B$2:B458)-1</f>
        <v>0.29772759838645313</v>
      </c>
      <c r="AB458" s="183">
        <f t="shared" si="41"/>
        <v>-9.955372392363615E-2</v>
      </c>
      <c r="AC458" s="40">
        <f t="shared" si="42"/>
        <v>0.21444077500000014</v>
      </c>
    </row>
    <row r="459" spans="1:29">
      <c r="A459" s="31" t="s">
        <v>1848</v>
      </c>
      <c r="B459" s="2">
        <v>120</v>
      </c>
      <c r="C459" s="175">
        <v>68.290000000000006</v>
      </c>
      <c r="D459" s="176">
        <v>1.7552000000000001</v>
      </c>
      <c r="E459" s="32">
        <f t="shared" si="24"/>
        <v>0.21000000000000002</v>
      </c>
      <c r="F459" s="13">
        <f t="shared" si="25"/>
        <v>-7.3479416666665763E-3</v>
      </c>
      <c r="H459" s="5">
        <f t="shared" si="26"/>
        <v>-0.88175299999998913</v>
      </c>
      <c r="I459" s="2" t="s">
        <v>65</v>
      </c>
      <c r="J459" s="33" t="s">
        <v>1832</v>
      </c>
      <c r="K459" s="34">
        <f t="shared" si="27"/>
        <v>44155</v>
      </c>
      <c r="L459" s="34" t="str">
        <f t="shared" ca="1" si="28"/>
        <v>2021-08-25</v>
      </c>
      <c r="M459" s="18">
        <f t="shared" ca="1" si="29"/>
        <v>33480</v>
      </c>
      <c r="N459" s="19">
        <f t="shared" ca="1" si="30"/>
        <v>-9.6128985961767034E-3</v>
      </c>
      <c r="O459" s="35">
        <f t="shared" si="31"/>
        <v>119.86260800000002</v>
      </c>
      <c r="P459" s="35">
        <f t="shared" si="32"/>
        <v>0.13739199999997709</v>
      </c>
      <c r="Q459" s="36">
        <f t="shared" si="33"/>
        <v>0.8</v>
      </c>
      <c r="R459" s="37">
        <f t="shared" si="34"/>
        <v>8405.010000000013</v>
      </c>
      <c r="S459" s="38">
        <f t="shared" si="35"/>
        <v>14752.473552000023</v>
      </c>
      <c r="T459" s="38"/>
      <c r="U459" s="38"/>
      <c r="V459" s="39">
        <f t="shared" si="36"/>
        <v>60409.599999999999</v>
      </c>
      <c r="W459" s="39">
        <f t="shared" si="37"/>
        <v>75162.073552000016</v>
      </c>
      <c r="X459" s="1">
        <f t="shared" si="38"/>
        <v>62715</v>
      </c>
      <c r="Y459" s="37">
        <f t="shared" si="39"/>
        <v>12447.073552000016</v>
      </c>
      <c r="Z459" s="183">
        <f t="shared" si="40"/>
        <v>0.19847043852347945</v>
      </c>
      <c r="AA459" s="183">
        <f>SUM($C$2:C459)*D459/SUM($B$2:B459)-1</f>
        <v>0.30093022721836959</v>
      </c>
      <c r="AB459" s="183">
        <f t="shared" si="41"/>
        <v>-0.10245978869489014</v>
      </c>
      <c r="AC459" s="40">
        <f t="shared" si="42"/>
        <v>0.2173479416666666</v>
      </c>
    </row>
    <row r="460" spans="1:29">
      <c r="A460" s="31" t="s">
        <v>1863</v>
      </c>
      <c r="B460" s="2">
        <v>120</v>
      </c>
      <c r="C460" s="175">
        <v>67.489999999999995</v>
      </c>
      <c r="D460" s="176">
        <v>1.776</v>
      </c>
      <c r="E460" s="32">
        <f t="shared" si="24"/>
        <v>0.21000000000000002</v>
      </c>
      <c r="F460" s="13">
        <f t="shared" si="25"/>
        <v>-1.8976608333333426E-2</v>
      </c>
      <c r="H460" s="5">
        <f t="shared" si="26"/>
        <v>-2.2771930000000111</v>
      </c>
      <c r="I460" s="2" t="s">
        <v>65</v>
      </c>
      <c r="J460" s="33" t="s">
        <v>1864</v>
      </c>
      <c r="K460" s="34">
        <f t="shared" si="27"/>
        <v>44158</v>
      </c>
      <c r="L460" s="34" t="str">
        <f t="shared" ca="1" si="28"/>
        <v>2021-08-25</v>
      </c>
      <c r="M460" s="18">
        <f t="shared" ca="1" si="29"/>
        <v>33120</v>
      </c>
      <c r="N460" s="19">
        <f t="shared" ca="1" si="30"/>
        <v>-2.509587696256051E-2</v>
      </c>
      <c r="O460" s="35">
        <f t="shared" si="31"/>
        <v>119.86223999999999</v>
      </c>
      <c r="P460" s="35">
        <f t="shared" si="32"/>
        <v>0.13776000000001432</v>
      </c>
      <c r="Q460" s="36">
        <f t="shared" si="33"/>
        <v>0.8</v>
      </c>
      <c r="R460" s="37">
        <f t="shared" si="34"/>
        <v>7913.2900000000127</v>
      </c>
      <c r="S460" s="38">
        <f t="shared" si="35"/>
        <v>14054.003040000023</v>
      </c>
      <c r="T460" s="38">
        <v>559.21</v>
      </c>
      <c r="U460" s="38">
        <v>988.19</v>
      </c>
      <c r="V460" s="39">
        <f t="shared" si="36"/>
        <v>61397.79</v>
      </c>
      <c r="W460" s="39">
        <f t="shared" si="37"/>
        <v>75451.793040000019</v>
      </c>
      <c r="X460" s="1">
        <f t="shared" si="38"/>
        <v>62835</v>
      </c>
      <c r="Y460" s="37">
        <f t="shared" si="39"/>
        <v>12616.793040000019</v>
      </c>
      <c r="Z460" s="183">
        <f t="shared" si="40"/>
        <v>0.2007924411554074</v>
      </c>
      <c r="AA460" s="183">
        <f>SUM($C$2:C460)*D460/SUM($B$2:B460)-1</f>
        <v>0.31574056242540061</v>
      </c>
      <c r="AB460" s="183">
        <f t="shared" si="41"/>
        <v>-0.11494812126999321</v>
      </c>
      <c r="AC460" s="40">
        <f t="shared" si="42"/>
        <v>0.22897660833333344</v>
      </c>
    </row>
    <row r="461" spans="1:29">
      <c r="A461" s="31" t="s">
        <v>1865</v>
      </c>
      <c r="B461" s="2">
        <v>120</v>
      </c>
      <c r="C461" s="175">
        <v>67.88</v>
      </c>
      <c r="D461" s="176">
        <v>1.7658</v>
      </c>
      <c r="E461" s="32">
        <f t="shared" si="24"/>
        <v>0.21000000000000002</v>
      </c>
      <c r="F461" s="13">
        <f t="shared" si="25"/>
        <v>-1.3307633333333395E-2</v>
      </c>
      <c r="H461" s="5">
        <f t="shared" si="26"/>
        <v>-1.5969160000000073</v>
      </c>
      <c r="I461" s="2" t="s">
        <v>65</v>
      </c>
      <c r="J461" s="33" t="s">
        <v>1866</v>
      </c>
      <c r="K461" s="34">
        <f t="shared" si="27"/>
        <v>44159</v>
      </c>
      <c r="L461" s="34" t="str">
        <f t="shared" ca="1" si="28"/>
        <v>2021-08-25</v>
      </c>
      <c r="M461" s="18">
        <f t="shared" ca="1" si="29"/>
        <v>33000</v>
      </c>
      <c r="N461" s="19">
        <f t="shared" ca="1" si="30"/>
        <v>-1.7662858787878866E-2</v>
      </c>
      <c r="O461" s="35">
        <f t="shared" si="31"/>
        <v>119.862504</v>
      </c>
      <c r="P461" s="35">
        <f t="shared" si="32"/>
        <v>0.13749599999999873</v>
      </c>
      <c r="Q461" s="36">
        <f t="shared" si="33"/>
        <v>0.8</v>
      </c>
      <c r="R461" s="37">
        <f t="shared" si="34"/>
        <v>7981.1700000000128</v>
      </c>
      <c r="S461" s="38">
        <f t="shared" si="35"/>
        <v>14093.149986000022</v>
      </c>
      <c r="T461" s="38"/>
      <c r="U461" s="38"/>
      <c r="V461" s="39">
        <f t="shared" si="36"/>
        <v>61397.79</v>
      </c>
      <c r="W461" s="39">
        <f t="shared" si="37"/>
        <v>75490.939986000027</v>
      </c>
      <c r="X461" s="1">
        <f t="shared" si="38"/>
        <v>62955</v>
      </c>
      <c r="Y461" s="37">
        <f t="shared" si="39"/>
        <v>12535.939986000027</v>
      </c>
      <c r="Z461" s="183">
        <f t="shared" si="40"/>
        <v>0.19912540681439173</v>
      </c>
      <c r="AA461" s="183">
        <f>SUM($C$2:C461)*D461/SUM($B$2:B461)-1</f>
        <v>0.30759432365975758</v>
      </c>
      <c r="AB461" s="183">
        <f t="shared" si="41"/>
        <v>-0.10846891684536586</v>
      </c>
      <c r="AC461" s="40">
        <f t="shared" si="42"/>
        <v>0.22330763333333342</v>
      </c>
    </row>
    <row r="462" spans="1:29">
      <c r="A462" s="31" t="s">
        <v>1867</v>
      </c>
      <c r="B462" s="2">
        <v>120</v>
      </c>
      <c r="C462" s="175">
        <v>68.7</v>
      </c>
      <c r="D462" s="176">
        <v>1.7445999999999999</v>
      </c>
      <c r="E462" s="32">
        <f t="shared" si="24"/>
        <v>0.21000000000000002</v>
      </c>
      <c r="F462" s="13">
        <f t="shared" si="25"/>
        <v>-1.3882499999999945E-3</v>
      </c>
      <c r="H462" s="5">
        <f t="shared" si="26"/>
        <v>-0.16658999999999935</v>
      </c>
      <c r="I462" s="2" t="s">
        <v>65</v>
      </c>
      <c r="J462" s="33" t="s">
        <v>1868</v>
      </c>
      <c r="K462" s="34">
        <f t="shared" si="27"/>
        <v>44160</v>
      </c>
      <c r="L462" s="34" t="str">
        <f t="shared" ca="1" si="28"/>
        <v>2021-08-25</v>
      </c>
      <c r="M462" s="18">
        <f t="shared" ca="1" si="29"/>
        <v>32880</v>
      </c>
      <c r="N462" s="19">
        <f t="shared" ca="1" si="30"/>
        <v>-1.8493111313868541E-3</v>
      </c>
      <c r="O462" s="35">
        <f t="shared" si="31"/>
        <v>119.85402000000001</v>
      </c>
      <c r="P462" s="35">
        <f t="shared" si="32"/>
        <v>0.14597999999999445</v>
      </c>
      <c r="Q462" s="36">
        <f t="shared" si="33"/>
        <v>0.8</v>
      </c>
      <c r="R462" s="37">
        <f t="shared" si="34"/>
        <v>8049.8700000000126</v>
      </c>
      <c r="S462" s="38">
        <f t="shared" si="35"/>
        <v>14043.803202000021</v>
      </c>
      <c r="T462" s="38"/>
      <c r="U462" s="38"/>
      <c r="V462" s="39">
        <f t="shared" si="36"/>
        <v>61397.79</v>
      </c>
      <c r="W462" s="39">
        <f t="shared" si="37"/>
        <v>75441.593202000018</v>
      </c>
      <c r="X462" s="1">
        <f t="shared" si="38"/>
        <v>63075</v>
      </c>
      <c r="Y462" s="37">
        <f t="shared" si="39"/>
        <v>12366.593202000018</v>
      </c>
      <c r="Z462" s="183">
        <f t="shared" si="40"/>
        <v>0.19606172337693262</v>
      </c>
      <c r="AA462" s="183">
        <f>SUM($C$2:C462)*D462/SUM($B$2:B462)-1</f>
        <v>0.29133784577090815</v>
      </c>
      <c r="AB462" s="183">
        <f t="shared" si="41"/>
        <v>-9.5276122393975538E-2</v>
      </c>
      <c r="AC462" s="40">
        <f t="shared" si="42"/>
        <v>0.21138825000000003</v>
      </c>
    </row>
    <row r="463" spans="1:29">
      <c r="A463" s="31" t="s">
        <v>1869</v>
      </c>
      <c r="B463" s="2">
        <v>120</v>
      </c>
      <c r="C463" s="175">
        <v>68.599999999999994</v>
      </c>
      <c r="D463" s="176">
        <v>1.7473000000000001</v>
      </c>
      <c r="E463" s="32">
        <f t="shared" si="24"/>
        <v>0.21000000000000002</v>
      </c>
      <c r="F463" s="13">
        <f t="shared" si="25"/>
        <v>-2.8418333333334544E-3</v>
      </c>
      <c r="H463" s="5">
        <f t="shared" si="26"/>
        <v>-0.34102000000001453</v>
      </c>
      <c r="I463" s="2" t="s">
        <v>65</v>
      </c>
      <c r="J463" s="33" t="s">
        <v>1870</v>
      </c>
      <c r="K463" s="34">
        <f t="shared" si="27"/>
        <v>44161</v>
      </c>
      <c r="L463" s="34" t="str">
        <f t="shared" ca="1" si="28"/>
        <v>2021-08-25</v>
      </c>
      <c r="M463" s="18">
        <f t="shared" ca="1" si="29"/>
        <v>32760</v>
      </c>
      <c r="N463" s="19">
        <f t="shared" ca="1" si="30"/>
        <v>-3.7995207570209193E-3</v>
      </c>
      <c r="O463" s="35">
        <f t="shared" si="31"/>
        <v>119.86478</v>
      </c>
      <c r="P463" s="35">
        <f t="shared" si="32"/>
        <v>0.13522000000000389</v>
      </c>
      <c r="Q463" s="36">
        <f t="shared" si="33"/>
        <v>0.8</v>
      </c>
      <c r="R463" s="37">
        <f t="shared" si="34"/>
        <v>8118.470000000013</v>
      </c>
      <c r="S463" s="38">
        <f t="shared" si="35"/>
        <v>14185.402631000023</v>
      </c>
      <c r="T463" s="38"/>
      <c r="U463" s="38"/>
      <c r="V463" s="39">
        <f t="shared" si="36"/>
        <v>61397.79</v>
      </c>
      <c r="W463" s="39">
        <f t="shared" si="37"/>
        <v>75583.192631000027</v>
      </c>
      <c r="X463" s="1">
        <f t="shared" si="38"/>
        <v>63195</v>
      </c>
      <c r="Y463" s="37">
        <f t="shared" si="39"/>
        <v>12388.192631000027</v>
      </c>
      <c r="Z463" s="183">
        <f t="shared" si="40"/>
        <v>0.19603121498536313</v>
      </c>
      <c r="AA463" s="183">
        <f>SUM($C$2:C463)*D463/SUM($B$2:B463)-1</f>
        <v>0.29277721087111352</v>
      </c>
      <c r="AB463" s="183">
        <f t="shared" si="41"/>
        <v>-9.6745995885750391E-2</v>
      </c>
      <c r="AC463" s="40">
        <f t="shared" si="42"/>
        <v>0.21284183333333348</v>
      </c>
    </row>
    <row r="464" spans="1:29">
      <c r="A464" s="31" t="s">
        <v>1871</v>
      </c>
      <c r="B464" s="2">
        <v>120</v>
      </c>
      <c r="C464" s="175">
        <v>67.790000000000006</v>
      </c>
      <c r="D464" s="176">
        <v>1.7682</v>
      </c>
      <c r="E464" s="32">
        <f t="shared" si="24"/>
        <v>0.21000000000000002</v>
      </c>
      <c r="F464" s="13">
        <f t="shared" si="25"/>
        <v>-1.4615858333333284E-2</v>
      </c>
      <c r="H464" s="5">
        <f t="shared" si="26"/>
        <v>-1.753902999999994</v>
      </c>
      <c r="I464" s="2" t="s">
        <v>65</v>
      </c>
      <c r="J464" s="33" t="s">
        <v>1872</v>
      </c>
      <c r="K464" s="34">
        <f t="shared" si="27"/>
        <v>44162</v>
      </c>
      <c r="L464" s="34" t="str">
        <f t="shared" ca="1" si="28"/>
        <v>2021-08-25</v>
      </c>
      <c r="M464" s="18">
        <f t="shared" ca="1" si="29"/>
        <v>32640</v>
      </c>
      <c r="N464" s="19">
        <f t="shared" ca="1" si="30"/>
        <v>-1.9613192248774444E-2</v>
      </c>
      <c r="O464" s="35">
        <f t="shared" si="31"/>
        <v>119.86627800000001</v>
      </c>
      <c r="P464" s="35">
        <f t="shared" si="32"/>
        <v>0.13372199999999168</v>
      </c>
      <c r="Q464" s="36">
        <f t="shared" si="33"/>
        <v>0.8</v>
      </c>
      <c r="R464" s="37">
        <f t="shared" si="34"/>
        <v>8186.260000000013</v>
      </c>
      <c r="S464" s="38">
        <f t="shared" si="35"/>
        <v>14474.944932000022</v>
      </c>
      <c r="T464" s="38"/>
      <c r="U464" s="38"/>
      <c r="V464" s="39">
        <f t="shared" si="36"/>
        <v>61397.79</v>
      </c>
      <c r="W464" s="39">
        <f t="shared" si="37"/>
        <v>75872.734932000021</v>
      </c>
      <c r="X464" s="1">
        <f t="shared" si="38"/>
        <v>63315</v>
      </c>
      <c r="Y464" s="37">
        <f t="shared" si="39"/>
        <v>12557.734932000021</v>
      </c>
      <c r="Z464" s="183">
        <f t="shared" si="40"/>
        <v>0.19833743871120624</v>
      </c>
      <c r="AA464" s="183">
        <f>SUM($C$2:C464)*D464/SUM($B$2:B464)-1</f>
        <v>0.30765420630182461</v>
      </c>
      <c r="AB464" s="183">
        <f t="shared" si="41"/>
        <v>-0.10931676759061837</v>
      </c>
      <c r="AC464" s="40">
        <f t="shared" si="42"/>
        <v>0.22461585833333331</v>
      </c>
    </row>
    <row r="465" spans="1:29">
      <c r="A465" s="31" t="s">
        <v>1873</v>
      </c>
      <c r="B465" s="2">
        <v>120</v>
      </c>
      <c r="C465" s="175">
        <v>68.03</v>
      </c>
      <c r="D465" s="176">
        <v>1.7619</v>
      </c>
      <c r="E465" s="32">
        <f t="shared" si="24"/>
        <v>0.21000000000000002</v>
      </c>
      <c r="F465" s="13">
        <f t="shared" si="25"/>
        <v>-1.1127258333333383E-2</v>
      </c>
      <c r="H465" s="5">
        <f t="shared" si="26"/>
        <v>-1.3352710000000059</v>
      </c>
      <c r="I465" s="2" t="s">
        <v>65</v>
      </c>
      <c r="J465" s="33" t="s">
        <v>1874</v>
      </c>
      <c r="K465" s="34">
        <f t="shared" si="27"/>
        <v>44165</v>
      </c>
      <c r="L465" s="34" t="str">
        <f t="shared" ca="1" si="28"/>
        <v>2021-08-25</v>
      </c>
      <c r="M465" s="18">
        <f t="shared" ca="1" si="29"/>
        <v>32280</v>
      </c>
      <c r="N465" s="19">
        <f t="shared" ca="1" si="30"/>
        <v>-1.5098324504337117E-2</v>
      </c>
      <c r="O465" s="35">
        <f t="shared" si="31"/>
        <v>119.86205700000001</v>
      </c>
      <c r="P465" s="35">
        <f t="shared" si="32"/>
        <v>0.13794299999999282</v>
      </c>
      <c r="Q465" s="36">
        <f t="shared" si="33"/>
        <v>0.8</v>
      </c>
      <c r="R465" s="37">
        <f t="shared" si="34"/>
        <v>8254.2900000000136</v>
      </c>
      <c r="S465" s="38">
        <f t="shared" si="35"/>
        <v>14543.233551000025</v>
      </c>
      <c r="T465" s="38"/>
      <c r="U465" s="38"/>
      <c r="V465" s="39">
        <f t="shared" si="36"/>
        <v>61397.79</v>
      </c>
      <c r="W465" s="39">
        <f t="shared" si="37"/>
        <v>75941.02355100002</v>
      </c>
      <c r="X465" s="1">
        <f t="shared" si="38"/>
        <v>63435</v>
      </c>
      <c r="Y465" s="37">
        <f t="shared" si="39"/>
        <v>12506.02355100002</v>
      </c>
      <c r="Z465" s="183">
        <f t="shared" si="40"/>
        <v>0.1971470568455902</v>
      </c>
      <c r="AA465" s="183">
        <f>SUM($C$2:C465)*D465/SUM($B$2:B465)-1</f>
        <v>0.30241975535587651</v>
      </c>
      <c r="AB465" s="183">
        <f t="shared" si="41"/>
        <v>-0.10527269851028631</v>
      </c>
      <c r="AC465" s="40">
        <f t="shared" si="42"/>
        <v>0.22112725833333341</v>
      </c>
    </row>
    <row r="466" spans="1:29">
      <c r="A466" s="31" t="s">
        <v>1875</v>
      </c>
      <c r="B466" s="2">
        <v>120</v>
      </c>
      <c r="C466" s="175">
        <v>66.680000000000007</v>
      </c>
      <c r="D466" s="176">
        <v>1.7975000000000001</v>
      </c>
      <c r="E466" s="32">
        <f t="shared" si="24"/>
        <v>0.21000000000000002</v>
      </c>
      <c r="F466" s="13">
        <f t="shared" si="25"/>
        <v>-3.0750633333333256E-2</v>
      </c>
      <c r="H466" s="5">
        <f t="shared" si="26"/>
        <v>-3.6900759999999906</v>
      </c>
      <c r="I466" s="2" t="s">
        <v>65</v>
      </c>
      <c r="J466" s="33" t="s">
        <v>1876</v>
      </c>
      <c r="K466" s="34">
        <f t="shared" si="27"/>
        <v>44166</v>
      </c>
      <c r="L466" s="34" t="str">
        <f t="shared" ca="1" si="28"/>
        <v>2021-08-25</v>
      </c>
      <c r="M466" s="18">
        <f t="shared" ca="1" si="29"/>
        <v>32160</v>
      </c>
      <c r="N466" s="19">
        <f t="shared" ca="1" si="30"/>
        <v>-4.1880526741293424E-2</v>
      </c>
      <c r="O466" s="35">
        <f t="shared" si="31"/>
        <v>119.85730000000002</v>
      </c>
      <c r="P466" s="35">
        <f t="shared" si="32"/>
        <v>0.14269999999997651</v>
      </c>
      <c r="Q466" s="36">
        <f t="shared" si="33"/>
        <v>0.8</v>
      </c>
      <c r="R466" s="37">
        <f t="shared" si="34"/>
        <v>7766.5300000000134</v>
      </c>
      <c r="S466" s="38">
        <f t="shared" si="35"/>
        <v>13960.337675000024</v>
      </c>
      <c r="T466" s="38">
        <v>554.44000000000005</v>
      </c>
      <c r="U466" s="38">
        <v>991.63</v>
      </c>
      <c r="V466" s="39">
        <f t="shared" si="36"/>
        <v>62389.42</v>
      </c>
      <c r="W466" s="39">
        <f t="shared" si="37"/>
        <v>76349.75767500003</v>
      </c>
      <c r="X466" s="1">
        <f t="shared" si="38"/>
        <v>63555</v>
      </c>
      <c r="Y466" s="37">
        <f t="shared" si="39"/>
        <v>12794.75767500003</v>
      </c>
      <c r="Z466" s="183">
        <f t="shared" si="40"/>
        <v>0.20131787703563897</v>
      </c>
      <c r="AA466" s="183">
        <f>SUM($C$2:C466)*D466/SUM($B$2:B466)-1</f>
        <v>0.32811280505074403</v>
      </c>
      <c r="AB466" s="183">
        <f t="shared" si="41"/>
        <v>-0.12679492801510506</v>
      </c>
      <c r="AC466" s="40">
        <f t="shared" si="42"/>
        <v>0.24075063333333327</v>
      </c>
    </row>
    <row r="467" spans="1:29">
      <c r="A467" s="31" t="s">
        <v>1877</v>
      </c>
      <c r="B467" s="2">
        <v>120</v>
      </c>
      <c r="C467" s="175">
        <v>66.67</v>
      </c>
      <c r="D467" s="176">
        <v>1.7977000000000001</v>
      </c>
      <c r="E467" s="32">
        <f t="shared" si="24"/>
        <v>0.21000000000000002</v>
      </c>
      <c r="F467" s="13">
        <f t="shared" si="25"/>
        <v>-3.0895991666666709E-2</v>
      </c>
      <c r="H467" s="5">
        <f t="shared" si="26"/>
        <v>-3.7075190000000049</v>
      </c>
      <c r="I467" s="2" t="s">
        <v>65</v>
      </c>
      <c r="J467" s="33" t="s">
        <v>1878</v>
      </c>
      <c r="K467" s="34">
        <f t="shared" si="27"/>
        <v>44167</v>
      </c>
      <c r="L467" s="34" t="str">
        <f t="shared" ca="1" si="28"/>
        <v>2021-08-25</v>
      </c>
      <c r="M467" s="18">
        <f t="shared" ca="1" si="29"/>
        <v>32040</v>
      </c>
      <c r="N467" s="19">
        <f t="shared" ca="1" si="30"/>
        <v>-4.2236093476903921E-2</v>
      </c>
      <c r="O467" s="35">
        <f t="shared" si="31"/>
        <v>119.852659</v>
      </c>
      <c r="P467" s="35">
        <f t="shared" si="32"/>
        <v>0.14734099999999728</v>
      </c>
      <c r="Q467" s="36">
        <f t="shared" si="33"/>
        <v>0.8</v>
      </c>
      <c r="R467" s="37">
        <f t="shared" si="34"/>
        <v>7833.2000000000135</v>
      </c>
      <c r="S467" s="38">
        <f t="shared" si="35"/>
        <v>14081.743640000024</v>
      </c>
      <c r="T467" s="38"/>
      <c r="U467" s="38"/>
      <c r="V467" s="39">
        <f t="shared" si="36"/>
        <v>62389.42</v>
      </c>
      <c r="W467" s="39">
        <f t="shared" si="37"/>
        <v>76471.163640000028</v>
      </c>
      <c r="X467" s="1">
        <f t="shared" si="38"/>
        <v>63675</v>
      </c>
      <c r="Y467" s="37">
        <f t="shared" si="39"/>
        <v>12796.163640000028</v>
      </c>
      <c r="Z467" s="183">
        <f t="shared" si="40"/>
        <v>0.20096055971731497</v>
      </c>
      <c r="AA467" s="183">
        <f>SUM($C$2:C467)*D467/SUM($B$2:B467)-1</f>
        <v>0.32763963436199472</v>
      </c>
      <c r="AB467" s="183">
        <f t="shared" si="41"/>
        <v>-0.12667907464467976</v>
      </c>
      <c r="AC467" s="40">
        <f t="shared" si="42"/>
        <v>0.24089599166666673</v>
      </c>
    </row>
    <row r="468" spans="1:29">
      <c r="A468" s="31" t="s">
        <v>1879</v>
      </c>
      <c r="B468" s="2">
        <v>120</v>
      </c>
      <c r="C468" s="175">
        <v>66.790000000000006</v>
      </c>
      <c r="D468" s="176">
        <v>1.7945</v>
      </c>
      <c r="E468" s="32">
        <f t="shared" si="24"/>
        <v>0.21000000000000002</v>
      </c>
      <c r="F468" s="13">
        <f t="shared" si="25"/>
        <v>-2.915169166666658E-2</v>
      </c>
      <c r="H468" s="5">
        <f t="shared" si="26"/>
        <v>-3.4982029999999895</v>
      </c>
      <c r="I468" s="2" t="s">
        <v>65</v>
      </c>
      <c r="J468" s="33" t="s">
        <v>1880</v>
      </c>
      <c r="K468" s="34">
        <f t="shared" si="27"/>
        <v>44168</v>
      </c>
      <c r="L468" s="34" t="str">
        <f t="shared" ca="1" si="28"/>
        <v>2021-08-25</v>
      </c>
      <c r="M468" s="18">
        <f t="shared" ca="1" si="29"/>
        <v>31920</v>
      </c>
      <c r="N468" s="19">
        <f t="shared" ca="1" si="30"/>
        <v>-4.0001381422305644E-2</v>
      </c>
      <c r="O468" s="35">
        <f t="shared" si="31"/>
        <v>119.85465500000001</v>
      </c>
      <c r="P468" s="35">
        <f t="shared" si="32"/>
        <v>0.14534499999999184</v>
      </c>
      <c r="Q468" s="36">
        <f t="shared" si="33"/>
        <v>0.8</v>
      </c>
      <c r="R468" s="37">
        <f t="shared" si="34"/>
        <v>7899.9900000000134</v>
      </c>
      <c r="S468" s="38">
        <f t="shared" si="35"/>
        <v>14176.532055000023</v>
      </c>
      <c r="T468" s="38"/>
      <c r="U468" s="38"/>
      <c r="V468" s="39">
        <f t="shared" si="36"/>
        <v>62389.42</v>
      </c>
      <c r="W468" s="39">
        <f t="shared" si="37"/>
        <v>76565.952055000016</v>
      </c>
      <c r="X468" s="1">
        <f t="shared" si="38"/>
        <v>63795</v>
      </c>
      <c r="Y468" s="37">
        <f t="shared" si="39"/>
        <v>12770.952055000016</v>
      </c>
      <c r="Z468" s="183">
        <f t="shared" si="40"/>
        <v>0.20018735096794438</v>
      </c>
      <c r="AA468" s="183">
        <f>SUM($C$2:C468)*D468/SUM($B$2:B468)-1</f>
        <v>0.32466223504976921</v>
      </c>
      <c r="AB468" s="183">
        <f t="shared" si="41"/>
        <v>-0.12447488408182483</v>
      </c>
      <c r="AC468" s="40">
        <f t="shared" si="42"/>
        <v>0.23915169166666661</v>
      </c>
    </row>
    <row r="469" spans="1:29">
      <c r="A469" s="31" t="s">
        <v>1881</v>
      </c>
      <c r="B469" s="2">
        <v>120</v>
      </c>
      <c r="C469" s="175">
        <v>66.69</v>
      </c>
      <c r="D469" s="176">
        <v>1.7974000000000001</v>
      </c>
      <c r="E469" s="32">
        <f t="shared" si="24"/>
        <v>0.21000000000000002</v>
      </c>
      <c r="F469" s="13">
        <f t="shared" si="25"/>
        <v>-3.0605275000000039E-2</v>
      </c>
      <c r="H469" s="5">
        <f t="shared" si="26"/>
        <v>-3.6726330000000047</v>
      </c>
      <c r="I469" s="2" t="s">
        <v>65</v>
      </c>
      <c r="J469" s="33" t="s">
        <v>1882</v>
      </c>
      <c r="K469" s="34">
        <f t="shared" si="27"/>
        <v>44169</v>
      </c>
      <c r="L469" s="34" t="str">
        <f t="shared" ca="1" si="28"/>
        <v>2021-08-25</v>
      </c>
      <c r="M469" s="18">
        <f t="shared" ca="1" si="29"/>
        <v>31800</v>
      </c>
      <c r="N469" s="19">
        <f t="shared" ca="1" si="30"/>
        <v>-4.2154435377358544E-2</v>
      </c>
      <c r="O469" s="35">
        <f t="shared" si="31"/>
        <v>119.868606</v>
      </c>
      <c r="P469" s="35">
        <f t="shared" si="32"/>
        <v>0.13139400000000023</v>
      </c>
      <c r="Q469" s="36">
        <f t="shared" si="33"/>
        <v>0.8</v>
      </c>
      <c r="R469" s="37">
        <f t="shared" si="34"/>
        <v>7966.680000000013</v>
      </c>
      <c r="S469" s="38">
        <f t="shared" si="35"/>
        <v>14319.310632000024</v>
      </c>
      <c r="T469" s="38"/>
      <c r="U469" s="38"/>
      <c r="V469" s="39">
        <f t="shared" si="36"/>
        <v>62389.42</v>
      </c>
      <c r="W469" s="39">
        <f t="shared" si="37"/>
        <v>76708.730632000021</v>
      </c>
      <c r="X469" s="1">
        <f t="shared" si="38"/>
        <v>63915</v>
      </c>
      <c r="Y469" s="37">
        <f t="shared" si="39"/>
        <v>12793.730632000021</v>
      </c>
      <c r="Z469" s="183">
        <f t="shared" si="40"/>
        <v>0.20016788910271477</v>
      </c>
      <c r="AA469" s="183">
        <f>SUM($C$2:C469)*D469/SUM($B$2:B469)-1</f>
        <v>0.32618732798247718</v>
      </c>
      <c r="AB469" s="183">
        <f t="shared" si="41"/>
        <v>-0.12601943887976241</v>
      </c>
      <c r="AC469" s="40">
        <f t="shared" si="42"/>
        <v>0.24060527500000006</v>
      </c>
    </row>
    <row r="470" spans="1:29">
      <c r="A470" s="31" t="s">
        <v>1883</v>
      </c>
      <c r="B470" s="2">
        <v>120</v>
      </c>
      <c r="C470" s="175">
        <v>67.22</v>
      </c>
      <c r="D470" s="176">
        <v>1.7829999999999999</v>
      </c>
      <c r="E470" s="32">
        <f t="shared" si="24"/>
        <v>0.21000000000000002</v>
      </c>
      <c r="F470" s="13">
        <f t="shared" si="25"/>
        <v>-2.2901283333333331E-2</v>
      </c>
      <c r="H470" s="5">
        <f t="shared" si="26"/>
        <v>-2.7481539999999995</v>
      </c>
      <c r="I470" s="2" t="s">
        <v>65</v>
      </c>
      <c r="J470" s="33" t="s">
        <v>1884</v>
      </c>
      <c r="K470" s="34">
        <f t="shared" si="27"/>
        <v>44172</v>
      </c>
      <c r="L470" s="34" t="str">
        <f t="shared" ca="1" si="28"/>
        <v>2021-08-25</v>
      </c>
      <c r="M470" s="18">
        <f t="shared" ca="1" si="29"/>
        <v>31440</v>
      </c>
      <c r="N470" s="19">
        <f t="shared" ca="1" si="30"/>
        <v>-3.1904459605597957E-2</v>
      </c>
      <c r="O470" s="35">
        <f t="shared" si="31"/>
        <v>119.85325999999999</v>
      </c>
      <c r="P470" s="35">
        <f t="shared" si="32"/>
        <v>0.14674000000000831</v>
      </c>
      <c r="Q470" s="36">
        <f t="shared" si="33"/>
        <v>0.8</v>
      </c>
      <c r="R470" s="37">
        <f t="shared" si="34"/>
        <v>8033.9000000000133</v>
      </c>
      <c r="S470" s="38">
        <f t="shared" si="35"/>
        <v>14324.443700000023</v>
      </c>
      <c r="T470" s="38"/>
      <c r="U470" s="38"/>
      <c r="V470" s="39">
        <f t="shared" si="36"/>
        <v>62389.42</v>
      </c>
      <c r="W470" s="39">
        <f t="shared" si="37"/>
        <v>76713.863700000016</v>
      </c>
      <c r="X470" s="1">
        <f t="shared" si="38"/>
        <v>64035</v>
      </c>
      <c r="Y470" s="37">
        <f t="shared" si="39"/>
        <v>12678.863700000016</v>
      </c>
      <c r="Z470" s="183">
        <f t="shared" si="40"/>
        <v>0.19799896462871902</v>
      </c>
      <c r="AA470" s="183">
        <f>SUM($C$2:C470)*D470/SUM($B$2:B470)-1</f>
        <v>0.31496883454360947</v>
      </c>
      <c r="AB470" s="183">
        <f t="shared" si="41"/>
        <v>-0.11696986991489045</v>
      </c>
      <c r="AC470" s="40">
        <f t="shared" si="42"/>
        <v>0.23290128333333335</v>
      </c>
    </row>
    <row r="471" spans="1:29">
      <c r="A471" s="31" t="s">
        <v>1885</v>
      </c>
      <c r="B471" s="2">
        <v>120</v>
      </c>
      <c r="C471" s="175">
        <v>67.38</v>
      </c>
      <c r="D471" s="176">
        <v>1.7788999999999999</v>
      </c>
      <c r="E471" s="32">
        <f t="shared" si="24"/>
        <v>0.21000000000000002</v>
      </c>
      <c r="F471" s="13">
        <f t="shared" si="25"/>
        <v>-2.0575550000000102E-2</v>
      </c>
      <c r="H471" s="5">
        <f t="shared" si="26"/>
        <v>-2.4690660000000122</v>
      </c>
      <c r="I471" s="2" t="s">
        <v>65</v>
      </c>
      <c r="J471" s="33" t="s">
        <v>1886</v>
      </c>
      <c r="K471" s="34">
        <f t="shared" si="27"/>
        <v>44173</v>
      </c>
      <c r="L471" s="34" t="str">
        <f t="shared" ca="1" si="28"/>
        <v>2021-08-25</v>
      </c>
      <c r="M471" s="18">
        <f t="shared" ca="1" si="29"/>
        <v>31320</v>
      </c>
      <c r="N471" s="19">
        <f t="shared" ca="1" si="30"/>
        <v>-2.8774236590038457E-2</v>
      </c>
      <c r="O471" s="35">
        <f t="shared" si="31"/>
        <v>119.86228199999999</v>
      </c>
      <c r="P471" s="35">
        <f t="shared" si="32"/>
        <v>0.13771800000000667</v>
      </c>
      <c r="Q471" s="36">
        <f t="shared" si="33"/>
        <v>0.8</v>
      </c>
      <c r="R471" s="37">
        <f t="shared" si="34"/>
        <v>8101.2800000000134</v>
      </c>
      <c r="S471" s="38">
        <f t="shared" si="35"/>
        <v>14411.366992000023</v>
      </c>
      <c r="T471" s="38"/>
      <c r="U471" s="38"/>
      <c r="V471" s="39">
        <f t="shared" si="36"/>
        <v>62389.42</v>
      </c>
      <c r="W471" s="39">
        <f t="shared" si="37"/>
        <v>76800.786992000023</v>
      </c>
      <c r="X471" s="1">
        <f t="shared" si="38"/>
        <v>64155</v>
      </c>
      <c r="Y471" s="37">
        <f t="shared" si="39"/>
        <v>12645.786992000023</v>
      </c>
      <c r="Z471" s="183">
        <f t="shared" si="40"/>
        <v>0.1971130386096176</v>
      </c>
      <c r="AA471" s="183">
        <f>SUM($C$2:C471)*D471/SUM($B$2:B471)-1</f>
        <v>0.31135943945132905</v>
      </c>
      <c r="AB471" s="183">
        <f t="shared" si="41"/>
        <v>-0.11424640084171145</v>
      </c>
      <c r="AC471" s="40">
        <f t="shared" si="42"/>
        <v>0.23057555000000013</v>
      </c>
    </row>
    <row r="472" spans="1:29">
      <c r="A472" s="31" t="s">
        <v>1887</v>
      </c>
      <c r="B472" s="2">
        <v>120</v>
      </c>
      <c r="C472" s="175">
        <v>68.239999999999995</v>
      </c>
      <c r="D472" s="176">
        <v>1.7565</v>
      </c>
      <c r="E472" s="32">
        <f t="shared" si="24"/>
        <v>0.21000000000000002</v>
      </c>
      <c r="F472" s="13">
        <f t="shared" si="25"/>
        <v>-8.0747333333334829E-3</v>
      </c>
      <c r="H472" s="5">
        <f t="shared" si="26"/>
        <v>-0.96896800000001804</v>
      </c>
      <c r="I472" s="2" t="s">
        <v>65</v>
      </c>
      <c r="J472" s="33" t="s">
        <v>1888</v>
      </c>
      <c r="K472" s="34">
        <f t="shared" si="27"/>
        <v>44174</v>
      </c>
      <c r="L472" s="34" t="str">
        <f t="shared" ca="1" si="28"/>
        <v>2021-08-25</v>
      </c>
      <c r="M472" s="18">
        <f t="shared" ca="1" si="29"/>
        <v>31200</v>
      </c>
      <c r="N472" s="19">
        <f t="shared" ca="1" si="30"/>
        <v>-1.1335683333333546E-2</v>
      </c>
      <c r="O472" s="35">
        <f t="shared" si="31"/>
        <v>119.86355999999999</v>
      </c>
      <c r="P472" s="35">
        <f t="shared" si="32"/>
        <v>0.13644000000000744</v>
      </c>
      <c r="Q472" s="36">
        <f t="shared" si="33"/>
        <v>0.8</v>
      </c>
      <c r="R472" s="37">
        <f t="shared" si="34"/>
        <v>8169.5200000000132</v>
      </c>
      <c r="S472" s="38">
        <f t="shared" si="35"/>
        <v>14349.761880000022</v>
      </c>
      <c r="T472" s="38"/>
      <c r="U472" s="38"/>
      <c r="V472" s="39">
        <f t="shared" si="36"/>
        <v>62389.42</v>
      </c>
      <c r="W472" s="39">
        <f t="shared" si="37"/>
        <v>76739.181880000018</v>
      </c>
      <c r="X472" s="1">
        <f t="shared" si="38"/>
        <v>64275</v>
      </c>
      <c r="Y472" s="37">
        <f t="shared" si="39"/>
        <v>12464.181880000018</v>
      </c>
      <c r="Z472" s="183">
        <f t="shared" si="40"/>
        <v>0.19391959362115929</v>
      </c>
      <c r="AA472" s="183">
        <f>SUM($C$2:C472)*D472/SUM($B$2:B472)-1</f>
        <v>0.29429413908984836</v>
      </c>
      <c r="AB472" s="183">
        <f t="shared" si="41"/>
        <v>-0.10037454546868907</v>
      </c>
      <c r="AC472" s="40">
        <f t="shared" si="42"/>
        <v>0.21807473333333349</v>
      </c>
    </row>
    <row r="473" spans="1:29">
      <c r="A473" s="31" t="s">
        <v>1889</v>
      </c>
      <c r="B473" s="2">
        <v>135</v>
      </c>
      <c r="C473" s="175">
        <v>76.81</v>
      </c>
      <c r="D473" s="176">
        <v>1.7556</v>
      </c>
      <c r="E473" s="32">
        <f t="shared" si="24"/>
        <v>0.22000000000000003</v>
      </c>
      <c r="F473" s="13">
        <f t="shared" si="25"/>
        <v>-7.5579037037037458E-3</v>
      </c>
      <c r="H473" s="5">
        <f t="shared" si="26"/>
        <v>-1.0203170000000057</v>
      </c>
      <c r="I473" s="2" t="s">
        <v>65</v>
      </c>
      <c r="J473" s="33" t="s">
        <v>1890</v>
      </c>
      <c r="K473" s="34">
        <f t="shared" si="27"/>
        <v>44175</v>
      </c>
      <c r="L473" s="34" t="str">
        <f t="shared" ca="1" si="28"/>
        <v>2021-08-25</v>
      </c>
      <c r="M473" s="18">
        <f t="shared" ca="1" si="29"/>
        <v>34965</v>
      </c>
      <c r="N473" s="19">
        <f t="shared" ca="1" si="30"/>
        <v>-1.0651099814099873E-2</v>
      </c>
      <c r="O473" s="35">
        <f t="shared" si="31"/>
        <v>134.84763599999999</v>
      </c>
      <c r="P473" s="35">
        <f t="shared" si="32"/>
        <v>0.15236400000000572</v>
      </c>
      <c r="Q473" s="36">
        <f t="shared" si="33"/>
        <v>0.9</v>
      </c>
      <c r="R473" s="37">
        <f t="shared" si="34"/>
        <v>8246.3300000000127</v>
      </c>
      <c r="S473" s="38">
        <f t="shared" si="35"/>
        <v>14477.256948000022</v>
      </c>
      <c r="T473" s="38"/>
      <c r="U473" s="38"/>
      <c r="V473" s="39">
        <f t="shared" si="36"/>
        <v>62389.42</v>
      </c>
      <c r="W473" s="39">
        <f t="shared" si="37"/>
        <v>76866.676948000022</v>
      </c>
      <c r="X473" s="1">
        <f t="shared" si="38"/>
        <v>64410</v>
      </c>
      <c r="Y473" s="37">
        <f t="shared" si="39"/>
        <v>12456.676948000022</v>
      </c>
      <c r="Z473" s="183">
        <f t="shared" si="40"/>
        <v>0.19339663015059805</v>
      </c>
      <c r="AA473" s="183">
        <f>SUM($C$2:C473)*D473/SUM($B$2:B473)-1</f>
        <v>0.29301316460177018</v>
      </c>
      <c r="AB473" s="183">
        <f t="shared" si="41"/>
        <v>-9.9616534451172134E-2</v>
      </c>
      <c r="AC473" s="40">
        <f t="shared" si="42"/>
        <v>0.22755790370370377</v>
      </c>
    </row>
    <row r="474" spans="1:29">
      <c r="A474" s="31" t="s">
        <v>1891</v>
      </c>
      <c r="B474" s="2">
        <v>135</v>
      </c>
      <c r="C474" s="175">
        <v>77.599999999999994</v>
      </c>
      <c r="D474" s="176">
        <v>1.7377</v>
      </c>
      <c r="E474" s="32">
        <f t="shared" si="24"/>
        <v>0.22000000000000003</v>
      </c>
      <c r="F474" s="13">
        <f t="shared" si="25"/>
        <v>2.6494814814813912E-3</v>
      </c>
      <c r="H474" s="5">
        <f t="shared" si="26"/>
        <v>0.35767999999998779</v>
      </c>
      <c r="I474" s="2" t="s">
        <v>65</v>
      </c>
      <c r="J474" s="33" t="s">
        <v>1892</v>
      </c>
      <c r="K474" s="34">
        <f t="shared" si="27"/>
        <v>44176</v>
      </c>
      <c r="L474" s="34" t="str">
        <f t="shared" ca="1" si="28"/>
        <v>2021-08-25</v>
      </c>
      <c r="M474" s="18">
        <f t="shared" ca="1" si="29"/>
        <v>34830</v>
      </c>
      <c r="N474" s="19">
        <f t="shared" ca="1" si="30"/>
        <v>3.7482974447314256E-3</v>
      </c>
      <c r="O474" s="35">
        <f t="shared" si="31"/>
        <v>134.84551999999999</v>
      </c>
      <c r="P474" s="35">
        <f t="shared" si="32"/>
        <v>0.15448000000000661</v>
      </c>
      <c r="Q474" s="36">
        <f t="shared" si="33"/>
        <v>0.9</v>
      </c>
      <c r="R474" s="37">
        <f t="shared" si="34"/>
        <v>8323.930000000013</v>
      </c>
      <c r="S474" s="38">
        <f t="shared" si="35"/>
        <v>14464.493161000022</v>
      </c>
      <c r="T474" s="38"/>
      <c r="U474" s="38"/>
      <c r="V474" s="39">
        <f t="shared" si="36"/>
        <v>62389.42</v>
      </c>
      <c r="W474" s="39">
        <f t="shared" si="37"/>
        <v>76853.913161000019</v>
      </c>
      <c r="X474" s="1">
        <f t="shared" si="38"/>
        <v>64545</v>
      </c>
      <c r="Y474" s="37">
        <f t="shared" si="39"/>
        <v>12308.913161000019</v>
      </c>
      <c r="Z474" s="183">
        <f t="shared" si="40"/>
        <v>0.19070281448601789</v>
      </c>
      <c r="AA474" s="183">
        <f>SUM($C$2:C474)*D474/SUM($B$2:B474)-1</f>
        <v>0.27924199920985382</v>
      </c>
      <c r="AB474" s="183">
        <f t="shared" si="41"/>
        <v>-8.8539184723835929E-2</v>
      </c>
      <c r="AC474" s="40">
        <f t="shared" si="42"/>
        <v>0.21735051851851864</v>
      </c>
    </row>
    <row r="475" spans="1:29">
      <c r="A475" s="31" t="s">
        <v>1910</v>
      </c>
      <c r="B475" s="2">
        <v>135</v>
      </c>
      <c r="C475" s="175">
        <v>76.930000000000007</v>
      </c>
      <c r="D475" s="176">
        <v>1.7526999999999999</v>
      </c>
      <c r="E475" s="32">
        <f t="shared" si="24"/>
        <v>0.22000000000000003</v>
      </c>
      <c r="F475" s="13">
        <f t="shared" si="25"/>
        <v>-6.0074148148148484E-3</v>
      </c>
      <c r="H475" s="5">
        <f t="shared" si="26"/>
        <v>-0.81100100000000452</v>
      </c>
      <c r="I475" s="2" t="s">
        <v>65</v>
      </c>
      <c r="J475" s="33" t="s">
        <v>1911</v>
      </c>
      <c r="K475" s="34">
        <f t="shared" si="27"/>
        <v>44179</v>
      </c>
      <c r="L475" s="34" t="str">
        <f t="shared" ca="1" si="28"/>
        <v>2021-08-25</v>
      </c>
      <c r="M475" s="18">
        <f t="shared" ca="1" si="29"/>
        <v>34425</v>
      </c>
      <c r="N475" s="19">
        <f t="shared" ca="1" si="30"/>
        <v>-8.5988486564996854E-3</v>
      </c>
      <c r="O475" s="35">
        <f t="shared" si="31"/>
        <v>134.83521100000002</v>
      </c>
      <c r="P475" s="35">
        <f t="shared" si="32"/>
        <v>0.16478899999998475</v>
      </c>
      <c r="Q475" s="36">
        <f t="shared" si="33"/>
        <v>0.9</v>
      </c>
      <c r="R475" s="37">
        <f t="shared" si="34"/>
        <v>8400.8600000000133</v>
      </c>
      <c r="S475" s="38">
        <f t="shared" si="35"/>
        <v>14724.187322000023</v>
      </c>
      <c r="T475" s="38"/>
      <c r="U475" s="38"/>
      <c r="V475" s="39">
        <f t="shared" si="36"/>
        <v>62389.42</v>
      </c>
      <c r="W475" s="39">
        <f t="shared" si="37"/>
        <v>77113.607322000025</v>
      </c>
      <c r="X475" s="1">
        <f t="shared" si="38"/>
        <v>64680</v>
      </c>
      <c r="Y475" s="37">
        <f t="shared" si="39"/>
        <v>12433.607322000025</v>
      </c>
      <c r="Z475" s="183">
        <f t="shared" si="40"/>
        <v>0.19223264257885009</v>
      </c>
      <c r="AA475" s="183">
        <f>SUM($C$2:C475)*D475/SUM($B$2:B475)-1</f>
        <v>0.28967611471861487</v>
      </c>
      <c r="AB475" s="183">
        <f t="shared" si="41"/>
        <v>-9.7443472139764786E-2</v>
      </c>
      <c r="AC475" s="40">
        <f t="shared" si="42"/>
        <v>0.22600741481481487</v>
      </c>
    </row>
    <row r="476" spans="1:29">
      <c r="A476" s="31" t="s">
        <v>1912</v>
      </c>
      <c r="B476" s="2">
        <v>135</v>
      </c>
      <c r="C476" s="175">
        <v>76.77</v>
      </c>
      <c r="D476" s="176">
        <v>1.7564</v>
      </c>
      <c r="E476" s="32">
        <f t="shared" si="24"/>
        <v>0.22000000000000003</v>
      </c>
      <c r="F476" s="13">
        <f t="shared" si="25"/>
        <v>-8.0747333333333789E-3</v>
      </c>
      <c r="H476" s="5">
        <f t="shared" si="26"/>
        <v>-1.0900890000000061</v>
      </c>
      <c r="I476" s="2" t="s">
        <v>65</v>
      </c>
      <c r="J476" s="33" t="s">
        <v>1913</v>
      </c>
      <c r="K476" s="34">
        <f t="shared" si="27"/>
        <v>44180</v>
      </c>
      <c r="L476" s="34" t="str">
        <f t="shared" ca="1" si="28"/>
        <v>2021-08-25</v>
      </c>
      <c r="M476" s="18">
        <f t="shared" ca="1" si="29"/>
        <v>34290</v>
      </c>
      <c r="N476" s="19">
        <f t="shared" ca="1" si="30"/>
        <v>-1.1603455380577492E-2</v>
      </c>
      <c r="O476" s="35">
        <f t="shared" si="31"/>
        <v>134.83882799999998</v>
      </c>
      <c r="P476" s="35">
        <f t="shared" si="32"/>
        <v>0.16117200000002185</v>
      </c>
      <c r="Q476" s="36">
        <f t="shared" si="33"/>
        <v>0.9</v>
      </c>
      <c r="R476" s="37">
        <f t="shared" si="34"/>
        <v>8477.6300000000138</v>
      </c>
      <c r="S476" s="38">
        <f t="shared" si="35"/>
        <v>14890.109332000024</v>
      </c>
      <c r="T476" s="38"/>
      <c r="U476" s="38"/>
      <c r="V476" s="39">
        <f t="shared" si="36"/>
        <v>62389.42</v>
      </c>
      <c r="W476" s="39">
        <f t="shared" si="37"/>
        <v>77279.52933200002</v>
      </c>
      <c r="X476" s="1">
        <f t="shared" si="38"/>
        <v>64815</v>
      </c>
      <c r="Y476" s="37">
        <f t="shared" si="39"/>
        <v>12464.52933200002</v>
      </c>
      <c r="Z476" s="183">
        <f t="shared" si="40"/>
        <v>0.19230933166705277</v>
      </c>
      <c r="AA476" s="183">
        <f>SUM($C$2:C476)*D476/SUM($B$2:B476)-1</f>
        <v>0.29178714846871867</v>
      </c>
      <c r="AB476" s="183">
        <f t="shared" si="41"/>
        <v>-9.9477816801665897E-2</v>
      </c>
      <c r="AC476" s="40">
        <f t="shared" si="42"/>
        <v>0.22807473333333342</v>
      </c>
    </row>
    <row r="477" spans="1:29">
      <c r="A477" s="31" t="s">
        <v>1914</v>
      </c>
      <c r="B477" s="2">
        <v>135</v>
      </c>
      <c r="C477" s="175">
        <v>76.62</v>
      </c>
      <c r="D477" s="176">
        <v>1.7588999999999999</v>
      </c>
      <c r="E477" s="32">
        <f t="shared" si="24"/>
        <v>0.22000000000000003</v>
      </c>
      <c r="F477" s="13">
        <f t="shared" si="25"/>
        <v>-1.0012844444444394E-2</v>
      </c>
      <c r="H477" s="5">
        <f t="shared" si="26"/>
        <v>-1.3517339999999933</v>
      </c>
      <c r="I477" s="2" t="s">
        <v>65</v>
      </c>
      <c r="J477" s="33" t="s">
        <v>1915</v>
      </c>
      <c r="K477" s="34">
        <f t="shared" si="27"/>
        <v>44181</v>
      </c>
      <c r="L477" s="34" t="str">
        <f t="shared" ca="1" si="28"/>
        <v>2021-08-25</v>
      </c>
      <c r="M477" s="18">
        <f t="shared" ca="1" si="29"/>
        <v>34155</v>
      </c>
      <c r="N477" s="19">
        <f t="shared" ca="1" si="30"/>
        <v>-1.4445407992973138E-2</v>
      </c>
      <c r="O477" s="35">
        <f t="shared" si="31"/>
        <v>134.766918</v>
      </c>
      <c r="P477" s="35">
        <f t="shared" si="32"/>
        <v>0.23308199999999601</v>
      </c>
      <c r="Q477" s="36">
        <f t="shared" si="33"/>
        <v>0.9</v>
      </c>
      <c r="R477" s="37">
        <f t="shared" si="34"/>
        <v>8554.2500000000146</v>
      </c>
      <c r="S477" s="38">
        <f t="shared" si="35"/>
        <v>15046.070325000024</v>
      </c>
      <c r="T477" s="38"/>
      <c r="U477" s="38"/>
      <c r="V477" s="39">
        <f t="shared" si="36"/>
        <v>62389.42</v>
      </c>
      <c r="W477" s="39">
        <f t="shared" si="37"/>
        <v>77435.490325000021</v>
      </c>
      <c r="X477" s="1">
        <f t="shared" si="38"/>
        <v>64950</v>
      </c>
      <c r="Y477" s="37">
        <f t="shared" si="39"/>
        <v>12485.490325000021</v>
      </c>
      <c r="Z477" s="183">
        <f t="shared" si="40"/>
        <v>0.1922323375673598</v>
      </c>
      <c r="AA477" s="183">
        <f>SUM($C$2:C477)*D477/SUM($B$2:B477)-1</f>
        <v>0.29301193796766745</v>
      </c>
      <c r="AB477" s="183">
        <f t="shared" si="41"/>
        <v>-0.10077960040030765</v>
      </c>
      <c r="AC477" s="40">
        <f t="shared" si="42"/>
        <v>0.23001284444444442</v>
      </c>
    </row>
    <row r="478" spans="1:29">
      <c r="A478" s="31" t="s">
        <v>1916</v>
      </c>
      <c r="B478" s="2">
        <v>135</v>
      </c>
      <c r="C478" s="175">
        <v>75.7</v>
      </c>
      <c r="D478" s="176">
        <v>1.7811999999999999</v>
      </c>
      <c r="E478" s="32">
        <f t="shared" si="24"/>
        <v>0.22000000000000003</v>
      </c>
      <c r="F478" s="13">
        <f t="shared" si="25"/>
        <v>-2.1899925925925944E-2</v>
      </c>
      <c r="H478" s="5">
        <f t="shared" si="26"/>
        <v>-2.9564900000000023</v>
      </c>
      <c r="I478" s="2" t="s">
        <v>65</v>
      </c>
      <c r="J478" s="33" t="s">
        <v>1917</v>
      </c>
      <c r="K478" s="34">
        <f t="shared" si="27"/>
        <v>44182</v>
      </c>
      <c r="L478" s="34" t="str">
        <f t="shared" ca="1" si="28"/>
        <v>2021-08-25</v>
      </c>
      <c r="M478" s="18">
        <f t="shared" ca="1" si="29"/>
        <v>34020</v>
      </c>
      <c r="N478" s="19">
        <f t="shared" ca="1" si="30"/>
        <v>-3.1720130805408607E-2</v>
      </c>
      <c r="O478" s="35">
        <f t="shared" si="31"/>
        <v>134.83684</v>
      </c>
      <c r="P478" s="35">
        <f t="shared" si="32"/>
        <v>0.16316000000000486</v>
      </c>
      <c r="Q478" s="36">
        <f t="shared" si="33"/>
        <v>0.9</v>
      </c>
      <c r="R478" s="37">
        <f t="shared" si="34"/>
        <v>8629.9500000000153</v>
      </c>
      <c r="S478" s="38">
        <f t="shared" si="35"/>
        <v>15371.666940000026</v>
      </c>
      <c r="T478" s="38"/>
      <c r="U478" s="38"/>
      <c r="V478" s="39">
        <f t="shared" si="36"/>
        <v>62389.42</v>
      </c>
      <c r="W478" s="39">
        <f t="shared" si="37"/>
        <v>77761.086940000023</v>
      </c>
      <c r="X478" s="1">
        <f t="shared" si="38"/>
        <v>65085</v>
      </c>
      <c r="Y478" s="37">
        <f t="shared" si="39"/>
        <v>12676.086940000023</v>
      </c>
      <c r="Z478" s="183">
        <f t="shared" si="40"/>
        <v>0.19476203334101605</v>
      </c>
      <c r="AA478" s="183">
        <f>SUM($C$2:C478)*D478/SUM($B$2:B478)-1</f>
        <v>0.30876095425981398</v>
      </c>
      <c r="AB478" s="183">
        <f t="shared" si="41"/>
        <v>-0.11399892091879793</v>
      </c>
      <c r="AC478" s="40">
        <f t="shared" si="42"/>
        <v>0.24189992592592596</v>
      </c>
    </row>
    <row r="479" spans="1:29">
      <c r="A479" s="31" t="s">
        <v>1918</v>
      </c>
      <c r="B479" s="2">
        <v>120</v>
      </c>
      <c r="C479" s="175">
        <v>67.510000000000005</v>
      </c>
      <c r="D479" s="176">
        <v>1.7754000000000001</v>
      </c>
      <c r="E479" s="32">
        <f t="shared" si="24"/>
        <v>0.21000000000000002</v>
      </c>
      <c r="F479" s="13">
        <f t="shared" si="25"/>
        <v>-1.8685891666666638E-2</v>
      </c>
      <c r="H479" s="5">
        <f t="shared" si="26"/>
        <v>-2.2423069999999967</v>
      </c>
      <c r="I479" s="2" t="s">
        <v>65</v>
      </c>
      <c r="J479" s="33" t="s">
        <v>1919</v>
      </c>
      <c r="K479" s="34">
        <f t="shared" si="27"/>
        <v>44183</v>
      </c>
      <c r="L479" s="34" t="str">
        <f t="shared" ca="1" si="28"/>
        <v>2021-08-25</v>
      </c>
      <c r="M479" s="18">
        <f t="shared" ca="1" si="29"/>
        <v>30120</v>
      </c>
      <c r="N479" s="19">
        <f t="shared" ca="1" si="30"/>
        <v>-2.7172710989375792E-2</v>
      </c>
      <c r="O479" s="35">
        <f t="shared" si="31"/>
        <v>119.85725400000001</v>
      </c>
      <c r="P479" s="35">
        <f t="shared" si="32"/>
        <v>0.14274599999998827</v>
      </c>
      <c r="Q479" s="36">
        <f t="shared" si="33"/>
        <v>0.8</v>
      </c>
      <c r="R479" s="37">
        <f t="shared" si="34"/>
        <v>8697.4600000000155</v>
      </c>
      <c r="S479" s="38">
        <f t="shared" si="35"/>
        <v>15441.470484000029</v>
      </c>
      <c r="T479" s="38"/>
      <c r="U479" s="38"/>
      <c r="V479" s="39">
        <f t="shared" si="36"/>
        <v>62389.42</v>
      </c>
      <c r="W479" s="39">
        <f t="shared" si="37"/>
        <v>77830.890484000032</v>
      </c>
      <c r="X479" s="1">
        <f t="shared" si="38"/>
        <v>65205</v>
      </c>
      <c r="Y479" s="37">
        <f t="shared" si="39"/>
        <v>12625.890484000032</v>
      </c>
      <c r="Z479" s="183">
        <f t="shared" si="40"/>
        <v>0.19363377783912328</v>
      </c>
      <c r="AA479" s="183">
        <f>SUM($C$2:C479)*D479/SUM($B$2:B479)-1</f>
        <v>0.30393675086266403</v>
      </c>
      <c r="AB479" s="183">
        <f t="shared" ref="AB479:AB504" si="43">Z479-AA479</f>
        <v>-0.11030297302354075</v>
      </c>
      <c r="AC479" s="40">
        <f t="shared" ref="AC479:AC493" si="44">IF(E479-F479&lt;0,"达成",E479-F479)</f>
        <v>0.22868589166666667</v>
      </c>
    </row>
    <row r="480" spans="1:29">
      <c r="A480" s="31" t="s">
        <v>1920</v>
      </c>
      <c r="B480" s="2">
        <v>120</v>
      </c>
      <c r="C480" s="175">
        <v>66.91</v>
      </c>
      <c r="D480" s="176">
        <v>1.7912999999999999</v>
      </c>
      <c r="E480" s="32">
        <f t="shared" si="24"/>
        <v>0.21000000000000002</v>
      </c>
      <c r="F480" s="13">
        <f t="shared" si="25"/>
        <v>-2.7407391666666687E-2</v>
      </c>
      <c r="H480" s="5">
        <f t="shared" si="26"/>
        <v>-3.2888870000000026</v>
      </c>
      <c r="I480" s="2" t="s">
        <v>65</v>
      </c>
      <c r="J480" s="33" t="s">
        <v>1921</v>
      </c>
      <c r="K480" s="34">
        <f t="shared" si="27"/>
        <v>44186</v>
      </c>
      <c r="L480" s="34" t="str">
        <f t="shared" ca="1" si="28"/>
        <v>2021-08-25</v>
      </c>
      <c r="M480" s="18">
        <f t="shared" ca="1" si="29"/>
        <v>29760</v>
      </c>
      <c r="N480" s="19">
        <f t="shared" ca="1" si="30"/>
        <v>-4.0337491767473151E-2</v>
      </c>
      <c r="O480" s="35">
        <f t="shared" si="31"/>
        <v>119.85588299999999</v>
      </c>
      <c r="P480" s="35">
        <f t="shared" si="32"/>
        <v>0.14411700000000849</v>
      </c>
      <c r="Q480" s="36">
        <f t="shared" si="33"/>
        <v>0.8</v>
      </c>
      <c r="R480" s="37">
        <f t="shared" si="34"/>
        <v>8764.3700000000154</v>
      </c>
      <c r="S480" s="38">
        <f t="shared" si="35"/>
        <v>15699.615981000026</v>
      </c>
      <c r="T480" s="38"/>
      <c r="U480" s="38"/>
      <c r="V480" s="39">
        <f t="shared" si="36"/>
        <v>62389.42</v>
      </c>
      <c r="W480" s="39">
        <f t="shared" si="37"/>
        <v>78089.035981000023</v>
      </c>
      <c r="X480" s="1">
        <f t="shared" si="38"/>
        <v>65325</v>
      </c>
      <c r="Y480" s="37">
        <f t="shared" si="39"/>
        <v>12764.035981000023</v>
      </c>
      <c r="Z480" s="183">
        <f t="shared" si="40"/>
        <v>0.19539282022196747</v>
      </c>
      <c r="AA480" s="183">
        <f>SUM($C$2:C480)*D480/SUM($B$2:B480)-1</f>
        <v>0.31503247398392675</v>
      </c>
      <c r="AB480" s="183">
        <f t="shared" si="43"/>
        <v>-0.11963965376195929</v>
      </c>
      <c r="AC480" s="40">
        <f t="shared" si="44"/>
        <v>0.23740739166666672</v>
      </c>
    </row>
    <row r="481" spans="1:29">
      <c r="A481" s="31" t="s">
        <v>1922</v>
      </c>
      <c r="B481" s="2">
        <v>120</v>
      </c>
      <c r="C481" s="175">
        <v>67.95</v>
      </c>
      <c r="D481" s="176">
        <v>1.764</v>
      </c>
      <c r="E481" s="32">
        <f t="shared" si="24"/>
        <v>0.21000000000000002</v>
      </c>
      <c r="F481" s="13">
        <f t="shared" si="25"/>
        <v>-1.2290124999999937E-2</v>
      </c>
      <c r="H481" s="5">
        <f t="shared" si="26"/>
        <v>-1.4748149999999924</v>
      </c>
      <c r="I481" s="2" t="s">
        <v>65</v>
      </c>
      <c r="J481" s="33" t="s">
        <v>1923</v>
      </c>
      <c r="K481" s="34">
        <f t="shared" si="27"/>
        <v>44187</v>
      </c>
      <c r="L481" s="34" t="str">
        <f t="shared" ca="1" si="28"/>
        <v>2021-08-25</v>
      </c>
      <c r="M481" s="18">
        <f t="shared" ca="1" si="29"/>
        <v>29640</v>
      </c>
      <c r="N481" s="19">
        <f t="shared" ca="1" si="30"/>
        <v>-1.8161520748987761E-2</v>
      </c>
      <c r="O481" s="35">
        <f t="shared" si="31"/>
        <v>119.86380000000001</v>
      </c>
      <c r="P481" s="35">
        <f t="shared" si="32"/>
        <v>0.13619999999998811</v>
      </c>
      <c r="Q481" s="36">
        <f t="shared" si="33"/>
        <v>0.8</v>
      </c>
      <c r="R481" s="37">
        <f t="shared" si="34"/>
        <v>8832.3200000000161</v>
      </c>
      <c r="S481" s="38">
        <f t="shared" si="35"/>
        <v>15580.212480000029</v>
      </c>
      <c r="T481" s="38"/>
      <c r="U481" s="38"/>
      <c r="V481" s="39">
        <f t="shared" si="36"/>
        <v>62389.42</v>
      </c>
      <c r="W481" s="39">
        <f t="shared" si="37"/>
        <v>77969.632480000029</v>
      </c>
      <c r="X481" s="1">
        <f t="shared" si="38"/>
        <v>65445</v>
      </c>
      <c r="Y481" s="37">
        <f t="shared" si="39"/>
        <v>12524.632480000029</v>
      </c>
      <c r="Z481" s="183">
        <f t="shared" si="40"/>
        <v>0.19137646084498483</v>
      </c>
      <c r="AA481" s="183">
        <f>SUM($C$2:C481)*D481/SUM($B$2:B481)-1</f>
        <v>0.29444797066238859</v>
      </c>
      <c r="AB481" s="183">
        <f t="shared" si="43"/>
        <v>-0.10307150981740376</v>
      </c>
      <c r="AC481" s="40">
        <f t="shared" si="44"/>
        <v>0.22229012499999995</v>
      </c>
    </row>
    <row r="482" spans="1:29">
      <c r="A482" s="31" t="s">
        <v>1924</v>
      </c>
      <c r="B482" s="2">
        <v>135</v>
      </c>
      <c r="C482" s="175">
        <v>75.83</v>
      </c>
      <c r="D482" s="176">
        <v>1.7782</v>
      </c>
      <c r="E482" s="32">
        <f t="shared" si="24"/>
        <v>0.22000000000000003</v>
      </c>
      <c r="F482" s="13">
        <f t="shared" si="25"/>
        <v>-2.0220229629629743E-2</v>
      </c>
      <c r="H482" s="5">
        <f t="shared" si="26"/>
        <v>-2.7297310000000152</v>
      </c>
      <c r="I482" s="2" t="s">
        <v>65</v>
      </c>
      <c r="J482" s="33" t="s">
        <v>1925</v>
      </c>
      <c r="K482" s="34">
        <f t="shared" si="27"/>
        <v>44188</v>
      </c>
      <c r="L482" s="34" t="str">
        <f t="shared" ca="1" si="28"/>
        <v>2021-08-25</v>
      </c>
      <c r="M482" s="18">
        <f t="shared" ca="1" si="29"/>
        <v>33210</v>
      </c>
      <c r="N482" s="19">
        <f t="shared" ca="1" si="30"/>
        <v>-3.000156022282462E-2</v>
      </c>
      <c r="O482" s="35">
        <f t="shared" si="31"/>
        <v>134.84090599999999</v>
      </c>
      <c r="P482" s="35">
        <f t="shared" si="32"/>
        <v>0.15909400000001028</v>
      </c>
      <c r="Q482" s="36">
        <f t="shared" si="33"/>
        <v>0.9</v>
      </c>
      <c r="R482" s="37">
        <f t="shared" si="34"/>
        <v>8908.150000000016</v>
      </c>
      <c r="S482" s="38">
        <f t="shared" si="35"/>
        <v>15840.472330000028</v>
      </c>
      <c r="T482" s="38"/>
      <c r="U482" s="38"/>
      <c r="V482" s="39">
        <f t="shared" si="36"/>
        <v>62389.42</v>
      </c>
      <c r="W482" s="39">
        <f t="shared" si="37"/>
        <v>78229.892330000032</v>
      </c>
      <c r="X482" s="1">
        <f t="shared" si="38"/>
        <v>65580</v>
      </c>
      <c r="Y482" s="37">
        <f t="shared" si="39"/>
        <v>12649.892330000032</v>
      </c>
      <c r="Z482" s="183">
        <f t="shared" si="40"/>
        <v>0.19289253324184252</v>
      </c>
      <c r="AA482" s="183">
        <f>SUM($C$2:C482)*D482/SUM($B$2:B482)-1</f>
        <v>0.30423811646843557</v>
      </c>
      <c r="AB482" s="183">
        <f t="shared" si="43"/>
        <v>-0.11134558322659305</v>
      </c>
      <c r="AC482" s="40">
        <f t="shared" si="44"/>
        <v>0.24022022962962977</v>
      </c>
    </row>
    <row r="483" spans="1:29">
      <c r="A483" s="31" t="s">
        <v>1926</v>
      </c>
      <c r="B483" s="2">
        <v>120</v>
      </c>
      <c r="C483" s="175">
        <v>67.489999999999995</v>
      </c>
      <c r="D483" s="176">
        <v>1.7759</v>
      </c>
      <c r="E483" s="32">
        <f t="shared" si="24"/>
        <v>0.21000000000000002</v>
      </c>
      <c r="F483" s="13">
        <f t="shared" si="25"/>
        <v>-1.8976608333333426E-2</v>
      </c>
      <c r="H483" s="5">
        <f t="shared" si="26"/>
        <v>-2.2771930000000111</v>
      </c>
      <c r="I483" s="2" t="s">
        <v>65</v>
      </c>
      <c r="J483" s="33" t="s">
        <v>1927</v>
      </c>
      <c r="K483" s="34">
        <f t="shared" si="27"/>
        <v>44189</v>
      </c>
      <c r="L483" s="34" t="str">
        <f t="shared" ca="1" si="28"/>
        <v>2021-08-25</v>
      </c>
      <c r="M483" s="18">
        <f t="shared" ca="1" si="29"/>
        <v>29400</v>
      </c>
      <c r="N483" s="19">
        <f t="shared" ca="1" si="30"/>
        <v>-2.8271273639455922E-2</v>
      </c>
      <c r="O483" s="35">
        <f t="shared" si="31"/>
        <v>119.85549099999999</v>
      </c>
      <c r="P483" s="35">
        <f t="shared" si="32"/>
        <v>0.14450900000001354</v>
      </c>
      <c r="Q483" s="36">
        <f t="shared" si="33"/>
        <v>0.8</v>
      </c>
      <c r="R483" s="37">
        <f t="shared" si="34"/>
        <v>8975.6400000000158</v>
      </c>
      <c r="S483" s="38">
        <f t="shared" si="35"/>
        <v>15939.839076000027</v>
      </c>
      <c r="T483" s="38"/>
      <c r="U483" s="38"/>
      <c r="V483" s="39">
        <f t="shared" si="36"/>
        <v>62389.42</v>
      </c>
      <c r="W483" s="39">
        <f t="shared" si="37"/>
        <v>78329.259076000031</v>
      </c>
      <c r="X483" s="1">
        <f t="shared" si="38"/>
        <v>65700</v>
      </c>
      <c r="Y483" s="37">
        <f t="shared" si="39"/>
        <v>12629.259076000031</v>
      </c>
      <c r="Z483" s="183">
        <f t="shared" si="40"/>
        <v>0.19222616554033523</v>
      </c>
      <c r="AA483" s="183">
        <f>SUM($C$2:C483)*D483/SUM($B$2:B483)-1</f>
        <v>0.3019963546727551</v>
      </c>
      <c r="AB483" s="183">
        <f t="shared" si="43"/>
        <v>-0.10977018913241987</v>
      </c>
      <c r="AC483" s="40">
        <f t="shared" si="44"/>
        <v>0.22897660833333344</v>
      </c>
    </row>
    <row r="484" spans="1:29">
      <c r="A484" s="31" t="s">
        <v>1928</v>
      </c>
      <c r="B484" s="2">
        <v>135</v>
      </c>
      <c r="C484" s="175">
        <v>75.33</v>
      </c>
      <c r="D484" s="176">
        <v>1.7901</v>
      </c>
      <c r="E484" s="32">
        <f t="shared" si="24"/>
        <v>0.22000000000000003</v>
      </c>
      <c r="F484" s="13">
        <f t="shared" si="25"/>
        <v>-2.668059999999994E-2</v>
      </c>
      <c r="H484" s="5">
        <f t="shared" si="26"/>
        <v>-3.6018809999999917</v>
      </c>
      <c r="I484" s="2" t="s">
        <v>65</v>
      </c>
      <c r="J484" s="33" t="s">
        <v>1929</v>
      </c>
      <c r="K484" s="34">
        <f t="shared" si="27"/>
        <v>44190</v>
      </c>
      <c r="L484" s="34" t="str">
        <f t="shared" ca="1" si="28"/>
        <v>2021-08-25</v>
      </c>
      <c r="M484" s="18">
        <f t="shared" ca="1" si="29"/>
        <v>32940</v>
      </c>
      <c r="N484" s="19">
        <f t="shared" ca="1" si="30"/>
        <v>-3.9911553278688429E-2</v>
      </c>
      <c r="O484" s="35">
        <f t="shared" si="31"/>
        <v>134.84823299999999</v>
      </c>
      <c r="P484" s="35">
        <f t="shared" si="32"/>
        <v>0.15176700000000665</v>
      </c>
      <c r="Q484" s="36">
        <f t="shared" si="33"/>
        <v>0.9</v>
      </c>
      <c r="R484" s="37">
        <f t="shared" si="34"/>
        <v>9050.9700000000157</v>
      </c>
      <c r="S484" s="38">
        <f t="shared" si="35"/>
        <v>16202.141397000029</v>
      </c>
      <c r="T484" s="38"/>
      <c r="U484" s="38"/>
      <c r="V484" s="39">
        <f t="shared" si="36"/>
        <v>62389.42</v>
      </c>
      <c r="W484" s="39">
        <f t="shared" si="37"/>
        <v>78591.561397000027</v>
      </c>
      <c r="X484" s="1">
        <f t="shared" si="38"/>
        <v>65835</v>
      </c>
      <c r="Y484" s="37">
        <f t="shared" si="39"/>
        <v>12756.561397000027</v>
      </c>
      <c r="Z484" s="183">
        <f t="shared" si="40"/>
        <v>0.19376564740639513</v>
      </c>
      <c r="AA484" s="183">
        <f>SUM($C$2:C484)*D484/SUM($B$2:B484)-1</f>
        <v>0.31176412563226275</v>
      </c>
      <c r="AB484" s="183">
        <f t="shared" si="43"/>
        <v>-0.11799847822586762</v>
      </c>
      <c r="AC484" s="40">
        <f t="shared" si="44"/>
        <v>0.24668059999999997</v>
      </c>
    </row>
    <row r="485" spans="1:29">
      <c r="A485" s="31" t="s">
        <v>1930</v>
      </c>
      <c r="B485" s="2">
        <v>120</v>
      </c>
      <c r="C485" s="175">
        <v>66.67</v>
      </c>
      <c r="D485" s="176">
        <v>1.7977000000000001</v>
      </c>
      <c r="E485" s="32">
        <f t="shared" si="24"/>
        <v>0.21000000000000002</v>
      </c>
      <c r="F485" s="13">
        <f t="shared" si="25"/>
        <v>-3.0895991666666709E-2</v>
      </c>
      <c r="H485" s="5">
        <f t="shared" si="26"/>
        <v>-3.7075190000000049</v>
      </c>
      <c r="I485" s="2" t="s">
        <v>65</v>
      </c>
      <c r="J485" s="33" t="s">
        <v>1931</v>
      </c>
      <c r="K485" s="34">
        <f t="shared" si="27"/>
        <v>44193</v>
      </c>
      <c r="L485" s="34" t="str">
        <f t="shared" ca="1" si="28"/>
        <v>2021-08-25</v>
      </c>
      <c r="M485" s="18">
        <f t="shared" ca="1" si="29"/>
        <v>28920</v>
      </c>
      <c r="N485" s="19">
        <f t="shared" ca="1" si="30"/>
        <v>-4.6792684474412233E-2</v>
      </c>
      <c r="O485" s="35">
        <f t="shared" si="31"/>
        <v>119.852659</v>
      </c>
      <c r="P485" s="35">
        <f t="shared" si="32"/>
        <v>0.14734099999999728</v>
      </c>
      <c r="Q485" s="36">
        <f t="shared" si="33"/>
        <v>0.8</v>
      </c>
      <c r="R485" s="37">
        <f t="shared" si="34"/>
        <v>9117.6400000000158</v>
      </c>
      <c r="S485" s="38">
        <f t="shared" si="35"/>
        <v>16390.781428000028</v>
      </c>
      <c r="T485" s="38"/>
      <c r="U485" s="38"/>
      <c r="V485" s="39">
        <f t="shared" si="36"/>
        <v>62389.42</v>
      </c>
      <c r="W485" s="39">
        <f t="shared" si="37"/>
        <v>78780.201428000029</v>
      </c>
      <c r="X485" s="1">
        <f t="shared" si="38"/>
        <v>65955</v>
      </c>
      <c r="Y485" s="37">
        <f t="shared" si="39"/>
        <v>12825.201428000029</v>
      </c>
      <c r="Z485" s="183">
        <f t="shared" si="40"/>
        <v>0.19445381590478394</v>
      </c>
      <c r="AA485" s="183">
        <f>SUM($C$2:C485)*D485/SUM($B$2:B485)-1</f>
        <v>0.31675371853536527</v>
      </c>
      <c r="AB485" s="183">
        <f t="shared" si="43"/>
        <v>-0.12229990263058133</v>
      </c>
      <c r="AC485" s="40">
        <f t="shared" si="44"/>
        <v>0.24089599166666673</v>
      </c>
    </row>
    <row r="486" spans="1:29">
      <c r="A486" s="31" t="s">
        <v>1932</v>
      </c>
      <c r="B486" s="2">
        <v>120</v>
      </c>
      <c r="C486" s="175">
        <v>66.94</v>
      </c>
      <c r="D486" s="176">
        <v>1.7906</v>
      </c>
      <c r="E486" s="32">
        <f t="shared" si="24"/>
        <v>0.21000000000000002</v>
      </c>
      <c r="F486" s="13">
        <f t="shared" si="25"/>
        <v>-2.6971316666666686E-2</v>
      </c>
      <c r="H486" s="5">
        <f t="shared" si="26"/>
        <v>-3.2365580000000023</v>
      </c>
      <c r="I486" s="2" t="s">
        <v>65</v>
      </c>
      <c r="J486" s="33" t="s">
        <v>1933</v>
      </c>
      <c r="K486" s="34">
        <f t="shared" si="27"/>
        <v>44194</v>
      </c>
      <c r="L486" s="34" t="str">
        <f t="shared" ca="1" si="28"/>
        <v>2021-08-25</v>
      </c>
      <c r="M486" s="18">
        <f t="shared" ca="1" si="29"/>
        <v>28800</v>
      </c>
      <c r="N486" s="19">
        <f t="shared" ca="1" si="30"/>
        <v>-4.1018877430555586E-2</v>
      </c>
      <c r="O486" s="35">
        <f t="shared" si="31"/>
        <v>119.862764</v>
      </c>
      <c r="P486" s="35">
        <f t="shared" si="32"/>
        <v>0.13723600000000147</v>
      </c>
      <c r="Q486" s="36">
        <f t="shared" si="33"/>
        <v>0.8</v>
      </c>
      <c r="R486" s="37">
        <f t="shared" si="34"/>
        <v>9184.5800000000163</v>
      </c>
      <c r="S486" s="38">
        <f t="shared" si="35"/>
        <v>16445.908948000029</v>
      </c>
      <c r="T486" s="38"/>
      <c r="U486" s="38"/>
      <c r="V486" s="39">
        <f t="shared" si="36"/>
        <v>62389.42</v>
      </c>
      <c r="W486" s="39">
        <f t="shared" si="37"/>
        <v>78835.328948000024</v>
      </c>
      <c r="X486" s="1">
        <f t="shared" si="38"/>
        <v>66075</v>
      </c>
      <c r="Y486" s="37">
        <f t="shared" si="39"/>
        <v>12760.328948000024</v>
      </c>
      <c r="Z486" s="183">
        <f t="shared" si="40"/>
        <v>0.19311886413923607</v>
      </c>
      <c r="AA486" s="183">
        <f>SUM($C$2:C486)*D486/SUM($B$2:B486)-1</f>
        <v>0.31098531716988287</v>
      </c>
      <c r="AB486" s="183">
        <f t="shared" si="43"/>
        <v>-0.1178664530306468</v>
      </c>
      <c r="AC486" s="40">
        <f t="shared" si="44"/>
        <v>0.23697131666666671</v>
      </c>
    </row>
    <row r="487" spans="1:29">
      <c r="A487" s="31" t="s">
        <v>1934</v>
      </c>
      <c r="B487" s="2">
        <v>120</v>
      </c>
      <c r="C487" s="175">
        <v>66.06</v>
      </c>
      <c r="D487" s="176">
        <v>1.8145</v>
      </c>
      <c r="E487" s="32">
        <f t="shared" si="24"/>
        <v>0.21000000000000002</v>
      </c>
      <c r="F487" s="13">
        <f t="shared" si="25"/>
        <v>-3.9762849999999975E-2</v>
      </c>
      <c r="H487" s="5">
        <f t="shared" si="26"/>
        <v>-4.7715419999999966</v>
      </c>
      <c r="I487" s="2" t="s">
        <v>65</v>
      </c>
      <c r="J487" s="33" t="s">
        <v>1935</v>
      </c>
      <c r="K487" s="34">
        <f t="shared" si="27"/>
        <v>44195</v>
      </c>
      <c r="L487" s="34" t="str">
        <f t="shared" ca="1" si="28"/>
        <v>2021-08-25</v>
      </c>
      <c r="M487" s="18">
        <f t="shared" ca="1" si="29"/>
        <v>28680</v>
      </c>
      <c r="N487" s="19">
        <f t="shared" ca="1" si="30"/>
        <v>-6.0725691422594097E-2</v>
      </c>
      <c r="O487" s="35">
        <f t="shared" si="31"/>
        <v>119.86587</v>
      </c>
      <c r="P487" s="35">
        <f t="shared" si="32"/>
        <v>0.13412999999999897</v>
      </c>
      <c r="Q487" s="36">
        <f t="shared" si="33"/>
        <v>0.8</v>
      </c>
      <c r="R487" s="37">
        <f t="shared" si="34"/>
        <v>9250.6400000000158</v>
      </c>
      <c r="S487" s="38">
        <f t="shared" si="35"/>
        <v>16785.286280000029</v>
      </c>
      <c r="T487" s="38"/>
      <c r="U487" s="38"/>
      <c r="V487" s="39">
        <f t="shared" si="36"/>
        <v>62389.42</v>
      </c>
      <c r="W487" s="39">
        <f t="shared" si="37"/>
        <v>79174.706280000028</v>
      </c>
      <c r="X487" s="1">
        <f t="shared" si="38"/>
        <v>66195</v>
      </c>
      <c r="Y487" s="37">
        <f t="shared" si="39"/>
        <v>12979.706280000028</v>
      </c>
      <c r="Z487" s="183">
        <f t="shared" si="40"/>
        <v>0.1960828805801047</v>
      </c>
      <c r="AA487" s="183">
        <f>SUM($C$2:C487)*D487/SUM($B$2:B487)-1</f>
        <v>0.32788615922652786</v>
      </c>
      <c r="AB487" s="183">
        <f t="shared" si="43"/>
        <v>-0.13180327864642316</v>
      </c>
      <c r="AC487" s="40">
        <f t="shared" si="44"/>
        <v>0.24976284999999998</v>
      </c>
    </row>
    <row r="488" spans="1:29">
      <c r="A488" s="31" t="s">
        <v>1936</v>
      </c>
      <c r="B488" s="2">
        <v>16</v>
      </c>
      <c r="C488" s="175">
        <v>8.65</v>
      </c>
      <c r="D488" s="176">
        <v>1.8472999999999999</v>
      </c>
      <c r="E488" s="32">
        <f t="shared" si="24"/>
        <v>0.14066666666666666</v>
      </c>
      <c r="F488" s="13">
        <f t="shared" si="25"/>
        <v>-5.6987812499999957E-2</v>
      </c>
      <c r="H488" s="5">
        <f t="shared" si="26"/>
        <v>-0.91180499999999931</v>
      </c>
      <c r="I488" s="2" t="s">
        <v>65</v>
      </c>
      <c r="J488" s="33" t="s">
        <v>1937</v>
      </c>
      <c r="K488" s="34">
        <f t="shared" si="27"/>
        <v>44196</v>
      </c>
      <c r="L488" s="34" t="str">
        <f t="shared" ca="1" si="28"/>
        <v>2021-08-25</v>
      </c>
      <c r="M488" s="18">
        <f t="shared" ca="1" si="29"/>
        <v>3808</v>
      </c>
      <c r="N488" s="19">
        <f t="shared" ca="1" si="30"/>
        <v>-8.7397275472689009E-2</v>
      </c>
      <c r="O488" s="35">
        <f t="shared" si="31"/>
        <v>15.979145000000001</v>
      </c>
      <c r="P488" s="35">
        <f t="shared" si="32"/>
        <v>2.085499999999918E-2</v>
      </c>
      <c r="Q488" s="36">
        <f t="shared" si="33"/>
        <v>0.10666666666666667</v>
      </c>
      <c r="R488" s="37">
        <f t="shared" si="34"/>
        <v>9168.9700000000157</v>
      </c>
      <c r="S488" s="38">
        <f t="shared" si="35"/>
        <v>16937.838281000029</v>
      </c>
      <c r="T488" s="38">
        <v>90.32</v>
      </c>
      <c r="U488" s="38">
        <v>166.02</v>
      </c>
      <c r="V488" s="39">
        <f t="shared" si="36"/>
        <v>62555.439999999995</v>
      </c>
      <c r="W488" s="39">
        <f t="shared" si="37"/>
        <v>79493.278281000021</v>
      </c>
      <c r="X488" s="1">
        <f t="shared" si="38"/>
        <v>66211</v>
      </c>
      <c r="Y488" s="37">
        <f t="shared" si="39"/>
        <v>13282.278281000021</v>
      </c>
      <c r="Z488" s="183">
        <f t="shared" si="40"/>
        <v>0.20060531151923433</v>
      </c>
      <c r="AA488" s="183">
        <f>SUM($C$2:C488)*D488/SUM($B$2:B488)-1</f>
        <v>0.35180448322786262</v>
      </c>
      <c r="AB488" s="183">
        <f t="shared" si="43"/>
        <v>-0.15119917170862829</v>
      </c>
      <c r="AC488" s="40">
        <f t="shared" si="44"/>
        <v>0.19765447916666662</v>
      </c>
    </row>
    <row r="489" spans="1:29">
      <c r="A489" s="31" t="s">
        <v>1963</v>
      </c>
      <c r="B489" s="2">
        <v>10</v>
      </c>
      <c r="C489" s="175">
        <v>5.35</v>
      </c>
      <c r="D489" s="176">
        <v>1.8664000000000001</v>
      </c>
      <c r="E489" s="32">
        <f t="shared" si="24"/>
        <v>0.13666666666666666</v>
      </c>
      <c r="F489" s="13">
        <f t="shared" si="25"/>
        <v>-6.6799500000000123E-2</v>
      </c>
      <c r="H489" s="5">
        <f t="shared" si="26"/>
        <v>-0.66799500000000123</v>
      </c>
      <c r="I489" s="2" t="s">
        <v>65</v>
      </c>
      <c r="J489" s="33" t="s">
        <v>1964</v>
      </c>
      <c r="K489" s="34">
        <f t="shared" si="27"/>
        <v>43834</v>
      </c>
      <c r="L489" s="34" t="str">
        <f t="shared" ca="1" si="28"/>
        <v>2021-08-25</v>
      </c>
      <c r="M489" s="18">
        <f t="shared" ca="1" si="29"/>
        <v>6000</v>
      </c>
      <c r="N489" s="19">
        <f t="shared" ca="1" si="30"/>
        <v>-4.0636362500000078E-2</v>
      </c>
      <c r="O489" s="35">
        <f t="shared" si="31"/>
        <v>9.9852399999999992</v>
      </c>
      <c r="P489" s="35">
        <f t="shared" si="32"/>
        <v>1.4760000000000773E-2</v>
      </c>
      <c r="Q489" s="36">
        <f t="shared" si="33"/>
        <v>6.6666666666666666E-2</v>
      </c>
      <c r="R489" s="37">
        <f t="shared" si="34"/>
        <v>9174.3200000000161</v>
      </c>
      <c r="S489" s="38">
        <f t="shared" si="35"/>
        <v>17122.95084800003</v>
      </c>
      <c r="T489" s="38"/>
      <c r="U489" s="38"/>
      <c r="V489" s="39">
        <f t="shared" si="36"/>
        <v>62555.439999999995</v>
      </c>
      <c r="W489" s="39">
        <f t="shared" si="37"/>
        <v>79678.390848000025</v>
      </c>
      <c r="X489" s="1">
        <f t="shared" si="38"/>
        <v>66221</v>
      </c>
      <c r="Y489" s="37">
        <f t="shared" si="39"/>
        <v>13457.390848000025</v>
      </c>
      <c r="Z489" s="183">
        <f t="shared" si="40"/>
        <v>0.20321938430407305</v>
      </c>
      <c r="AA489" s="183">
        <f>SUM($C$2:C489)*D489/SUM($B$2:B489)-1</f>
        <v>0.36572589045771009</v>
      </c>
      <c r="AB489" s="183">
        <f t="shared" si="43"/>
        <v>-0.16250650615363704</v>
      </c>
      <c r="AC489" s="40">
        <f t="shared" si="44"/>
        <v>0.20346616666666678</v>
      </c>
    </row>
    <row r="490" spans="1:29">
      <c r="A490" s="31" t="s">
        <v>1965</v>
      </c>
      <c r="B490" s="2">
        <v>10</v>
      </c>
      <c r="C490" s="175">
        <v>5.26</v>
      </c>
      <c r="D490" s="176">
        <v>1.8997999999999999</v>
      </c>
      <c r="E490" s="32">
        <f t="shared" si="24"/>
        <v>0.13666666666666666</v>
      </c>
      <c r="F490" s="13">
        <f t="shared" si="25"/>
        <v>-8.2498200000000035E-2</v>
      </c>
      <c r="H490" s="5">
        <f t="shared" si="26"/>
        <v>-0.82498200000000033</v>
      </c>
      <c r="I490" s="2" t="s">
        <v>65</v>
      </c>
      <c r="J490" s="33" t="s">
        <v>1966</v>
      </c>
      <c r="K490" s="34">
        <f t="shared" si="27"/>
        <v>43835</v>
      </c>
      <c r="L490" s="34" t="str">
        <f t="shared" ca="1" si="28"/>
        <v>2021-08-25</v>
      </c>
      <c r="M490" s="18">
        <f t="shared" ca="1" si="29"/>
        <v>5990</v>
      </c>
      <c r="N490" s="19">
        <f t="shared" ca="1" si="30"/>
        <v>-5.0270188647746267E-2</v>
      </c>
      <c r="O490" s="35">
        <f t="shared" si="31"/>
        <v>9.9929479999999984</v>
      </c>
      <c r="P490" s="35">
        <f t="shared" si="32"/>
        <v>7.0520000000016125E-3</v>
      </c>
      <c r="Q490" s="36">
        <f t="shared" si="33"/>
        <v>6.6666666666666666E-2</v>
      </c>
      <c r="R490" s="37">
        <f t="shared" si="34"/>
        <v>9004.1000000000167</v>
      </c>
      <c r="S490" s="38">
        <f t="shared" si="35"/>
        <v>17105.98918000003</v>
      </c>
      <c r="T490" s="38">
        <v>175.48</v>
      </c>
      <c r="U490" s="38">
        <v>331.71</v>
      </c>
      <c r="V490" s="39">
        <f t="shared" si="36"/>
        <v>62887.149999999994</v>
      </c>
      <c r="W490" s="39">
        <f t="shared" si="37"/>
        <v>79993.139180000027</v>
      </c>
      <c r="X490" s="1">
        <f t="shared" si="38"/>
        <v>66231</v>
      </c>
      <c r="Y490" s="37">
        <f t="shared" si="39"/>
        <v>13762.139180000027</v>
      </c>
      <c r="Z490" s="183">
        <f t="shared" si="40"/>
        <v>0.20778999531941267</v>
      </c>
      <c r="AA490" s="183">
        <f>SUM($C$2:C490)*D490/SUM($B$2:B490)-1</f>
        <v>0.39010710380335523</v>
      </c>
      <c r="AB490" s="183">
        <f t="shared" si="43"/>
        <v>-0.18231710848394256</v>
      </c>
      <c r="AC490" s="40">
        <f t="shared" si="44"/>
        <v>0.21916486666666668</v>
      </c>
    </row>
    <row r="491" spans="1:29">
      <c r="A491" s="31" t="s">
        <v>1967</v>
      </c>
      <c r="B491" s="2">
        <v>10</v>
      </c>
      <c r="C491" s="175">
        <v>5.21</v>
      </c>
      <c r="D491" s="176">
        <v>1.9158999999999999</v>
      </c>
      <c r="E491" s="32">
        <f t="shared" si="24"/>
        <v>0.13666666666666666</v>
      </c>
      <c r="F491" s="13">
        <f t="shared" si="25"/>
        <v>-9.1219700000000084E-2</v>
      </c>
      <c r="H491" s="5">
        <f t="shared" si="26"/>
        <v>-0.91219700000000081</v>
      </c>
      <c r="I491" s="2" t="s">
        <v>65</v>
      </c>
      <c r="J491" s="33" t="s">
        <v>1968</v>
      </c>
      <c r="K491" s="34">
        <f t="shared" si="27"/>
        <v>43836</v>
      </c>
      <c r="L491" s="34" t="str">
        <f t="shared" ca="1" si="28"/>
        <v>2021-08-25</v>
      </c>
      <c r="M491" s="18">
        <f t="shared" ca="1" si="29"/>
        <v>5980</v>
      </c>
      <c r="N491" s="19">
        <f t="shared" ca="1" si="30"/>
        <v>-5.5677576086956573E-2</v>
      </c>
      <c r="O491" s="35">
        <f t="shared" si="31"/>
        <v>9.981838999999999</v>
      </c>
      <c r="P491" s="35">
        <f t="shared" si="32"/>
        <v>1.8161000000000982E-2</v>
      </c>
      <c r="Q491" s="36">
        <f t="shared" si="33"/>
        <v>6.6666666666666666E-2</v>
      </c>
      <c r="R491" s="37">
        <f t="shared" si="34"/>
        <v>9009.3100000000159</v>
      </c>
      <c r="S491" s="38">
        <f t="shared" si="35"/>
        <v>17260.93702900003</v>
      </c>
      <c r="T491" s="38"/>
      <c r="U491" s="38"/>
      <c r="V491" s="39">
        <f t="shared" si="36"/>
        <v>62887.149999999994</v>
      </c>
      <c r="W491" s="39">
        <f t="shared" si="37"/>
        <v>80148.087029000017</v>
      </c>
      <c r="X491" s="1">
        <f t="shared" si="38"/>
        <v>66241</v>
      </c>
      <c r="Y491" s="37">
        <f t="shared" si="39"/>
        <v>13907.087029000017</v>
      </c>
      <c r="Z491" s="183">
        <f t="shared" si="40"/>
        <v>0.20994681585422947</v>
      </c>
      <c r="AA491" s="183">
        <f>SUM($C$2:C491)*D491/SUM($B$2:B491)-1</f>
        <v>0.40182672778188744</v>
      </c>
      <c r="AB491" s="183">
        <f t="shared" si="43"/>
        <v>-0.19187991192765796</v>
      </c>
      <c r="AC491" s="40">
        <f t="shared" si="44"/>
        <v>0.22788636666666673</v>
      </c>
    </row>
    <row r="492" spans="1:29">
      <c r="A492" s="31" t="s">
        <v>1969</v>
      </c>
      <c r="B492" s="2">
        <v>10</v>
      </c>
      <c r="C492" s="175">
        <v>5.13</v>
      </c>
      <c r="D492" s="176">
        <v>1.9479</v>
      </c>
      <c r="E492" s="32">
        <f t="shared" si="24"/>
        <v>0.13666666666666666</v>
      </c>
      <c r="F492" s="13">
        <f t="shared" si="25"/>
        <v>-0.10517409999999998</v>
      </c>
      <c r="H492" s="5">
        <f t="shared" si="26"/>
        <v>-1.0517409999999998</v>
      </c>
      <c r="I492" s="2" t="s">
        <v>65</v>
      </c>
      <c r="J492" s="33" t="s">
        <v>1970</v>
      </c>
      <c r="K492" s="34">
        <f t="shared" si="27"/>
        <v>43837</v>
      </c>
      <c r="L492" s="34" t="str">
        <f t="shared" ca="1" si="28"/>
        <v>2021-08-25</v>
      </c>
      <c r="M492" s="18">
        <f t="shared" ca="1" si="29"/>
        <v>5970</v>
      </c>
      <c r="N492" s="19">
        <f t="shared" ca="1" si="30"/>
        <v>-6.4302422948073687E-2</v>
      </c>
      <c r="O492" s="35">
        <f t="shared" si="31"/>
        <v>9.9927270000000004</v>
      </c>
      <c r="P492" s="35">
        <f t="shared" si="32"/>
        <v>7.2729999999996409E-3</v>
      </c>
      <c r="Q492" s="36">
        <f t="shared" si="33"/>
        <v>6.6666666666666666E-2</v>
      </c>
      <c r="R492" s="37">
        <f t="shared" si="34"/>
        <v>8864.1000000000149</v>
      </c>
      <c r="S492" s="38">
        <f t="shared" si="35"/>
        <v>17266.380390000028</v>
      </c>
      <c r="T492" s="38">
        <v>150.34</v>
      </c>
      <c r="U492" s="38">
        <v>1.9479</v>
      </c>
      <c r="V492" s="39">
        <f t="shared" si="36"/>
        <v>62889.097899999993</v>
      </c>
      <c r="W492" s="39">
        <f t="shared" si="37"/>
        <v>80155.478290000028</v>
      </c>
      <c r="X492" s="1">
        <f t="shared" si="38"/>
        <v>66251</v>
      </c>
      <c r="Y492" s="37">
        <f t="shared" si="39"/>
        <v>13904.478290000028</v>
      </c>
      <c r="Z492" s="183">
        <f t="shared" si="40"/>
        <v>0.20987574964906242</v>
      </c>
      <c r="AA492" s="183">
        <f>SUM($C$2:C492)*D492/SUM($B$2:B492)-1</f>
        <v>0.42517620869118966</v>
      </c>
      <c r="AB492" s="183">
        <f t="shared" si="43"/>
        <v>-0.21530045904212725</v>
      </c>
      <c r="AC492" s="40">
        <f t="shared" si="44"/>
        <v>0.24184076666666665</v>
      </c>
    </row>
    <row r="493" spans="1:29">
      <c r="A493" s="31" t="s">
        <v>1971</v>
      </c>
      <c r="B493" s="2">
        <v>10</v>
      </c>
      <c r="C493" s="175">
        <v>5.14</v>
      </c>
      <c r="D493" s="176">
        <v>1.9419999999999999</v>
      </c>
      <c r="E493" s="32">
        <f t="shared" si="24"/>
        <v>0.13666666666666666</v>
      </c>
      <c r="F493" s="13">
        <f t="shared" si="25"/>
        <v>-0.10342980000000015</v>
      </c>
      <c r="H493" s="5">
        <f t="shared" si="26"/>
        <v>-1.0342980000000015</v>
      </c>
      <c r="I493" s="2" t="s">
        <v>65</v>
      </c>
      <c r="J493" s="33" t="s">
        <v>1972</v>
      </c>
      <c r="K493" s="34">
        <f t="shared" si="27"/>
        <v>43838</v>
      </c>
      <c r="L493" s="34" t="str">
        <f t="shared" ca="1" si="28"/>
        <v>2021-08-25</v>
      </c>
      <c r="M493" s="18">
        <f t="shared" ca="1" si="29"/>
        <v>5960</v>
      </c>
      <c r="N493" s="19">
        <f t="shared" ca="1" si="30"/>
        <v>-6.3342075503355799E-2</v>
      </c>
      <c r="O493" s="35">
        <f t="shared" si="31"/>
        <v>9.9818799999999985</v>
      </c>
      <c r="P493" s="35">
        <f t="shared" si="32"/>
        <v>1.8120000000001468E-2</v>
      </c>
      <c r="Q493" s="36">
        <f t="shared" si="33"/>
        <v>6.6666666666666666E-2</v>
      </c>
      <c r="R493" s="37">
        <f t="shared" si="34"/>
        <v>8869.2400000000143</v>
      </c>
      <c r="S493" s="38">
        <f t="shared" si="35"/>
        <v>17224.064080000026</v>
      </c>
      <c r="T493" s="38"/>
      <c r="U493" s="38"/>
      <c r="V493" s="39">
        <f t="shared" si="36"/>
        <v>62889.097899999993</v>
      </c>
      <c r="W493" s="39">
        <f t="shared" si="37"/>
        <v>80113.161980000019</v>
      </c>
      <c r="X493" s="1">
        <f t="shared" si="38"/>
        <v>66261</v>
      </c>
      <c r="Y493" s="37">
        <f t="shared" si="39"/>
        <v>13852.161980000019</v>
      </c>
      <c r="Z493" s="183">
        <f t="shared" si="40"/>
        <v>0.20905452649371448</v>
      </c>
      <c r="AA493" s="183">
        <f>SUM($C$2:C493)*D493/SUM($B$2:B493)-1</f>
        <v>0.42079569943103778</v>
      </c>
      <c r="AB493" s="183">
        <f t="shared" si="43"/>
        <v>-0.21174117293732331</v>
      </c>
      <c r="AC493" s="40">
        <f t="shared" si="44"/>
        <v>0.24009646666666681</v>
      </c>
    </row>
    <row r="494" spans="1:29">
      <c r="A494" s="31" t="s">
        <v>1973</v>
      </c>
      <c r="B494" s="2">
        <v>10</v>
      </c>
      <c r="C494" s="175">
        <v>5.19</v>
      </c>
      <c r="D494" s="176">
        <v>1.9237</v>
      </c>
      <c r="E494" s="32">
        <f t="shared" ref="E494:E504" si="45">10%*Q494+13%</f>
        <v>0.13666666666666666</v>
      </c>
      <c r="F494" s="13">
        <f t="shared" ref="F494:F504" si="46">IF(G494="",($F$1*C494-B494)/B494,H494/B494)</f>
        <v>-9.4708299999999926E-2</v>
      </c>
      <c r="H494" s="5">
        <f t="shared" ref="H494:H504" si="47">IF(G494="",$F$1*C494-B494,G494-B494)</f>
        <v>-0.94708299999999923</v>
      </c>
      <c r="I494" s="2" t="s">
        <v>65</v>
      </c>
      <c r="J494" s="33" t="s">
        <v>1974</v>
      </c>
      <c r="K494" s="34">
        <f t="shared" ref="K494:K504" si="48">DATE(MID(J494,1,4),MID(J494,5,2),MID(J494,7,2))</f>
        <v>43841</v>
      </c>
      <c r="L494" s="34" t="str">
        <f t="shared" ref="L494:L504" ca="1" si="49">IF(LEN(J494) &gt; 15,DATE(MID(J494,12,4),MID(J494,16,2),MID(J494,18,2)),TEXT(TODAY(),"yyyy-mm-dd"))</f>
        <v>2021-08-25</v>
      </c>
      <c r="M494" s="18">
        <f t="shared" ref="M494:M504" ca="1" si="50">(L494-K494+1)*B494</f>
        <v>5930</v>
      </c>
      <c r="N494" s="19">
        <f t="shared" ref="N494:N504" ca="1" si="51">H494/M494*365</f>
        <v>-5.8294316188870106E-2</v>
      </c>
      <c r="O494" s="35">
        <f t="shared" ref="O494:O504" si="52">D494*C494</f>
        <v>9.9840030000000013</v>
      </c>
      <c r="P494" s="35">
        <f t="shared" ref="P494:P504" si="53">B494-O494</f>
        <v>1.5996999999998707E-2</v>
      </c>
      <c r="Q494" s="36">
        <f t="shared" ref="Q494:Q504" si="54">B494/150</f>
        <v>6.6666666666666666E-2</v>
      </c>
      <c r="R494" s="37">
        <f t="shared" ref="R494:R504" si="55">R493+C494-T494</f>
        <v>8874.4300000000148</v>
      </c>
      <c r="S494" s="38">
        <f t="shared" ref="S494:S504" si="56">R494*D494</f>
        <v>17071.740991000028</v>
      </c>
      <c r="T494" s="38"/>
      <c r="U494" s="38"/>
      <c r="V494" s="39">
        <f t="shared" ref="V494:V504" si="57">V493+U494</f>
        <v>62889.097899999993</v>
      </c>
      <c r="W494" s="39">
        <f t="shared" ref="W494:W504" si="58">V494+S494</f>
        <v>79960.838891000021</v>
      </c>
      <c r="X494" s="1">
        <f t="shared" ref="X494:X504" si="59">X493+B494</f>
        <v>66271</v>
      </c>
      <c r="Y494" s="37">
        <f t="shared" ref="Y494:Y504" si="60">W494-X494</f>
        <v>13689.838891000021</v>
      </c>
      <c r="Z494" s="183">
        <f t="shared" ref="Z494:Z504" si="61">W494/X494-1</f>
        <v>0.20657359766715477</v>
      </c>
      <c r="AA494" s="183">
        <f>SUM($C$2:C494)*D494/SUM($B$2:B494)-1</f>
        <v>0.40734543355313813</v>
      </c>
      <c r="AB494" s="183">
        <f t="shared" si="43"/>
        <v>-0.20077183588598335</v>
      </c>
      <c r="AC494" s="40">
        <f t="shared" ref="AC494:AC504" si="62">IF(E494-F494&lt;0,"达成",E494-F494)</f>
        <v>0.23137496666666657</v>
      </c>
    </row>
    <row r="495" spans="1:29">
      <c r="A495" s="31" t="s">
        <v>1975</v>
      </c>
      <c r="B495" s="2">
        <v>10</v>
      </c>
      <c r="C495" s="175">
        <v>5.0599999999999996</v>
      </c>
      <c r="D495" s="176">
        <v>1.9751000000000001</v>
      </c>
      <c r="E495" s="32">
        <f t="shared" si="45"/>
        <v>0.13666666666666666</v>
      </c>
      <c r="F495" s="13">
        <f t="shared" si="46"/>
        <v>-0.11738420000000005</v>
      </c>
      <c r="H495" s="5">
        <f t="shared" si="47"/>
        <v>-1.1738420000000005</v>
      </c>
      <c r="I495" s="2" t="s">
        <v>65</v>
      </c>
      <c r="J495" s="33" t="s">
        <v>1976</v>
      </c>
      <c r="K495" s="34">
        <f t="shared" si="48"/>
        <v>43842</v>
      </c>
      <c r="L495" s="34" t="str">
        <f t="shared" ca="1" si="49"/>
        <v>2021-08-25</v>
      </c>
      <c r="M495" s="18">
        <f t="shared" ca="1" si="50"/>
        <v>5920</v>
      </c>
      <c r="N495" s="19">
        <f t="shared" ca="1" si="51"/>
        <v>-7.2373704391891919E-2</v>
      </c>
      <c r="O495" s="35">
        <f t="shared" si="52"/>
        <v>9.9940059999999988</v>
      </c>
      <c r="P495" s="35">
        <f t="shared" si="53"/>
        <v>5.9940000000011651E-3</v>
      </c>
      <c r="Q495" s="36">
        <f t="shared" si="54"/>
        <v>6.6666666666666666E-2</v>
      </c>
      <c r="R495" s="37">
        <f t="shared" si="55"/>
        <v>8627.8500000000149</v>
      </c>
      <c r="S495" s="38">
        <f t="shared" si="56"/>
        <v>17040.86653500003</v>
      </c>
      <c r="T495" s="38">
        <v>251.64</v>
      </c>
      <c r="U495" s="38">
        <v>494.52</v>
      </c>
      <c r="V495" s="39">
        <f t="shared" si="57"/>
        <v>63383.61789999999</v>
      </c>
      <c r="W495" s="39">
        <f t="shared" si="58"/>
        <v>80424.48443500002</v>
      </c>
      <c r="X495" s="1">
        <f t="shared" si="59"/>
        <v>66281</v>
      </c>
      <c r="Y495" s="37">
        <f t="shared" si="60"/>
        <v>14143.48443500002</v>
      </c>
      <c r="Z495" s="183">
        <f t="shared" si="61"/>
        <v>0.21338670863445053</v>
      </c>
      <c r="AA495" s="183">
        <f>SUM($C$2:C495)*D495/SUM($B$2:B495)-1</f>
        <v>0.4448815577163896</v>
      </c>
      <c r="AB495" s="183">
        <f t="shared" si="43"/>
        <v>-0.23149484908193907</v>
      </c>
      <c r="AC495" s="40">
        <f t="shared" si="62"/>
        <v>0.25405086666666671</v>
      </c>
    </row>
    <row r="496" spans="1:29">
      <c r="A496" s="31" t="s">
        <v>1977</v>
      </c>
      <c r="B496" s="2">
        <v>10</v>
      </c>
      <c r="C496" s="175">
        <v>5.07</v>
      </c>
      <c r="D496" s="176">
        <v>1.9690000000000001</v>
      </c>
      <c r="E496" s="32">
        <f t="shared" si="45"/>
        <v>0.13666666666666666</v>
      </c>
      <c r="F496" s="13">
        <f t="shared" si="46"/>
        <v>-0.11563990000000005</v>
      </c>
      <c r="H496" s="5">
        <f t="shared" si="47"/>
        <v>-1.1563990000000004</v>
      </c>
      <c r="I496" s="2" t="s">
        <v>65</v>
      </c>
      <c r="J496" s="33" t="s">
        <v>1978</v>
      </c>
      <c r="K496" s="34">
        <f t="shared" si="48"/>
        <v>43843</v>
      </c>
      <c r="L496" s="34" t="str">
        <f t="shared" ca="1" si="49"/>
        <v>2021-08-25</v>
      </c>
      <c r="M496" s="18">
        <f t="shared" ca="1" si="50"/>
        <v>5910</v>
      </c>
      <c r="N496" s="19">
        <f t="shared" ca="1" si="51"/>
        <v>-7.141888917089681E-2</v>
      </c>
      <c r="O496" s="35">
        <f t="shared" si="52"/>
        <v>9.9828300000000016</v>
      </c>
      <c r="P496" s="35">
        <f t="shared" si="53"/>
        <v>1.7169999999998353E-2</v>
      </c>
      <c r="Q496" s="36">
        <f t="shared" si="54"/>
        <v>6.6666666666666666E-2</v>
      </c>
      <c r="R496" s="37">
        <f t="shared" si="55"/>
        <v>8632.9200000000146</v>
      </c>
      <c r="S496" s="38">
        <f t="shared" si="56"/>
        <v>16998.219480000029</v>
      </c>
      <c r="T496" s="38"/>
      <c r="U496" s="38"/>
      <c r="V496" s="39">
        <f t="shared" si="57"/>
        <v>63383.61789999999</v>
      </c>
      <c r="W496" s="39">
        <f t="shared" si="58"/>
        <v>80381.837380000012</v>
      </c>
      <c r="X496" s="1">
        <f t="shared" si="59"/>
        <v>66291</v>
      </c>
      <c r="Y496" s="37">
        <f t="shared" si="60"/>
        <v>14090.837380000012</v>
      </c>
      <c r="Z496" s="183">
        <f t="shared" si="61"/>
        <v>0.2125603382057899</v>
      </c>
      <c r="AA496" s="183">
        <f>SUM($C$2:C496)*D496/SUM($B$2:B496)-1</f>
        <v>0.44035241525999025</v>
      </c>
      <c r="AB496" s="183">
        <f t="shared" si="43"/>
        <v>-0.22779207705420035</v>
      </c>
      <c r="AC496" s="40">
        <f t="shared" si="62"/>
        <v>0.25230656666666673</v>
      </c>
    </row>
    <row r="497" spans="1:29">
      <c r="A497" s="31" t="s">
        <v>1979</v>
      </c>
      <c r="B497" s="2">
        <v>10</v>
      </c>
      <c r="C497" s="175">
        <v>5.17</v>
      </c>
      <c r="D497" s="176">
        <v>1.9337</v>
      </c>
      <c r="E497" s="32">
        <f t="shared" si="45"/>
        <v>0.13666666666666666</v>
      </c>
      <c r="F497" s="13">
        <f t="shared" si="46"/>
        <v>-9.8196900000000115E-2</v>
      </c>
      <c r="H497" s="5">
        <f t="shared" si="47"/>
        <v>-0.9819690000000012</v>
      </c>
      <c r="I497" s="2" t="s">
        <v>65</v>
      </c>
      <c r="J497" s="33" t="s">
        <v>1980</v>
      </c>
      <c r="K497" s="34">
        <f t="shared" si="48"/>
        <v>43844</v>
      </c>
      <c r="L497" s="34" t="str">
        <f t="shared" ca="1" si="49"/>
        <v>2021-08-25</v>
      </c>
      <c r="M497" s="18">
        <f t="shared" ca="1" si="50"/>
        <v>5900</v>
      </c>
      <c r="N497" s="19">
        <f t="shared" ca="1" si="51"/>
        <v>-6.0748929661017026E-2</v>
      </c>
      <c r="O497" s="35">
        <f t="shared" si="52"/>
        <v>9.997228999999999</v>
      </c>
      <c r="P497" s="35">
        <f t="shared" si="53"/>
        <v>2.7710000000009671E-3</v>
      </c>
      <c r="Q497" s="36">
        <f t="shared" si="54"/>
        <v>6.6666666666666666E-2</v>
      </c>
      <c r="R497" s="37">
        <f t="shared" si="55"/>
        <v>8638.0900000000147</v>
      </c>
      <c r="S497" s="38">
        <f t="shared" si="56"/>
        <v>16703.474633000027</v>
      </c>
      <c r="T497" s="38"/>
      <c r="U497" s="38"/>
      <c r="V497" s="39">
        <f t="shared" si="57"/>
        <v>63383.61789999999</v>
      </c>
      <c r="W497" s="39">
        <f t="shared" si="58"/>
        <v>80087.092533000017</v>
      </c>
      <c r="X497" s="1">
        <f t="shared" si="59"/>
        <v>66301</v>
      </c>
      <c r="Y497" s="37">
        <f t="shared" si="60"/>
        <v>13786.092533000017</v>
      </c>
      <c r="Z497" s="183">
        <f t="shared" si="61"/>
        <v>0.20793189443598159</v>
      </c>
      <c r="AA497" s="183">
        <f>SUM($C$2:C497)*D497/SUM($B$2:B497)-1</f>
        <v>0.41446738264882876</v>
      </c>
      <c r="AB497" s="183">
        <f t="shared" si="43"/>
        <v>-0.20653548821284717</v>
      </c>
      <c r="AC497" s="40">
        <f t="shared" si="62"/>
        <v>0.23486356666666677</v>
      </c>
    </row>
    <row r="498" spans="1:29">
      <c r="A498" s="31" t="s">
        <v>1981</v>
      </c>
      <c r="B498" s="2">
        <v>10</v>
      </c>
      <c r="C498" s="175">
        <v>5.18</v>
      </c>
      <c r="D498" s="176">
        <v>1.9295</v>
      </c>
      <c r="E498" s="32">
        <f t="shared" si="45"/>
        <v>0.13666666666666666</v>
      </c>
      <c r="F498" s="13">
        <f t="shared" si="46"/>
        <v>-9.645260000000011E-2</v>
      </c>
      <c r="H498" s="5">
        <f t="shared" si="47"/>
        <v>-0.9645260000000011</v>
      </c>
      <c r="I498" s="2" t="s">
        <v>65</v>
      </c>
      <c r="J498" s="33" t="s">
        <v>1982</v>
      </c>
      <c r="K498" s="34">
        <f t="shared" si="48"/>
        <v>43845</v>
      </c>
      <c r="L498" s="34" t="str">
        <f t="shared" ca="1" si="49"/>
        <v>2021-08-25</v>
      </c>
      <c r="M498" s="18">
        <f t="shared" ca="1" si="50"/>
        <v>5890</v>
      </c>
      <c r="N498" s="19">
        <f t="shared" ca="1" si="51"/>
        <v>-5.9771135823429612E-2</v>
      </c>
      <c r="O498" s="35">
        <f t="shared" si="52"/>
        <v>9.9948099999999993</v>
      </c>
      <c r="P498" s="35">
        <f t="shared" si="53"/>
        <v>5.1900000000006941E-3</v>
      </c>
      <c r="Q498" s="36">
        <f t="shared" si="54"/>
        <v>6.6666666666666666E-2</v>
      </c>
      <c r="R498" s="37">
        <f t="shared" si="55"/>
        <v>8643.270000000015</v>
      </c>
      <c r="S498" s="38">
        <f t="shared" si="56"/>
        <v>16677.189465000029</v>
      </c>
      <c r="T498" s="38"/>
      <c r="U498" s="38"/>
      <c r="V498" s="39">
        <f t="shared" si="57"/>
        <v>63383.61789999999</v>
      </c>
      <c r="W498" s="39">
        <f t="shared" si="58"/>
        <v>80060.807365000015</v>
      </c>
      <c r="X498" s="1">
        <f t="shared" si="59"/>
        <v>66311</v>
      </c>
      <c r="Y498" s="37">
        <f t="shared" si="60"/>
        <v>13749.807365000015</v>
      </c>
      <c r="Z498" s="183">
        <f t="shared" si="61"/>
        <v>0.20735334054681753</v>
      </c>
      <c r="AA498" s="183">
        <f>SUM($C$2:C498)*D498/SUM($B$2:B498)-1</f>
        <v>0.41133303833451462</v>
      </c>
      <c r="AB498" s="183">
        <f t="shared" si="43"/>
        <v>-0.20397969778769709</v>
      </c>
      <c r="AC498" s="40">
        <f t="shared" si="62"/>
        <v>0.23311926666666677</v>
      </c>
    </row>
    <row r="499" spans="1:29">
      <c r="A499" s="31" t="s">
        <v>1983</v>
      </c>
      <c r="B499" s="2">
        <v>10</v>
      </c>
      <c r="C499" s="175">
        <v>5.12</v>
      </c>
      <c r="D499" s="176">
        <v>1.95</v>
      </c>
      <c r="E499" s="32">
        <f t="shared" si="45"/>
        <v>0.13666666666666666</v>
      </c>
      <c r="F499" s="13">
        <f t="shared" si="46"/>
        <v>-0.1069184</v>
      </c>
      <c r="H499" s="5">
        <f t="shared" si="47"/>
        <v>-1.0691839999999999</v>
      </c>
      <c r="I499" s="2" t="s">
        <v>65</v>
      </c>
      <c r="J499" s="33" t="s">
        <v>1984</v>
      </c>
      <c r="K499" s="34">
        <f t="shared" si="48"/>
        <v>43848</v>
      </c>
      <c r="L499" s="34" t="str">
        <f t="shared" ca="1" si="49"/>
        <v>2021-08-25</v>
      </c>
      <c r="M499" s="18">
        <f t="shared" ca="1" si="50"/>
        <v>5860</v>
      </c>
      <c r="N499" s="19">
        <f t="shared" ca="1" si="51"/>
        <v>-6.6595931740614331E-2</v>
      </c>
      <c r="O499" s="35">
        <f t="shared" si="52"/>
        <v>9.984</v>
      </c>
      <c r="P499" s="35">
        <f t="shared" si="53"/>
        <v>1.6000000000000014E-2</v>
      </c>
      <c r="Q499" s="36">
        <f t="shared" si="54"/>
        <v>6.6666666666666666E-2</v>
      </c>
      <c r="R499" s="37">
        <f t="shared" si="55"/>
        <v>8648.3900000000158</v>
      </c>
      <c r="S499" s="38">
        <f t="shared" si="56"/>
        <v>16864.360500000032</v>
      </c>
      <c r="T499" s="38"/>
      <c r="U499" s="38"/>
      <c r="V499" s="39">
        <f t="shared" si="57"/>
        <v>63383.61789999999</v>
      </c>
      <c r="W499" s="39">
        <f t="shared" si="58"/>
        <v>80247.978400000022</v>
      </c>
      <c r="X499" s="1">
        <f t="shared" si="59"/>
        <v>66321</v>
      </c>
      <c r="Y499" s="37">
        <f t="shared" si="60"/>
        <v>13926.978400000022</v>
      </c>
      <c r="Z499" s="183">
        <f t="shared" si="61"/>
        <v>0.20999349225735475</v>
      </c>
      <c r="AA499" s="183">
        <f>SUM($C$2:C499)*D499/SUM($B$2:B499)-1</f>
        <v>0.42626324241190594</v>
      </c>
      <c r="AB499" s="183">
        <f t="shared" si="43"/>
        <v>-0.21626975015455119</v>
      </c>
      <c r="AC499" s="40">
        <f t="shared" si="62"/>
        <v>0.24358506666666666</v>
      </c>
    </row>
    <row r="500" spans="1:29">
      <c r="A500" s="31" t="s">
        <v>1985</v>
      </c>
      <c r="B500" s="2">
        <v>10</v>
      </c>
      <c r="C500" s="175">
        <v>5.2</v>
      </c>
      <c r="D500" s="176">
        <v>1.923</v>
      </c>
      <c r="E500" s="32">
        <f t="shared" si="45"/>
        <v>0.13666666666666666</v>
      </c>
      <c r="F500" s="13">
        <f t="shared" si="46"/>
        <v>-9.2963999999999908E-2</v>
      </c>
      <c r="H500" s="5">
        <f t="shared" si="47"/>
        <v>-0.92963999999999913</v>
      </c>
      <c r="I500" s="2" t="s">
        <v>65</v>
      </c>
      <c r="J500" s="33" t="s">
        <v>1986</v>
      </c>
      <c r="K500" s="34">
        <f t="shared" si="48"/>
        <v>43849</v>
      </c>
      <c r="L500" s="34" t="str">
        <f t="shared" ca="1" si="49"/>
        <v>2021-08-25</v>
      </c>
      <c r="M500" s="18">
        <f t="shared" ca="1" si="50"/>
        <v>5850</v>
      </c>
      <c r="N500" s="19">
        <f t="shared" ca="1" si="51"/>
        <v>-5.8003179487179431E-2</v>
      </c>
      <c r="O500" s="35">
        <f t="shared" si="52"/>
        <v>9.9996000000000009</v>
      </c>
      <c r="P500" s="35">
        <f t="shared" si="53"/>
        <v>3.9999999999906777E-4</v>
      </c>
      <c r="Q500" s="36">
        <f t="shared" si="54"/>
        <v>6.6666666666666666E-2</v>
      </c>
      <c r="R500" s="37">
        <f t="shared" si="55"/>
        <v>8653.5900000000165</v>
      </c>
      <c r="S500" s="38">
        <f t="shared" si="56"/>
        <v>16640.853570000032</v>
      </c>
      <c r="T500" s="38"/>
      <c r="U500" s="38"/>
      <c r="V500" s="39">
        <f t="shared" si="57"/>
        <v>63383.61789999999</v>
      </c>
      <c r="W500" s="39">
        <f t="shared" si="58"/>
        <v>80024.471470000019</v>
      </c>
      <c r="X500" s="1">
        <f t="shared" si="59"/>
        <v>66331</v>
      </c>
      <c r="Y500" s="37">
        <f t="shared" si="60"/>
        <v>13693.471470000019</v>
      </c>
      <c r="Z500" s="183">
        <f t="shared" si="61"/>
        <v>0.20644150502781522</v>
      </c>
      <c r="AA500" s="183">
        <f>SUM($C$2:C500)*D500/SUM($B$2:B500)-1</f>
        <v>0.40645369028056266</v>
      </c>
      <c r="AB500" s="183">
        <f t="shared" si="43"/>
        <v>-0.20001218525274744</v>
      </c>
      <c r="AC500" s="40">
        <f t="shared" si="62"/>
        <v>0.22963066666666657</v>
      </c>
    </row>
    <row r="501" spans="1:29">
      <c r="A501" s="31" t="s">
        <v>1987</v>
      </c>
      <c r="B501" s="2">
        <v>10</v>
      </c>
      <c r="C501" s="175">
        <v>5.16</v>
      </c>
      <c r="D501" s="176">
        <v>1.9359</v>
      </c>
      <c r="E501" s="32">
        <f t="shared" si="45"/>
        <v>0.13666666666666666</v>
      </c>
      <c r="F501" s="13">
        <f t="shared" si="46"/>
        <v>-9.9941199999999952E-2</v>
      </c>
      <c r="H501" s="5">
        <f t="shared" si="47"/>
        <v>-0.99941199999999952</v>
      </c>
      <c r="I501" s="2" t="s">
        <v>65</v>
      </c>
      <c r="J501" s="33" t="s">
        <v>1988</v>
      </c>
      <c r="K501" s="34">
        <f t="shared" si="48"/>
        <v>43850</v>
      </c>
      <c r="L501" s="34" t="str">
        <f t="shared" ca="1" si="49"/>
        <v>2021-08-25</v>
      </c>
      <c r="M501" s="18">
        <f t="shared" ca="1" si="50"/>
        <v>5840</v>
      </c>
      <c r="N501" s="19">
        <f t="shared" ca="1" si="51"/>
        <v>-6.246324999999997E-2</v>
      </c>
      <c r="O501" s="35">
        <f t="shared" si="52"/>
        <v>9.9892439999999993</v>
      </c>
      <c r="P501" s="35">
        <f t="shared" si="53"/>
        <v>1.0756000000000654E-2</v>
      </c>
      <c r="Q501" s="36">
        <f t="shared" si="54"/>
        <v>6.6666666666666666E-2</v>
      </c>
      <c r="R501" s="37">
        <f t="shared" si="55"/>
        <v>8658.7500000000164</v>
      </c>
      <c r="S501" s="38">
        <f t="shared" si="56"/>
        <v>16762.47412500003</v>
      </c>
      <c r="T501" s="38"/>
      <c r="U501" s="38"/>
      <c r="V501" s="39">
        <f t="shared" si="57"/>
        <v>63383.61789999999</v>
      </c>
      <c r="W501" s="39">
        <f t="shared" si="58"/>
        <v>80146.09202500002</v>
      </c>
      <c r="X501" s="1">
        <f t="shared" si="59"/>
        <v>66341</v>
      </c>
      <c r="Y501" s="37">
        <f t="shared" si="60"/>
        <v>13805.09202500002</v>
      </c>
      <c r="Z501" s="183">
        <f t="shared" si="61"/>
        <v>0.20809291426116605</v>
      </c>
      <c r="AA501" s="183">
        <f>SUM($C$2:C501)*D501/SUM($B$2:B501)-1</f>
        <v>0.4158257073755296</v>
      </c>
      <c r="AB501" s="183">
        <f t="shared" si="43"/>
        <v>-0.20773279311436355</v>
      </c>
      <c r="AC501" s="40">
        <f t="shared" si="62"/>
        <v>0.23660786666666661</v>
      </c>
    </row>
    <row r="502" spans="1:29">
      <c r="A502" s="31" t="s">
        <v>1989</v>
      </c>
      <c r="B502" s="2">
        <v>10</v>
      </c>
      <c r="C502" s="175">
        <v>5.08</v>
      </c>
      <c r="D502" s="176">
        <v>1.9655</v>
      </c>
      <c r="E502" s="32">
        <f t="shared" si="45"/>
        <v>0.13666666666666666</v>
      </c>
      <c r="F502" s="13">
        <f t="shared" si="46"/>
        <v>-0.11389560000000003</v>
      </c>
      <c r="H502" s="5">
        <f t="shared" si="47"/>
        <v>-1.1389560000000003</v>
      </c>
      <c r="I502" s="2" t="s">
        <v>65</v>
      </c>
      <c r="J502" s="33" t="s">
        <v>1990</v>
      </c>
      <c r="K502" s="34">
        <f t="shared" si="48"/>
        <v>43851</v>
      </c>
      <c r="L502" s="34" t="str">
        <f t="shared" ca="1" si="49"/>
        <v>2021-08-25</v>
      </c>
      <c r="M502" s="18">
        <f t="shared" ca="1" si="50"/>
        <v>5830</v>
      </c>
      <c r="N502" s="19">
        <f t="shared" ca="1" si="51"/>
        <v>-7.1306850771869656E-2</v>
      </c>
      <c r="O502" s="35">
        <f t="shared" si="52"/>
        <v>9.9847400000000004</v>
      </c>
      <c r="P502" s="35">
        <f t="shared" si="53"/>
        <v>1.5259999999999607E-2</v>
      </c>
      <c r="Q502" s="36">
        <f t="shared" si="54"/>
        <v>6.6666666666666666E-2</v>
      </c>
      <c r="R502" s="37">
        <f t="shared" si="55"/>
        <v>8663.8300000000163</v>
      </c>
      <c r="S502" s="38">
        <f t="shared" si="56"/>
        <v>17028.757865000032</v>
      </c>
      <c r="T502" s="38"/>
      <c r="U502" s="38"/>
      <c r="V502" s="39">
        <f t="shared" si="57"/>
        <v>63383.61789999999</v>
      </c>
      <c r="W502" s="39">
        <f t="shared" si="58"/>
        <v>80412.375765000019</v>
      </c>
      <c r="X502" s="1">
        <f t="shared" si="59"/>
        <v>66351</v>
      </c>
      <c r="Y502" s="37">
        <f t="shared" si="60"/>
        <v>14061.375765000019</v>
      </c>
      <c r="Z502" s="183">
        <f t="shared" si="61"/>
        <v>0.21192409707464877</v>
      </c>
      <c r="AA502" s="183">
        <f>SUM($C$2:C502)*D502/SUM($B$2:B502)-1</f>
        <v>0.43740758428659743</v>
      </c>
      <c r="AB502" s="183">
        <f t="shared" si="43"/>
        <v>-0.22548348721194866</v>
      </c>
      <c r="AC502" s="40">
        <f t="shared" si="62"/>
        <v>0.2505622666666667</v>
      </c>
    </row>
    <row r="503" spans="1:29">
      <c r="A503" s="31" t="s">
        <v>1991</v>
      </c>
      <c r="B503" s="2">
        <v>10</v>
      </c>
      <c r="C503" s="175">
        <v>5.08</v>
      </c>
      <c r="D503" s="176">
        <v>1.9673</v>
      </c>
      <c r="E503" s="32">
        <f t="shared" si="45"/>
        <v>0.13666666666666666</v>
      </c>
      <c r="F503" s="13">
        <f t="shared" si="46"/>
        <v>-0.11389560000000003</v>
      </c>
      <c r="H503" s="5">
        <f t="shared" si="47"/>
        <v>-1.1389560000000003</v>
      </c>
      <c r="I503" s="2" t="s">
        <v>65</v>
      </c>
      <c r="J503" s="33" t="s">
        <v>1992</v>
      </c>
      <c r="K503" s="34">
        <f t="shared" si="48"/>
        <v>43852</v>
      </c>
      <c r="L503" s="34" t="str">
        <f t="shared" ca="1" si="49"/>
        <v>2021-08-25</v>
      </c>
      <c r="M503" s="18">
        <f t="shared" ca="1" si="50"/>
        <v>5820</v>
      </c>
      <c r="N503" s="19">
        <f t="shared" ca="1" si="51"/>
        <v>-7.1429371134020633E-2</v>
      </c>
      <c r="O503" s="35">
        <f t="shared" si="52"/>
        <v>9.9938839999999995</v>
      </c>
      <c r="P503" s="35">
        <f t="shared" si="53"/>
        <v>6.1160000000004544E-3</v>
      </c>
      <c r="Q503" s="36">
        <f t="shared" si="54"/>
        <v>6.6666666666666666E-2</v>
      </c>
      <c r="R503" s="37">
        <f t="shared" si="55"/>
        <v>8668.9100000000162</v>
      </c>
      <c r="S503" s="38">
        <f t="shared" si="56"/>
        <v>17054.346643000034</v>
      </c>
      <c r="T503" s="38"/>
      <c r="U503" s="38"/>
      <c r="V503" s="39">
        <f t="shared" si="57"/>
        <v>63383.61789999999</v>
      </c>
      <c r="W503" s="39">
        <f t="shared" si="58"/>
        <v>80437.964543000024</v>
      </c>
      <c r="X503" s="1">
        <f t="shared" si="59"/>
        <v>66361</v>
      </c>
      <c r="Y503" s="37">
        <f t="shared" si="60"/>
        <v>14076.964543000024</v>
      </c>
      <c r="Z503" s="183">
        <f t="shared" si="61"/>
        <v>0.21212707076445536</v>
      </c>
      <c r="AA503" s="183">
        <f>SUM($C$2:C503)*D503/SUM($B$2:B503)-1</f>
        <v>0.43865775469025503</v>
      </c>
      <c r="AB503" s="183">
        <f t="shared" si="43"/>
        <v>-0.22653068392579967</v>
      </c>
      <c r="AC503" s="40">
        <f t="shared" si="62"/>
        <v>0.2505622666666667</v>
      </c>
    </row>
    <row r="504" spans="1:29">
      <c r="A504" s="227" t="s">
        <v>2024</v>
      </c>
      <c r="B504" s="2">
        <v>10</v>
      </c>
      <c r="C504" s="175">
        <v>5.08</v>
      </c>
      <c r="D504" s="176">
        <v>1.9673</v>
      </c>
      <c r="E504" s="32">
        <f t="shared" si="45"/>
        <v>0.13666666666666666</v>
      </c>
      <c r="F504" s="13">
        <f t="shared" si="46"/>
        <v>-0.11389560000000003</v>
      </c>
      <c r="H504" s="5">
        <f t="shared" si="47"/>
        <v>-1.1389560000000003</v>
      </c>
      <c r="I504" s="2" t="s">
        <v>65</v>
      </c>
      <c r="J504" s="33" t="s">
        <v>2025</v>
      </c>
      <c r="K504" s="34">
        <f t="shared" si="48"/>
        <v>43855</v>
      </c>
      <c r="L504" s="34" t="str">
        <f t="shared" ca="1" si="49"/>
        <v>2021-08-25</v>
      </c>
      <c r="M504" s="18">
        <f t="shared" ca="1" si="50"/>
        <v>5790</v>
      </c>
      <c r="N504" s="19">
        <f t="shared" ca="1" si="51"/>
        <v>-7.1799471502590695E-2</v>
      </c>
      <c r="O504" s="35">
        <f t="shared" si="52"/>
        <v>9.9938839999999995</v>
      </c>
      <c r="P504" s="35">
        <f t="shared" si="53"/>
        <v>6.1160000000004544E-3</v>
      </c>
      <c r="Q504" s="36">
        <f t="shared" si="54"/>
        <v>6.6666666666666666E-2</v>
      </c>
      <c r="R504" s="37">
        <f t="shared" si="55"/>
        <v>8673.9900000000162</v>
      </c>
      <c r="S504" s="38">
        <f t="shared" si="56"/>
        <v>17064.340527000033</v>
      </c>
      <c r="T504" s="38"/>
      <c r="U504" s="38"/>
      <c r="V504" s="39">
        <f t="shared" si="57"/>
        <v>63383.61789999999</v>
      </c>
      <c r="W504" s="39">
        <f t="shared" si="58"/>
        <v>80447.95842700002</v>
      </c>
      <c r="X504" s="1">
        <f t="shared" si="59"/>
        <v>66371</v>
      </c>
      <c r="Y504" s="37">
        <f t="shared" si="60"/>
        <v>14076.95842700002</v>
      </c>
      <c r="Z504" s="183">
        <f t="shared" si="61"/>
        <v>0.2120950178089831</v>
      </c>
      <c r="AA504" s="183">
        <f>SUM($C$2:C504)*D504/SUM($B$2:B504)-1</f>
        <v>0.43859157076132682</v>
      </c>
      <c r="AB504" s="183">
        <f t="shared" si="43"/>
        <v>-0.22649655295234372</v>
      </c>
      <c r="AC504" s="40">
        <f t="shared" si="62"/>
        <v>0.2505622666666667</v>
      </c>
    </row>
  </sheetData>
  <autoFilter ref="A1:AC444" xr:uid="{7617C6B2-BB93-3C4F-A90E-C228A284E33B}"/>
  <phoneticPr fontId="29" type="noConversion"/>
  <conditionalFormatting sqref="P1:P245 P505:P1048576">
    <cfRule type="cellIs" dxfId="23" priority="17" operator="between">
      <formula>-0.45</formula>
      <formula>0.45</formula>
    </cfRule>
  </conditionalFormatting>
  <conditionalFormatting sqref="F2:F245">
    <cfRule type="cellIs" dxfId="22" priority="18" operator="lessThan">
      <formula>0</formula>
    </cfRule>
    <cfRule type="cellIs" dxfId="21" priority="19" operator="greaterThan">
      <formula>0</formula>
    </cfRule>
  </conditionalFormatting>
  <conditionalFormatting sqref="F1:F245 H1:H245 H505:H1048576 F505:F1048576">
    <cfRule type="cellIs" dxfId="20" priority="15" operator="lessThan">
      <formula>0</formula>
    </cfRule>
    <cfRule type="cellIs" dxfId="19" priority="16" operator="equal">
      <formula>0</formula>
    </cfRule>
  </conditionalFormatting>
  <conditionalFormatting sqref="Z2:Z245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{8DDE67AF-D0DE-4392-B0EC-B971DFAEC06D}</x14:id>
        </ext>
      </extLst>
    </cfRule>
  </conditionalFormatting>
  <conditionalFormatting sqref="P246:P274 P354:P504">
    <cfRule type="cellIs" dxfId="18" priority="10" operator="between">
      <formula>-0.45</formula>
      <formula>0.45</formula>
    </cfRule>
  </conditionalFormatting>
  <conditionalFormatting sqref="F246:F274 F354:F504">
    <cfRule type="cellIs" dxfId="17" priority="11" operator="lessThan">
      <formula>0</formula>
    </cfRule>
    <cfRule type="cellIs" dxfId="16" priority="12" operator="greaterThan">
      <formula>0</formula>
    </cfRule>
  </conditionalFormatting>
  <conditionalFormatting sqref="F246:F274 H246:H274 H354:H504 F354:F504">
    <cfRule type="cellIs" dxfId="15" priority="8" operator="lessThan">
      <formula>0</formula>
    </cfRule>
    <cfRule type="cellIs" dxfId="14" priority="9" operator="equal">
      <formula>0</formula>
    </cfRule>
  </conditionalFormatting>
  <conditionalFormatting sqref="Z246:Z274 Z354:Z504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{90078879-0B2B-4104-8F9F-EC132D6FCE70}</x14:id>
        </ext>
      </extLst>
    </cfRule>
  </conditionalFormatting>
  <conditionalFormatting sqref="P275:P353">
    <cfRule type="cellIs" dxfId="13" priority="3" operator="between">
      <formula>-0.45</formula>
      <formula>0.45</formula>
    </cfRule>
  </conditionalFormatting>
  <conditionalFormatting sqref="F275:F353">
    <cfRule type="cellIs" dxfId="12" priority="4" operator="lessThan">
      <formula>0</formula>
    </cfRule>
    <cfRule type="cellIs" dxfId="11" priority="5" operator="greaterThan">
      <formula>0</formula>
    </cfRule>
  </conditionalFormatting>
  <conditionalFormatting sqref="F275:F353 H275:H353">
    <cfRule type="cellIs" dxfId="10" priority="1" operator="lessThan">
      <formula>0</formula>
    </cfRule>
    <cfRule type="cellIs" dxfId="9" priority="2" operator="equal">
      <formula>0</formula>
    </cfRule>
  </conditionalFormatting>
  <conditionalFormatting sqref="Z275:Z353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{0A042588-478F-4385-BF43-E8540211286A}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DE67AF-D0DE-4392-B0EC-B971DFAEC06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Z2:Z245</xm:sqref>
        </x14:conditionalFormatting>
        <x14:conditionalFormatting xmlns:xm="http://schemas.microsoft.com/office/excel/2006/main">
          <x14:cfRule type="dataBar" id="{90078879-0B2B-4104-8F9F-EC132D6FCE7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Z246:Z274 Z354:Z504</xm:sqref>
        </x14:conditionalFormatting>
        <x14:conditionalFormatting xmlns:xm="http://schemas.microsoft.com/office/excel/2006/main">
          <x14:cfRule type="dataBar" id="{0A042588-478F-4385-BF43-E8540211286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Z275:Z353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D7C6-178E-47E2-BC0D-B0FB57D690BE}">
  <dimension ref="A1:AMJ504"/>
  <sheetViews>
    <sheetView zoomScale="80" zoomScaleNormal="80" workbookViewId="0">
      <pane xSplit="1" ySplit="1" topLeftCell="B488" activePane="bottomRight" state="frozen"/>
      <selection activeCell="G436" sqref="G436"/>
      <selection pane="topRight" activeCell="G436" sqref="G436"/>
      <selection pane="bottomLeft" activeCell="G436" sqref="G436"/>
      <selection pane="bottomRight" activeCell="F506" sqref="F506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185" bestFit="1" customWidth="1"/>
    <col min="27" max="27" width="7.25" style="185" customWidth="1"/>
    <col min="28" max="28" width="7.875" style="185" customWidth="1"/>
    <col min="29" max="29" width="8.375" style="9" bestFit="1" customWidth="1"/>
    <col min="30" max="30" width="9.625" style="9" customWidth="1"/>
    <col min="31" max="1024" width="9.625" style="2" customWidth="1"/>
  </cols>
  <sheetData>
    <row r="1" spans="1:1024" s="142" customFormat="1" ht="47.25">
      <c r="A1" s="131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3">
        <v>1.3233999999999999</v>
      </c>
      <c r="G1" s="134" t="s">
        <v>317</v>
      </c>
      <c r="H1" s="135" t="str">
        <f>ROUND(SUM(H2:H19862),2)&amp;"盈利"</f>
        <v>12906.01盈利</v>
      </c>
      <c r="I1" s="132" t="s">
        <v>6</v>
      </c>
      <c r="J1" s="131" t="s">
        <v>7</v>
      </c>
      <c r="K1" s="132" t="s">
        <v>8</v>
      </c>
      <c r="L1" s="136" t="s">
        <v>9</v>
      </c>
      <c r="M1" s="132" t="s">
        <v>10</v>
      </c>
      <c r="N1" s="137" t="str">
        <f ca="1">TEXT(ROUND(SUM(H2:H19859)/SUM(M2:M19859)*365,4),"0.00%" &amp;  " 
年化")</f>
        <v>25.44% 
年化</v>
      </c>
      <c r="O1" s="132" t="s">
        <v>11</v>
      </c>
      <c r="P1" s="132" t="s">
        <v>12</v>
      </c>
      <c r="Q1" s="126" t="s">
        <v>318</v>
      </c>
      <c r="R1" s="132" t="s">
        <v>14</v>
      </c>
      <c r="S1" s="138" t="s">
        <v>15</v>
      </c>
      <c r="T1" s="139" t="s">
        <v>16</v>
      </c>
      <c r="U1" s="139" t="s">
        <v>17</v>
      </c>
      <c r="V1" s="139" t="s">
        <v>18</v>
      </c>
      <c r="W1" s="139" t="s">
        <v>19</v>
      </c>
      <c r="X1" s="138" t="s">
        <v>20</v>
      </c>
      <c r="Y1" s="132" t="s">
        <v>319</v>
      </c>
      <c r="Z1" s="140" t="s">
        <v>22</v>
      </c>
      <c r="AA1" s="186" t="s">
        <v>23</v>
      </c>
      <c r="AB1" s="186" t="s">
        <v>24</v>
      </c>
      <c r="AC1" s="141" t="s">
        <v>25</v>
      </c>
      <c r="AD1" s="14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Y1" s="131"/>
      <c r="EZ1" s="131"/>
      <c r="FA1" s="131"/>
      <c r="FB1" s="131"/>
      <c r="FC1" s="131"/>
      <c r="FD1" s="131"/>
      <c r="FE1" s="131"/>
      <c r="FF1" s="131"/>
      <c r="FG1" s="131"/>
      <c r="FH1" s="131"/>
      <c r="FI1" s="131"/>
      <c r="FJ1" s="131"/>
      <c r="FK1" s="131"/>
      <c r="FL1" s="131"/>
      <c r="FM1" s="131"/>
      <c r="FN1" s="131"/>
      <c r="FO1" s="131"/>
      <c r="FP1" s="131"/>
      <c r="FQ1" s="131"/>
      <c r="FR1" s="131"/>
      <c r="FS1" s="131"/>
      <c r="FT1" s="131"/>
      <c r="FU1" s="131"/>
      <c r="FV1" s="131"/>
      <c r="FW1" s="131"/>
      <c r="FX1" s="131"/>
      <c r="FY1" s="131"/>
      <c r="FZ1" s="131"/>
      <c r="GA1" s="131"/>
      <c r="GB1" s="131"/>
      <c r="GC1" s="131"/>
      <c r="GD1" s="131"/>
      <c r="GE1" s="131"/>
      <c r="GF1" s="131"/>
      <c r="GG1" s="131"/>
      <c r="GH1" s="131"/>
      <c r="GI1" s="131"/>
      <c r="GJ1" s="131"/>
      <c r="GK1" s="131"/>
      <c r="GL1" s="131"/>
      <c r="GM1" s="131"/>
      <c r="GN1" s="131"/>
      <c r="GO1" s="131"/>
      <c r="GP1" s="131"/>
      <c r="GQ1" s="131"/>
      <c r="GR1" s="131"/>
      <c r="GS1" s="131"/>
      <c r="GT1" s="131"/>
      <c r="GU1" s="131"/>
      <c r="GV1" s="131"/>
      <c r="GW1" s="131"/>
      <c r="GX1" s="131"/>
      <c r="GY1" s="131"/>
      <c r="GZ1" s="131"/>
      <c r="HA1" s="131"/>
      <c r="HB1" s="131"/>
      <c r="HC1" s="131"/>
      <c r="HD1" s="131"/>
      <c r="HE1" s="131"/>
      <c r="HF1" s="131"/>
      <c r="HG1" s="131"/>
      <c r="HH1" s="131"/>
      <c r="HI1" s="131"/>
      <c r="HJ1" s="131"/>
      <c r="HK1" s="131"/>
      <c r="HL1" s="131"/>
      <c r="HM1" s="131"/>
      <c r="HN1" s="131"/>
      <c r="HO1" s="131"/>
      <c r="HP1" s="131"/>
      <c r="HQ1" s="131"/>
      <c r="HR1" s="131"/>
      <c r="HS1" s="131"/>
      <c r="HT1" s="131"/>
      <c r="HU1" s="131"/>
      <c r="HV1" s="131"/>
      <c r="HW1" s="131"/>
      <c r="HX1" s="131"/>
      <c r="HY1" s="131"/>
      <c r="HZ1" s="131"/>
      <c r="IA1" s="131"/>
      <c r="IB1" s="131"/>
      <c r="IC1" s="131"/>
      <c r="ID1" s="131"/>
      <c r="IE1" s="131"/>
      <c r="IF1" s="131"/>
      <c r="IG1" s="131"/>
      <c r="IH1" s="131"/>
      <c r="II1" s="131"/>
      <c r="IJ1" s="131"/>
      <c r="IK1" s="131"/>
      <c r="IL1" s="131"/>
      <c r="IM1" s="131"/>
      <c r="IN1" s="131"/>
      <c r="IO1" s="131"/>
      <c r="IP1" s="131"/>
      <c r="IQ1" s="131"/>
      <c r="IR1" s="131"/>
      <c r="IS1" s="131"/>
      <c r="IT1" s="131"/>
      <c r="IU1" s="131"/>
      <c r="IV1" s="131"/>
      <c r="IW1" s="131"/>
      <c r="IX1" s="131"/>
      <c r="IY1" s="131"/>
      <c r="IZ1" s="131"/>
      <c r="JA1" s="131"/>
      <c r="JB1" s="131"/>
      <c r="JC1" s="131"/>
      <c r="JD1" s="131"/>
      <c r="JE1" s="131"/>
      <c r="JF1" s="131"/>
      <c r="JG1" s="131"/>
      <c r="JH1" s="131"/>
      <c r="JI1" s="131"/>
      <c r="JJ1" s="131"/>
      <c r="JK1" s="131"/>
      <c r="JL1" s="131"/>
      <c r="JM1" s="131"/>
      <c r="JN1" s="131"/>
      <c r="JO1" s="131"/>
      <c r="JP1" s="131"/>
      <c r="JQ1" s="131"/>
      <c r="JR1" s="131"/>
      <c r="JS1" s="131"/>
      <c r="JT1" s="131"/>
      <c r="JU1" s="131"/>
      <c r="JV1" s="131"/>
      <c r="JW1" s="131"/>
      <c r="JX1" s="131"/>
      <c r="JY1" s="131"/>
      <c r="JZ1" s="131"/>
      <c r="KA1" s="131"/>
      <c r="KB1" s="131"/>
      <c r="KC1" s="131"/>
      <c r="KD1" s="131"/>
      <c r="KE1" s="131"/>
      <c r="KF1" s="131"/>
      <c r="KG1" s="131"/>
      <c r="KH1" s="131"/>
      <c r="KI1" s="131"/>
      <c r="KJ1" s="131"/>
      <c r="KK1" s="131"/>
      <c r="KL1" s="131"/>
      <c r="KM1" s="131"/>
      <c r="KN1" s="131"/>
      <c r="KO1" s="131"/>
      <c r="KP1" s="131"/>
      <c r="KQ1" s="131"/>
      <c r="KR1" s="131"/>
      <c r="KS1" s="131"/>
      <c r="KT1" s="131"/>
      <c r="KU1" s="131"/>
      <c r="KV1" s="131"/>
      <c r="KW1" s="131"/>
      <c r="KX1" s="131"/>
      <c r="KY1" s="131"/>
      <c r="KZ1" s="131"/>
      <c r="LA1" s="131"/>
      <c r="LB1" s="131"/>
      <c r="LC1" s="131"/>
      <c r="LD1" s="131"/>
      <c r="LE1" s="131"/>
      <c r="LF1" s="131"/>
      <c r="LG1" s="131"/>
      <c r="LH1" s="131"/>
      <c r="LI1" s="131"/>
      <c r="LJ1" s="131"/>
      <c r="LK1" s="131"/>
      <c r="LL1" s="131"/>
      <c r="LM1" s="131"/>
      <c r="LN1" s="131"/>
      <c r="LO1" s="131"/>
      <c r="LP1" s="131"/>
      <c r="LQ1" s="131"/>
      <c r="LR1" s="131"/>
      <c r="LS1" s="131"/>
      <c r="LT1" s="131"/>
      <c r="LU1" s="131"/>
      <c r="LV1" s="131"/>
      <c r="LW1" s="131"/>
      <c r="LX1" s="131"/>
      <c r="LY1" s="131"/>
      <c r="LZ1" s="131"/>
      <c r="MA1" s="131"/>
      <c r="MB1" s="131"/>
      <c r="MC1" s="131"/>
      <c r="MD1" s="131"/>
      <c r="ME1" s="131"/>
      <c r="MF1" s="131"/>
      <c r="MG1" s="131"/>
      <c r="MH1" s="131"/>
      <c r="MI1" s="131"/>
      <c r="MJ1" s="131"/>
      <c r="MK1" s="131"/>
      <c r="ML1" s="131"/>
      <c r="MM1" s="131"/>
      <c r="MN1" s="131"/>
      <c r="MO1" s="131"/>
      <c r="MP1" s="131"/>
      <c r="MQ1" s="131"/>
      <c r="MR1" s="131"/>
      <c r="MS1" s="131"/>
      <c r="MT1" s="131"/>
      <c r="MU1" s="131"/>
      <c r="MV1" s="131"/>
      <c r="MW1" s="131"/>
      <c r="MX1" s="131"/>
      <c r="MY1" s="131"/>
      <c r="MZ1" s="131"/>
      <c r="NA1" s="131"/>
      <c r="NB1" s="131"/>
      <c r="NC1" s="131"/>
      <c r="ND1" s="131"/>
      <c r="NE1" s="131"/>
      <c r="NF1" s="131"/>
      <c r="NG1" s="131"/>
      <c r="NH1" s="131"/>
      <c r="NI1" s="131"/>
      <c r="NJ1" s="131"/>
      <c r="NK1" s="131"/>
      <c r="NL1" s="131"/>
      <c r="NM1" s="131"/>
      <c r="NN1" s="131"/>
      <c r="NO1" s="131"/>
      <c r="NP1" s="131"/>
      <c r="NQ1" s="131"/>
      <c r="NR1" s="131"/>
      <c r="NS1" s="131"/>
      <c r="NT1" s="131"/>
      <c r="NU1" s="131"/>
      <c r="NV1" s="131"/>
      <c r="NW1" s="131"/>
      <c r="NX1" s="131"/>
      <c r="NY1" s="131"/>
      <c r="NZ1" s="131"/>
      <c r="OA1" s="131"/>
      <c r="OB1" s="131"/>
      <c r="OC1" s="131"/>
      <c r="OD1" s="131"/>
      <c r="OE1" s="131"/>
      <c r="OF1" s="131"/>
      <c r="OG1" s="131"/>
      <c r="OH1" s="131"/>
      <c r="OI1" s="131"/>
      <c r="OJ1" s="131"/>
      <c r="OK1" s="131"/>
      <c r="OL1" s="131"/>
      <c r="OM1" s="131"/>
      <c r="ON1" s="131"/>
      <c r="OO1" s="131"/>
      <c r="OP1" s="131"/>
      <c r="OQ1" s="131"/>
      <c r="OR1" s="131"/>
      <c r="OS1" s="131"/>
      <c r="OT1" s="131"/>
      <c r="OU1" s="131"/>
      <c r="OV1" s="131"/>
      <c r="OW1" s="131"/>
      <c r="OX1" s="131"/>
      <c r="OY1" s="131"/>
      <c r="OZ1" s="131"/>
      <c r="PA1" s="131"/>
      <c r="PB1" s="131"/>
      <c r="PC1" s="131"/>
      <c r="PD1" s="131"/>
      <c r="PE1" s="131"/>
      <c r="PF1" s="131"/>
      <c r="PG1" s="131"/>
      <c r="PH1" s="131"/>
      <c r="PI1" s="131"/>
      <c r="PJ1" s="131"/>
      <c r="PK1" s="131"/>
      <c r="PL1" s="131"/>
      <c r="PM1" s="131"/>
      <c r="PN1" s="131"/>
      <c r="PO1" s="131"/>
      <c r="PP1" s="131"/>
      <c r="PQ1" s="131"/>
      <c r="PR1" s="131"/>
      <c r="PS1" s="131"/>
      <c r="PT1" s="131"/>
      <c r="PU1" s="131"/>
      <c r="PV1" s="131"/>
      <c r="PW1" s="131"/>
      <c r="PX1" s="131"/>
      <c r="PY1" s="131"/>
      <c r="PZ1" s="131"/>
      <c r="QA1" s="131"/>
      <c r="QB1" s="131"/>
      <c r="QC1" s="131"/>
      <c r="QD1" s="131"/>
      <c r="QE1" s="131"/>
      <c r="QF1" s="131"/>
      <c r="QG1" s="131"/>
      <c r="QH1" s="131"/>
      <c r="QI1" s="131"/>
      <c r="QJ1" s="131"/>
      <c r="QK1" s="131"/>
      <c r="QL1" s="131"/>
      <c r="QM1" s="131"/>
      <c r="QN1" s="131"/>
      <c r="QO1" s="131"/>
      <c r="QP1" s="131"/>
      <c r="QQ1" s="131"/>
      <c r="QR1" s="131"/>
      <c r="QS1" s="131"/>
      <c r="QT1" s="131"/>
      <c r="QU1" s="131"/>
      <c r="QV1" s="131"/>
      <c r="QW1" s="131"/>
      <c r="QX1" s="131"/>
      <c r="QY1" s="131"/>
      <c r="QZ1" s="131"/>
      <c r="RA1" s="131"/>
      <c r="RB1" s="131"/>
      <c r="RC1" s="131"/>
      <c r="RD1" s="131"/>
      <c r="RE1" s="131"/>
      <c r="RF1" s="131"/>
      <c r="RG1" s="131"/>
      <c r="RH1" s="131"/>
      <c r="RI1" s="131"/>
      <c r="RJ1" s="131"/>
      <c r="RK1" s="131"/>
      <c r="RL1" s="131"/>
      <c r="RM1" s="131"/>
      <c r="RN1" s="131"/>
      <c r="RO1" s="131"/>
      <c r="RP1" s="131"/>
      <c r="RQ1" s="131"/>
      <c r="RR1" s="131"/>
      <c r="RS1" s="131"/>
      <c r="RT1" s="131"/>
      <c r="RU1" s="131"/>
      <c r="RV1" s="131"/>
      <c r="RW1" s="131"/>
      <c r="RX1" s="131"/>
      <c r="RY1" s="131"/>
      <c r="RZ1" s="131"/>
      <c r="SA1" s="131"/>
      <c r="SB1" s="131"/>
      <c r="SC1" s="131"/>
      <c r="SD1" s="131"/>
      <c r="SE1" s="131"/>
      <c r="SF1" s="131"/>
      <c r="SG1" s="131"/>
      <c r="SH1" s="131"/>
      <c r="SI1" s="131"/>
      <c r="SJ1" s="131"/>
      <c r="SK1" s="131"/>
      <c r="SL1" s="131"/>
      <c r="SM1" s="131"/>
      <c r="SN1" s="131"/>
      <c r="SO1" s="131"/>
      <c r="SP1" s="131"/>
      <c r="SQ1" s="131"/>
      <c r="SR1" s="131"/>
      <c r="SS1" s="131"/>
      <c r="ST1" s="131"/>
      <c r="SU1" s="131"/>
      <c r="SV1" s="131"/>
      <c r="SW1" s="131"/>
      <c r="SX1" s="131"/>
      <c r="SY1" s="131"/>
      <c r="SZ1" s="131"/>
      <c r="TA1" s="131"/>
      <c r="TB1" s="131"/>
      <c r="TC1" s="131"/>
      <c r="TD1" s="131"/>
      <c r="TE1" s="131"/>
      <c r="TF1" s="131"/>
      <c r="TG1" s="131"/>
      <c r="TH1" s="131"/>
      <c r="TI1" s="131"/>
      <c r="TJ1" s="131"/>
      <c r="TK1" s="131"/>
      <c r="TL1" s="131"/>
      <c r="TM1" s="131"/>
      <c r="TN1" s="131"/>
      <c r="TO1" s="131"/>
      <c r="TP1" s="131"/>
      <c r="TQ1" s="131"/>
      <c r="TR1" s="131"/>
      <c r="TS1" s="131"/>
      <c r="TT1" s="131"/>
      <c r="TU1" s="131"/>
      <c r="TV1" s="131"/>
      <c r="TW1" s="131"/>
      <c r="TX1" s="131"/>
      <c r="TY1" s="131"/>
      <c r="TZ1" s="131"/>
      <c r="UA1" s="131"/>
      <c r="UB1" s="131"/>
      <c r="UC1" s="131"/>
      <c r="UD1" s="131"/>
      <c r="UE1" s="131"/>
      <c r="UF1" s="131"/>
      <c r="UG1" s="131"/>
      <c r="UH1" s="131"/>
      <c r="UI1" s="131"/>
      <c r="UJ1" s="131"/>
      <c r="UK1" s="131"/>
      <c r="UL1" s="131"/>
      <c r="UM1" s="131"/>
      <c r="UN1" s="131"/>
      <c r="UO1" s="131"/>
      <c r="UP1" s="131"/>
      <c r="UQ1" s="131"/>
      <c r="UR1" s="131"/>
      <c r="US1" s="131"/>
      <c r="UT1" s="131"/>
      <c r="UU1" s="131"/>
      <c r="UV1" s="131"/>
      <c r="UW1" s="131"/>
      <c r="UX1" s="131"/>
      <c r="UY1" s="131"/>
      <c r="UZ1" s="131"/>
      <c r="VA1" s="131"/>
      <c r="VB1" s="131"/>
      <c r="VC1" s="131"/>
      <c r="VD1" s="131"/>
      <c r="VE1" s="131"/>
      <c r="VF1" s="131"/>
      <c r="VG1" s="131"/>
      <c r="VH1" s="131"/>
      <c r="VI1" s="131"/>
      <c r="VJ1" s="131"/>
      <c r="VK1" s="131"/>
      <c r="VL1" s="131"/>
      <c r="VM1" s="131"/>
      <c r="VN1" s="131"/>
      <c r="VO1" s="131"/>
      <c r="VP1" s="131"/>
      <c r="VQ1" s="131"/>
      <c r="VR1" s="131"/>
      <c r="VS1" s="131"/>
      <c r="VT1" s="131"/>
      <c r="VU1" s="131"/>
      <c r="VV1" s="131"/>
      <c r="VW1" s="131"/>
      <c r="VX1" s="131"/>
      <c r="VY1" s="131"/>
      <c r="VZ1" s="131"/>
      <c r="WA1" s="131"/>
      <c r="WB1" s="131"/>
      <c r="WC1" s="131"/>
      <c r="WD1" s="131"/>
      <c r="WE1" s="131"/>
      <c r="WF1" s="131"/>
      <c r="WG1" s="131"/>
      <c r="WH1" s="131"/>
      <c r="WI1" s="131"/>
      <c r="WJ1" s="131"/>
      <c r="WK1" s="131"/>
      <c r="WL1" s="131"/>
      <c r="WM1" s="131"/>
      <c r="WN1" s="131"/>
      <c r="WO1" s="131"/>
      <c r="WP1" s="131"/>
      <c r="WQ1" s="131"/>
      <c r="WR1" s="131"/>
      <c r="WS1" s="131"/>
      <c r="WT1" s="131"/>
      <c r="WU1" s="131"/>
      <c r="WV1" s="131"/>
      <c r="WW1" s="131"/>
      <c r="WX1" s="131"/>
      <c r="WY1" s="131"/>
      <c r="WZ1" s="131"/>
      <c r="XA1" s="131"/>
      <c r="XB1" s="131"/>
      <c r="XC1" s="131"/>
      <c r="XD1" s="131"/>
      <c r="XE1" s="131"/>
      <c r="XF1" s="131"/>
      <c r="XG1" s="131"/>
      <c r="XH1" s="131"/>
      <c r="XI1" s="131"/>
      <c r="XJ1" s="131"/>
      <c r="XK1" s="131"/>
      <c r="XL1" s="131"/>
      <c r="XM1" s="131"/>
      <c r="XN1" s="131"/>
      <c r="XO1" s="131"/>
      <c r="XP1" s="131"/>
      <c r="XQ1" s="131"/>
      <c r="XR1" s="131"/>
      <c r="XS1" s="131"/>
      <c r="XT1" s="131"/>
      <c r="XU1" s="131"/>
      <c r="XV1" s="131"/>
      <c r="XW1" s="131"/>
      <c r="XX1" s="131"/>
      <c r="XY1" s="131"/>
      <c r="XZ1" s="131"/>
      <c r="YA1" s="131"/>
      <c r="YB1" s="131"/>
      <c r="YC1" s="131"/>
      <c r="YD1" s="131"/>
      <c r="YE1" s="131"/>
      <c r="YF1" s="131"/>
      <c r="YG1" s="131"/>
      <c r="YH1" s="131"/>
      <c r="YI1" s="131"/>
      <c r="YJ1" s="131"/>
      <c r="YK1" s="131"/>
      <c r="YL1" s="131"/>
      <c r="YM1" s="131"/>
      <c r="YN1" s="131"/>
      <c r="YO1" s="131"/>
      <c r="YP1" s="131"/>
      <c r="YQ1" s="131"/>
      <c r="YR1" s="131"/>
      <c r="YS1" s="131"/>
      <c r="YT1" s="131"/>
      <c r="YU1" s="131"/>
      <c r="YV1" s="131"/>
      <c r="YW1" s="131"/>
      <c r="YX1" s="131"/>
      <c r="YY1" s="131"/>
      <c r="YZ1" s="131"/>
      <c r="ZA1" s="131"/>
      <c r="ZB1" s="131"/>
      <c r="ZC1" s="131"/>
      <c r="ZD1" s="131"/>
      <c r="ZE1" s="131"/>
      <c r="ZF1" s="131"/>
      <c r="ZG1" s="131"/>
      <c r="ZH1" s="131"/>
      <c r="ZI1" s="131"/>
      <c r="ZJ1" s="131"/>
      <c r="ZK1" s="131"/>
      <c r="ZL1" s="131"/>
      <c r="ZM1" s="131"/>
      <c r="ZN1" s="131"/>
      <c r="ZO1" s="131"/>
      <c r="ZP1" s="131"/>
      <c r="ZQ1" s="131"/>
      <c r="ZR1" s="131"/>
      <c r="ZS1" s="131"/>
      <c r="ZT1" s="131"/>
      <c r="ZU1" s="131"/>
      <c r="ZV1" s="131"/>
      <c r="ZW1" s="131"/>
      <c r="ZX1" s="131"/>
      <c r="ZY1" s="131"/>
      <c r="ZZ1" s="131"/>
      <c r="AAA1" s="131"/>
      <c r="AAB1" s="131"/>
      <c r="AAC1" s="131"/>
      <c r="AAD1" s="131"/>
      <c r="AAE1" s="131"/>
      <c r="AAF1" s="131"/>
      <c r="AAG1" s="131"/>
      <c r="AAH1" s="131"/>
      <c r="AAI1" s="131"/>
      <c r="AAJ1" s="131"/>
      <c r="AAK1" s="131"/>
      <c r="AAL1" s="131"/>
      <c r="AAM1" s="131"/>
      <c r="AAN1" s="131"/>
      <c r="AAO1" s="131"/>
      <c r="AAP1" s="131"/>
      <c r="AAQ1" s="131"/>
      <c r="AAR1" s="131"/>
      <c r="AAS1" s="131"/>
      <c r="AAT1" s="131"/>
      <c r="AAU1" s="131"/>
      <c r="AAV1" s="131"/>
      <c r="AAW1" s="131"/>
      <c r="AAX1" s="131"/>
      <c r="AAY1" s="131"/>
      <c r="AAZ1" s="131"/>
      <c r="ABA1" s="131"/>
      <c r="ABB1" s="131"/>
      <c r="ABC1" s="131"/>
      <c r="ABD1" s="131"/>
      <c r="ABE1" s="131"/>
      <c r="ABF1" s="131"/>
      <c r="ABG1" s="131"/>
      <c r="ABH1" s="131"/>
      <c r="ABI1" s="131"/>
      <c r="ABJ1" s="131"/>
      <c r="ABK1" s="131"/>
      <c r="ABL1" s="131"/>
      <c r="ABM1" s="131"/>
      <c r="ABN1" s="131"/>
      <c r="ABO1" s="131"/>
      <c r="ABP1" s="131"/>
      <c r="ABQ1" s="131"/>
      <c r="ABR1" s="131"/>
      <c r="ABS1" s="131"/>
      <c r="ABT1" s="131"/>
      <c r="ABU1" s="131"/>
      <c r="ABV1" s="131"/>
      <c r="ABW1" s="131"/>
      <c r="ABX1" s="131"/>
      <c r="ABY1" s="131"/>
      <c r="ABZ1" s="131"/>
      <c r="ACA1" s="131"/>
      <c r="ACB1" s="131"/>
      <c r="ACC1" s="131"/>
      <c r="ACD1" s="131"/>
      <c r="ACE1" s="131"/>
      <c r="ACF1" s="131"/>
      <c r="ACG1" s="131"/>
      <c r="ACH1" s="131"/>
      <c r="ACI1" s="131"/>
      <c r="ACJ1" s="131"/>
      <c r="ACK1" s="131"/>
      <c r="ACL1" s="131"/>
      <c r="ACM1" s="131"/>
      <c r="ACN1" s="131"/>
      <c r="ACO1" s="131"/>
      <c r="ACP1" s="131"/>
      <c r="ACQ1" s="131"/>
      <c r="ACR1" s="131"/>
      <c r="ACS1" s="131"/>
      <c r="ACT1" s="131"/>
      <c r="ACU1" s="131"/>
      <c r="ACV1" s="131"/>
      <c r="ACW1" s="131"/>
      <c r="ACX1" s="131"/>
      <c r="ACY1" s="131"/>
      <c r="ACZ1" s="131"/>
      <c r="ADA1" s="131"/>
      <c r="ADB1" s="131"/>
      <c r="ADC1" s="131"/>
      <c r="ADD1" s="131"/>
      <c r="ADE1" s="131"/>
      <c r="ADF1" s="131"/>
      <c r="ADG1" s="131"/>
      <c r="ADH1" s="131"/>
      <c r="ADI1" s="131"/>
      <c r="ADJ1" s="131"/>
      <c r="ADK1" s="131"/>
      <c r="ADL1" s="131"/>
      <c r="ADM1" s="131"/>
      <c r="ADN1" s="131"/>
      <c r="ADO1" s="131"/>
      <c r="ADP1" s="131"/>
      <c r="ADQ1" s="131"/>
      <c r="ADR1" s="131"/>
      <c r="ADS1" s="131"/>
      <c r="ADT1" s="131"/>
      <c r="ADU1" s="131"/>
      <c r="ADV1" s="131"/>
      <c r="ADW1" s="131"/>
      <c r="ADX1" s="131"/>
      <c r="ADY1" s="131"/>
      <c r="ADZ1" s="131"/>
      <c r="AEA1" s="131"/>
      <c r="AEB1" s="131"/>
      <c r="AEC1" s="131"/>
      <c r="AED1" s="131"/>
      <c r="AEE1" s="131"/>
      <c r="AEF1" s="131"/>
      <c r="AEG1" s="131"/>
      <c r="AEH1" s="131"/>
      <c r="AEI1" s="131"/>
      <c r="AEJ1" s="131"/>
      <c r="AEK1" s="131"/>
      <c r="AEL1" s="131"/>
      <c r="AEM1" s="131"/>
      <c r="AEN1" s="131"/>
      <c r="AEO1" s="131"/>
      <c r="AEP1" s="131"/>
      <c r="AEQ1" s="131"/>
      <c r="AER1" s="131"/>
      <c r="AES1" s="131"/>
      <c r="AET1" s="131"/>
      <c r="AEU1" s="131"/>
      <c r="AEV1" s="131"/>
      <c r="AEW1" s="131"/>
      <c r="AEX1" s="131"/>
      <c r="AEY1" s="131"/>
      <c r="AEZ1" s="131"/>
      <c r="AFA1" s="131"/>
      <c r="AFB1" s="131"/>
      <c r="AFC1" s="131"/>
      <c r="AFD1" s="131"/>
      <c r="AFE1" s="131"/>
      <c r="AFF1" s="131"/>
      <c r="AFG1" s="131"/>
      <c r="AFH1" s="131"/>
      <c r="AFI1" s="131"/>
      <c r="AFJ1" s="131"/>
      <c r="AFK1" s="131"/>
      <c r="AFL1" s="131"/>
      <c r="AFM1" s="131"/>
      <c r="AFN1" s="131"/>
      <c r="AFO1" s="131"/>
      <c r="AFP1" s="131"/>
      <c r="AFQ1" s="131"/>
      <c r="AFR1" s="131"/>
      <c r="AFS1" s="131"/>
      <c r="AFT1" s="131"/>
      <c r="AFU1" s="131"/>
      <c r="AFV1" s="131"/>
      <c r="AFW1" s="131"/>
      <c r="AFX1" s="131"/>
      <c r="AFY1" s="131"/>
      <c r="AFZ1" s="131"/>
      <c r="AGA1" s="131"/>
      <c r="AGB1" s="131"/>
      <c r="AGC1" s="131"/>
      <c r="AGD1" s="131"/>
      <c r="AGE1" s="131"/>
      <c r="AGF1" s="131"/>
      <c r="AGG1" s="131"/>
      <c r="AGH1" s="131"/>
      <c r="AGI1" s="131"/>
      <c r="AGJ1" s="131"/>
      <c r="AGK1" s="131"/>
      <c r="AGL1" s="131"/>
      <c r="AGM1" s="131"/>
      <c r="AGN1" s="131"/>
      <c r="AGO1" s="131"/>
      <c r="AGP1" s="131"/>
      <c r="AGQ1" s="131"/>
      <c r="AGR1" s="131"/>
      <c r="AGS1" s="131"/>
      <c r="AGT1" s="131"/>
      <c r="AGU1" s="131"/>
      <c r="AGV1" s="131"/>
      <c r="AGW1" s="131"/>
      <c r="AGX1" s="131"/>
      <c r="AGY1" s="131"/>
      <c r="AGZ1" s="131"/>
      <c r="AHA1" s="131"/>
      <c r="AHB1" s="131"/>
      <c r="AHC1" s="131"/>
      <c r="AHD1" s="131"/>
      <c r="AHE1" s="131"/>
      <c r="AHF1" s="131"/>
      <c r="AHG1" s="131"/>
      <c r="AHH1" s="131"/>
      <c r="AHI1" s="131"/>
      <c r="AHJ1" s="131"/>
      <c r="AHK1" s="131"/>
      <c r="AHL1" s="131"/>
      <c r="AHM1" s="131"/>
      <c r="AHN1" s="131"/>
      <c r="AHO1" s="131"/>
      <c r="AHP1" s="131"/>
      <c r="AHQ1" s="131"/>
      <c r="AHR1" s="131"/>
      <c r="AHS1" s="131"/>
      <c r="AHT1" s="131"/>
      <c r="AHU1" s="131"/>
      <c r="AHV1" s="131"/>
      <c r="AHW1" s="131"/>
      <c r="AHX1" s="131"/>
      <c r="AHY1" s="131"/>
      <c r="AHZ1" s="131"/>
      <c r="AIA1" s="131"/>
      <c r="AIB1" s="131"/>
      <c r="AIC1" s="131"/>
      <c r="AID1" s="131"/>
      <c r="AIE1" s="131"/>
      <c r="AIF1" s="131"/>
      <c r="AIG1" s="131"/>
      <c r="AIH1" s="131"/>
      <c r="AII1" s="131"/>
      <c r="AIJ1" s="131"/>
      <c r="AIK1" s="131"/>
      <c r="AIL1" s="131"/>
      <c r="AIM1" s="131"/>
      <c r="AIN1" s="131"/>
      <c r="AIO1" s="131"/>
      <c r="AIP1" s="131"/>
      <c r="AIQ1" s="131"/>
      <c r="AIR1" s="131"/>
      <c r="AIS1" s="131"/>
      <c r="AIT1" s="131"/>
      <c r="AIU1" s="131"/>
      <c r="AIV1" s="131"/>
      <c r="AIW1" s="131"/>
      <c r="AIX1" s="131"/>
      <c r="AIY1" s="131"/>
      <c r="AIZ1" s="131"/>
      <c r="AJA1" s="131"/>
      <c r="AJB1" s="131"/>
      <c r="AJC1" s="131"/>
      <c r="AJD1" s="131"/>
      <c r="AJE1" s="131"/>
      <c r="AJF1" s="131"/>
      <c r="AJG1" s="131"/>
      <c r="AJH1" s="131"/>
      <c r="AJI1" s="131"/>
      <c r="AJJ1" s="131"/>
      <c r="AJK1" s="131"/>
      <c r="AJL1" s="131"/>
      <c r="AJM1" s="131"/>
      <c r="AJN1" s="131"/>
      <c r="AJO1" s="131"/>
      <c r="AJP1" s="131"/>
      <c r="AJQ1" s="131"/>
      <c r="AJR1" s="131"/>
      <c r="AJS1" s="131"/>
      <c r="AJT1" s="131"/>
      <c r="AJU1" s="131"/>
      <c r="AJV1" s="131"/>
      <c r="AJW1" s="131"/>
      <c r="AJX1" s="131"/>
      <c r="AJY1" s="131"/>
      <c r="AJZ1" s="131"/>
      <c r="AKA1" s="131"/>
      <c r="AKB1" s="131"/>
      <c r="AKC1" s="131"/>
      <c r="AKD1" s="131"/>
      <c r="AKE1" s="131"/>
      <c r="AKF1" s="131"/>
      <c r="AKG1" s="131"/>
      <c r="AKH1" s="131"/>
      <c r="AKI1" s="131"/>
      <c r="AKJ1" s="131"/>
      <c r="AKK1" s="131"/>
      <c r="AKL1" s="131"/>
      <c r="AKM1" s="131"/>
      <c r="AKN1" s="131"/>
      <c r="AKO1" s="131"/>
      <c r="AKP1" s="131"/>
      <c r="AKQ1" s="131"/>
      <c r="AKR1" s="131"/>
      <c r="AKS1" s="131"/>
      <c r="AKT1" s="131"/>
      <c r="AKU1" s="131"/>
      <c r="AKV1" s="131"/>
      <c r="AKW1" s="131"/>
      <c r="AKX1" s="131"/>
      <c r="AKY1" s="131"/>
      <c r="AKZ1" s="131"/>
      <c r="ALA1" s="131"/>
      <c r="ALB1" s="131"/>
      <c r="ALC1" s="131"/>
      <c r="ALD1" s="131"/>
      <c r="ALE1" s="131"/>
      <c r="ALF1" s="131"/>
      <c r="ALG1" s="131"/>
      <c r="ALH1" s="131"/>
      <c r="ALI1" s="131"/>
      <c r="ALJ1" s="131"/>
      <c r="ALK1" s="131"/>
      <c r="ALL1" s="131"/>
      <c r="ALM1" s="131"/>
      <c r="ALN1" s="131"/>
      <c r="ALO1" s="131"/>
      <c r="ALP1" s="131"/>
      <c r="ALQ1" s="131"/>
      <c r="ALR1" s="131"/>
      <c r="ALS1" s="131"/>
      <c r="ALT1" s="131"/>
      <c r="ALU1" s="131"/>
      <c r="ALV1" s="131"/>
      <c r="ALW1" s="131"/>
      <c r="ALX1" s="131"/>
      <c r="ALY1" s="131"/>
      <c r="ALZ1" s="131"/>
      <c r="AMA1" s="131"/>
      <c r="AMB1" s="131"/>
      <c r="AMC1" s="131"/>
      <c r="AMD1" s="131"/>
      <c r="AME1" s="131"/>
      <c r="AMF1" s="131"/>
      <c r="AMG1" s="131"/>
      <c r="AMH1" s="131"/>
      <c r="AMI1" s="131"/>
      <c r="AMJ1" s="131"/>
    </row>
    <row r="2" spans="1:1024">
      <c r="A2" s="10" t="s">
        <v>320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27</v>
      </c>
      <c r="J2" s="16" t="s">
        <v>321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83">
        <v>2.1920000000008599E-5</v>
      </c>
      <c r="AA2" s="183">
        <f>SUM($C$2:C2)*D2/SUM($B$2:B2)-1</f>
        <v>2.1920000000008599E-5</v>
      </c>
      <c r="AB2" s="183">
        <f t="shared" ref="AB2:AB34" si="0">Z2-AA2</f>
        <v>0</v>
      </c>
      <c r="AC2" s="53" t="s">
        <v>28</v>
      </c>
      <c r="AD2" s="53"/>
    </row>
    <row r="3" spans="1:1024">
      <c r="A3" s="10" t="s">
        <v>322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27</v>
      </c>
      <c r="J3" s="16" t="s">
        <v>323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83">
        <v>-2.1311666666665699E-3</v>
      </c>
      <c r="AA3" s="183">
        <f>SUM($C$2:C3)*D3/SUM($B$2:B3)-1</f>
        <v>-2.131166666666573E-3</v>
      </c>
      <c r="AB3" s="183">
        <f t="shared" si="0"/>
        <v>0</v>
      </c>
      <c r="AC3" s="53" t="s">
        <v>28</v>
      </c>
      <c r="AD3" s="53"/>
    </row>
    <row r="4" spans="1:1024">
      <c r="A4" s="10" t="s">
        <v>324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27</v>
      </c>
      <c r="J4" s="16" t="s">
        <v>325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83">
        <v>1.34084400000001E-2</v>
      </c>
      <c r="AA4" s="183">
        <f>SUM($C$2:C4)*D4/SUM($B$2:B4)-1</f>
        <v>1.3408440000000077E-2</v>
      </c>
      <c r="AB4" s="183">
        <f t="shared" si="0"/>
        <v>2.2551405187698492E-17</v>
      </c>
      <c r="AC4" s="53" t="s">
        <v>28</v>
      </c>
      <c r="AD4" s="53"/>
    </row>
    <row r="5" spans="1:1024">
      <c r="A5" s="10" t="s">
        <v>326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27</v>
      </c>
      <c r="J5" s="16" t="s">
        <v>32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83">
        <v>2.30217200000002E-2</v>
      </c>
      <c r="AA5" s="183">
        <f>SUM($C$2:C5)*D5/SUM($B$2:B5)-1</f>
        <v>2.3021720000000245E-2</v>
      </c>
      <c r="AB5" s="183">
        <f t="shared" si="0"/>
        <v>-4.5102810375396984E-17</v>
      </c>
      <c r="AC5" s="53" t="s">
        <v>28</v>
      </c>
      <c r="AD5" s="53"/>
    </row>
    <row r="6" spans="1:1024">
      <c r="A6" s="10" t="s">
        <v>327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27</v>
      </c>
      <c r="J6" s="16" t="s">
        <v>328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83">
        <v>1.6456183999999902E-2</v>
      </c>
      <c r="AA6" s="183">
        <f>SUM($C$2:C6)*D6/SUM($B$2:B6)-1</f>
        <v>1.6456183999999929E-2</v>
      </c>
      <c r="AB6" s="183">
        <f t="shared" si="0"/>
        <v>-2.7755575615628914E-17</v>
      </c>
      <c r="AC6" s="53" t="s">
        <v>28</v>
      </c>
      <c r="AD6" s="53"/>
    </row>
    <row r="7" spans="1:1024">
      <c r="A7" s="10" t="s">
        <v>329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27</v>
      </c>
      <c r="J7" s="16" t="s">
        <v>330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83">
        <v>1.5976288888888801E-2</v>
      </c>
      <c r="AA7" s="183">
        <f>SUM($C$2:C7)*D7/SUM($B$2:B7)-1</f>
        <v>1.5976288888888801E-2</v>
      </c>
      <c r="AB7" s="183">
        <f t="shared" si="0"/>
        <v>0</v>
      </c>
      <c r="AC7" s="53" t="s">
        <v>28</v>
      </c>
      <c r="AD7" s="53"/>
    </row>
    <row r="8" spans="1:1024">
      <c r="A8" s="10" t="s">
        <v>331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27</v>
      </c>
      <c r="J8" s="16" t="s">
        <v>36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83">
        <v>1.2305590476190601E-2</v>
      </c>
      <c r="AA8" s="183">
        <f>SUM($C$2:C8)*D8/SUM($B$2:B8)-1</f>
        <v>1.230559047619062E-2</v>
      </c>
      <c r="AB8" s="183">
        <f t="shared" si="0"/>
        <v>-1.9081958235744878E-17</v>
      </c>
      <c r="AC8" s="53" t="s">
        <v>28</v>
      </c>
      <c r="AD8" s="53"/>
    </row>
    <row r="9" spans="1:1024">
      <c r="A9" s="10" t="s">
        <v>332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27</v>
      </c>
      <c r="J9" s="16" t="s">
        <v>333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83">
        <v>1.7260365000000302E-2</v>
      </c>
      <c r="AA9" s="183">
        <f>SUM($C$2:C9)*D9/SUM($B$2:B9)-1</f>
        <v>1.7260365000000277E-2</v>
      </c>
      <c r="AB9" s="183">
        <f t="shared" si="0"/>
        <v>0</v>
      </c>
      <c r="AC9" s="53" t="s">
        <v>28</v>
      </c>
      <c r="AD9" s="53"/>
    </row>
    <row r="10" spans="1:1024">
      <c r="A10" s="10" t="s">
        <v>334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27</v>
      </c>
      <c r="J10" s="16" t="s">
        <v>39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83">
        <v>9.5989555555557899E-3</v>
      </c>
      <c r="AA10" s="183">
        <f>SUM($C$2:C10)*D10/SUM($B$2:B10)-1</f>
        <v>9.5989555555557882E-3</v>
      </c>
      <c r="AB10" s="183">
        <f t="shared" si="0"/>
        <v>0</v>
      </c>
      <c r="AC10" s="53" t="s">
        <v>28</v>
      </c>
      <c r="AD10" s="53"/>
    </row>
    <row r="11" spans="1:1024">
      <c r="A11" s="10" t="s">
        <v>335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27</v>
      </c>
      <c r="J11" s="16" t="s">
        <v>336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83">
        <v>2.0861206666666701E-2</v>
      </c>
      <c r="AA11" s="183">
        <f>SUM($C$2:C11)*D11/SUM($B$2:B11)-1</f>
        <v>2.0861206666666687E-2</v>
      </c>
      <c r="AB11" s="183">
        <f t="shared" si="0"/>
        <v>0</v>
      </c>
      <c r="AC11" s="53" t="s">
        <v>28</v>
      </c>
      <c r="AD11" s="53"/>
    </row>
    <row r="12" spans="1:1024">
      <c r="A12" s="10" t="s">
        <v>337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27</v>
      </c>
      <c r="J12" s="16" t="s">
        <v>338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83">
        <v>1.6771253333333298E-2</v>
      </c>
      <c r="AA12" s="183">
        <f>SUM($C$2:C12)*D12/SUM($B$2:B12)-1</f>
        <v>1.6771253333333291E-2</v>
      </c>
      <c r="AB12" s="183">
        <f t="shared" si="0"/>
        <v>0</v>
      </c>
      <c r="AC12" s="53" t="s">
        <v>28</v>
      </c>
      <c r="AD12" s="53"/>
    </row>
    <row r="13" spans="1:1024">
      <c r="A13" s="10" t="s">
        <v>339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27</v>
      </c>
      <c r="J13" s="16" t="s">
        <v>340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83">
        <v>8.7435355555554005E-3</v>
      </c>
      <c r="AA13" s="183">
        <f>SUM($C$2:C13)*D13/SUM($B$2:B13)-1</f>
        <v>8.743535555555404E-3</v>
      </c>
      <c r="AB13" s="183">
        <f t="shared" si="0"/>
        <v>0</v>
      </c>
      <c r="AC13" s="53" t="s">
        <v>28</v>
      </c>
      <c r="AD13" s="53"/>
    </row>
    <row r="14" spans="1:1024">
      <c r="A14" s="10" t="s">
        <v>341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27</v>
      </c>
      <c r="J14" s="16" t="s">
        <v>342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83">
        <v>1.7087203076922901E-2</v>
      </c>
      <c r="AA14" s="183">
        <f>SUM($C$2:C14)*D14/SUM($B$2:B14)-1</f>
        <v>1.7087203076922908E-2</v>
      </c>
      <c r="AB14" s="183">
        <f t="shared" si="0"/>
        <v>0</v>
      </c>
      <c r="AC14" s="53" t="s">
        <v>28</v>
      </c>
      <c r="AD14" s="53"/>
    </row>
    <row r="15" spans="1:1024">
      <c r="A15" s="10" t="s">
        <v>343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27</v>
      </c>
      <c r="J15" s="16" t="s">
        <v>344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83">
        <v>2.1203969523809499E-2</v>
      </c>
      <c r="AA15" s="183">
        <f>SUM($C$2:C15)*D15/SUM($B$2:B15)-1</f>
        <v>2.120396952380954E-2</v>
      </c>
      <c r="AB15" s="183">
        <f t="shared" si="0"/>
        <v>-4.163336342344337E-17</v>
      </c>
      <c r="AC15" s="53" t="s">
        <v>28</v>
      </c>
      <c r="AD15" s="53"/>
    </row>
    <row r="16" spans="1:1024">
      <c r="A16" s="10" t="s">
        <v>345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27</v>
      </c>
      <c r="J16" s="16" t="s">
        <v>346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83">
        <v>6.3412675555556399E-3</v>
      </c>
      <c r="AA16" s="183">
        <f>SUM($C$2:C16)*D16/SUM($B$2:B16)-1</f>
        <v>6.3412675555556408E-3</v>
      </c>
      <c r="AB16" s="183">
        <f t="shared" si="0"/>
        <v>0</v>
      </c>
      <c r="AC16" s="53" t="s">
        <v>28</v>
      </c>
      <c r="AD16" s="53"/>
    </row>
    <row r="17" spans="1:30">
      <c r="A17" s="10" t="s">
        <v>347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27</v>
      </c>
      <c r="J17" s="16" t="s">
        <v>348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83">
        <v>7.57060583333336E-3</v>
      </c>
      <c r="AA17" s="183">
        <f>SUM($C$2:C17)*D17/SUM($B$2:B17)-1</f>
        <v>7.5706058333333548E-3</v>
      </c>
      <c r="AB17" s="183">
        <f t="shared" si="0"/>
        <v>0</v>
      </c>
      <c r="AC17" s="53" t="s">
        <v>28</v>
      </c>
      <c r="AD17" s="53"/>
    </row>
    <row r="18" spans="1:30">
      <c r="A18" s="10" t="s">
        <v>349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27</v>
      </c>
      <c r="J18" s="16" t="s">
        <v>350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83">
        <v>1.18935870588235E-2</v>
      </c>
      <c r="AA18" s="183">
        <f>SUM($C$2:C18)*D18/SUM($B$2:B18)-1</f>
        <v>1.1893587058823485E-2</v>
      </c>
      <c r="AB18" s="183">
        <f t="shared" si="0"/>
        <v>1.5612511283791264E-17</v>
      </c>
      <c r="AC18" s="53" t="s">
        <v>28</v>
      </c>
      <c r="AD18" s="53"/>
    </row>
    <row r="19" spans="1:30">
      <c r="A19" s="10" t="s">
        <v>351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27</v>
      </c>
      <c r="J19" s="16" t="s">
        <v>352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83">
        <v>7.3344377777777598E-3</v>
      </c>
      <c r="AA19" s="183">
        <f>SUM($C$2:C19)*D19/SUM($B$2:B19)-1</f>
        <v>7.3344377777777581E-3</v>
      </c>
      <c r="AB19" s="183">
        <f t="shared" si="0"/>
        <v>0</v>
      </c>
      <c r="AC19" s="53" t="s">
        <v>28</v>
      </c>
      <c r="AD19" s="53"/>
    </row>
    <row r="20" spans="1:30">
      <c r="A20" s="10" t="s">
        <v>353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27</v>
      </c>
      <c r="J20" s="16" t="s">
        <v>354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83">
        <v>4.3684818181817199E-3</v>
      </c>
      <c r="AA20" s="183">
        <f>SUM($C$2:C20)*D20/SUM($B$2:B20)-1</f>
        <v>4.3684818181817242E-3</v>
      </c>
      <c r="AB20" s="183">
        <f t="shared" si="0"/>
        <v>0</v>
      </c>
      <c r="AC20" s="53" t="s">
        <v>28</v>
      </c>
      <c r="AD20" s="53"/>
    </row>
    <row r="21" spans="1:30">
      <c r="A21" s="10" t="s">
        <v>355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27</v>
      </c>
      <c r="J21" s="16" t="s">
        <v>356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83">
        <v>-6.6089012345679201E-3</v>
      </c>
      <c r="AA21" s="183">
        <f>SUM($C$2:C21)*D21/SUM($B$2:B21)-1</f>
        <v>-6.608901234567921E-3</v>
      </c>
      <c r="AB21" s="183">
        <f t="shared" si="0"/>
        <v>0</v>
      </c>
      <c r="AC21" s="53" t="s">
        <v>28</v>
      </c>
      <c r="AD21" s="53"/>
    </row>
    <row r="22" spans="1:30">
      <c r="A22" s="10" t="s">
        <v>357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27</v>
      </c>
      <c r="J22" s="16" t="s">
        <v>358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83">
        <v>-1.4581764387464301E-2</v>
      </c>
      <c r="AA22" s="183">
        <f>SUM($C$2:C22)*D22/SUM($B$2:B22)-1</f>
        <v>-1.458176438746428E-2</v>
      </c>
      <c r="AB22" s="183">
        <f t="shared" si="0"/>
        <v>-2.0816681711721685E-17</v>
      </c>
      <c r="AC22" s="53" t="s">
        <v>28</v>
      </c>
      <c r="AD22" s="53"/>
    </row>
    <row r="23" spans="1:30">
      <c r="A23" s="10" t="s">
        <v>359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27</v>
      </c>
      <c r="J23" s="16" t="s">
        <v>360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83">
        <v>-2.0720528835978701E-2</v>
      </c>
      <c r="AA23" s="183">
        <f>SUM($C$2:C23)*D23/SUM($B$2:B23)-1</f>
        <v>-2.0720528835978747E-2</v>
      </c>
      <c r="AB23" s="183">
        <f t="shared" si="0"/>
        <v>4.5102810375396984E-17</v>
      </c>
      <c r="AC23" s="53" t="s">
        <v>28</v>
      </c>
      <c r="AD23" s="53"/>
    </row>
    <row r="24" spans="1:30">
      <c r="A24" s="10" t="s">
        <v>361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27</v>
      </c>
      <c r="J24" s="16" t="s">
        <v>362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83">
        <v>4.71728345679034E-3</v>
      </c>
      <c r="AA24" s="183">
        <f>SUM($C$2:C24)*D24/SUM($B$2:B24)-1</f>
        <v>4.7172834567903443E-3</v>
      </c>
      <c r="AB24" s="183">
        <f t="shared" si="0"/>
        <v>0</v>
      </c>
      <c r="AC24" s="53" t="s">
        <v>28</v>
      </c>
      <c r="AD24" s="53"/>
    </row>
    <row r="25" spans="1:30">
      <c r="A25" s="10" t="s">
        <v>363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27</v>
      </c>
      <c r="J25" s="16" t="s">
        <v>364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83">
        <v>2.6450175462963101E-2</v>
      </c>
      <c r="AA25" s="183">
        <f>SUM($C$2:C25)*D25/SUM($B$2:B25)-1</f>
        <v>2.6450175462963132E-2</v>
      </c>
      <c r="AB25" s="183">
        <f t="shared" si="0"/>
        <v>-3.1225022567582528E-17</v>
      </c>
      <c r="AC25" s="53" t="s">
        <v>28</v>
      </c>
      <c r="AD25" s="53"/>
    </row>
    <row r="26" spans="1:30">
      <c r="A26" s="10" t="s">
        <v>365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27</v>
      </c>
      <c r="J26" s="16" t="s">
        <v>366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83">
        <v>3.3645198423423603E-2</v>
      </c>
      <c r="AA26" s="183">
        <f>SUM($C$2:C26)*D26/SUM($B$2:B26)-1</f>
        <v>3.3645198423423617E-2</v>
      </c>
      <c r="AB26" s="183">
        <f t="shared" si="0"/>
        <v>0</v>
      </c>
      <c r="AC26" s="53" t="s">
        <v>28</v>
      </c>
      <c r="AD26" s="53"/>
    </row>
    <row r="27" spans="1:30">
      <c r="A27" s="10" t="s">
        <v>367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27</v>
      </c>
      <c r="J27" s="16" t="s">
        <v>368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83">
        <v>4.8317989035087799E-2</v>
      </c>
      <c r="AA27" s="183">
        <f>SUM($C$2:C27)*D27/SUM($B$2:B27)-1</f>
        <v>4.8317989035087772E-2</v>
      </c>
      <c r="AB27" s="183">
        <f t="shared" si="0"/>
        <v>0</v>
      </c>
      <c r="AC27" s="53" t="s">
        <v>28</v>
      </c>
      <c r="AD27" s="53"/>
    </row>
    <row r="28" spans="1:30">
      <c r="A28" s="10" t="s">
        <v>369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27</v>
      </c>
      <c r="J28" s="16" t="s">
        <v>370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83">
        <v>5.1354744444444399E-2</v>
      </c>
      <c r="AA28" s="183">
        <f>SUM($C$2:C28)*D28/SUM($B$2:B28)-1</f>
        <v>5.1354744444444433E-2</v>
      </c>
      <c r="AB28" s="183">
        <f t="shared" si="0"/>
        <v>0</v>
      </c>
      <c r="AC28" s="53" t="s">
        <v>28</v>
      </c>
      <c r="AD28" s="53"/>
    </row>
    <row r="29" spans="1:30">
      <c r="A29" s="10" t="s">
        <v>371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27</v>
      </c>
      <c r="J29" s="16" t="s">
        <v>372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83">
        <v>4.3596968750000201E-2</v>
      </c>
      <c r="AA29" s="183">
        <f>SUM($C$2:C29)*D29/SUM($B$2:B29)-1</f>
        <v>4.3596968750000187E-2</v>
      </c>
      <c r="AB29" s="183">
        <f t="shared" si="0"/>
        <v>0</v>
      </c>
      <c r="AC29" s="53" t="s">
        <v>28</v>
      </c>
      <c r="AD29" s="53"/>
    </row>
    <row r="30" spans="1:30">
      <c r="A30" s="10" t="s">
        <v>373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27</v>
      </c>
      <c r="J30" s="16" t="s">
        <v>374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83">
        <v>7.6446217886178905E-2</v>
      </c>
      <c r="AA30" s="183">
        <f>SUM($C$2:C30)*D30/SUM($B$2:B30)-1</f>
        <v>7.6446217886178891E-2</v>
      </c>
      <c r="AB30" s="183">
        <f t="shared" si="0"/>
        <v>0</v>
      </c>
      <c r="AC30" s="53" t="s">
        <v>28</v>
      </c>
      <c r="AD30" s="53"/>
    </row>
    <row r="31" spans="1:30">
      <c r="A31" s="10" t="s">
        <v>375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27</v>
      </c>
      <c r="J31" s="16" t="s">
        <v>376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83">
        <v>7.5886829850746504E-2</v>
      </c>
      <c r="AA31" s="183">
        <f>SUM($C$2:C31)*D31/SUM($B$2:B31)-1</f>
        <v>7.5886829850746462E-2</v>
      </c>
      <c r="AB31" s="183">
        <f t="shared" si="0"/>
        <v>0</v>
      </c>
      <c r="AC31" s="53" t="s">
        <v>28</v>
      </c>
      <c r="AD31" s="53"/>
    </row>
    <row r="32" spans="1:30">
      <c r="A32" s="10" t="s">
        <v>377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27</v>
      </c>
      <c r="J32" s="16" t="s">
        <v>378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83">
        <v>7.4463092202729397E-2</v>
      </c>
      <c r="AA32" s="183">
        <f>SUM($C$2:C32)*D32/SUM($B$2:B32)-1</f>
        <v>7.4463092202729397E-2</v>
      </c>
      <c r="AB32" s="183">
        <f t="shared" si="0"/>
        <v>0</v>
      </c>
      <c r="AC32" s="53" t="s">
        <v>28</v>
      </c>
      <c r="AD32" s="53"/>
    </row>
    <row r="33" spans="1:30">
      <c r="A33" s="10" t="s">
        <v>379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27</v>
      </c>
      <c r="J33" s="16" t="s">
        <v>380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83">
        <v>7.1157588347660297E-2</v>
      </c>
      <c r="AA33" s="183">
        <f>SUM($C$2:C33)*D33/SUM($B$2:B33)-1</f>
        <v>7.1157588347660283E-2</v>
      </c>
      <c r="AB33" s="183">
        <f t="shared" si="0"/>
        <v>0</v>
      </c>
      <c r="AC33" s="53" t="s">
        <v>28</v>
      </c>
      <c r="AD33" s="53"/>
    </row>
    <row r="34" spans="1:30">
      <c r="A34" s="10" t="s">
        <v>381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27</v>
      </c>
      <c r="J34" s="16" t="s">
        <v>382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83">
        <v>9.4707961797753107E-2</v>
      </c>
      <c r="AA34" s="183">
        <f>SUM($C$2:C34)*D34/SUM($B$2:B34)-1</f>
        <v>9.4707961797753093E-2</v>
      </c>
      <c r="AB34" s="183">
        <f t="shared" si="0"/>
        <v>0</v>
      </c>
      <c r="AC34" s="53" t="s">
        <v>28</v>
      </c>
      <c r="AD34" s="53"/>
    </row>
    <row r="35" spans="1:30">
      <c r="A35" s="10" t="s">
        <v>383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27</v>
      </c>
      <c r="J35" s="16" t="s">
        <v>738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183">
        <v>0.25221014718250601</v>
      </c>
      <c r="AA35" s="183">
        <v>0.261166790580319</v>
      </c>
      <c r="AB35" s="183">
        <v>-8.9566433978129894E-3</v>
      </c>
      <c r="AC35" s="55" t="s">
        <v>28</v>
      </c>
      <c r="AD35" s="53"/>
    </row>
    <row r="36" spans="1:30">
      <c r="A36" s="10" t="s">
        <v>384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27</v>
      </c>
      <c r="J36" s="16" t="s">
        <v>385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183">
        <v>0.24702157166528599</v>
      </c>
      <c r="AA36" s="183">
        <v>0.25572774846727397</v>
      </c>
      <c r="AB36" s="183">
        <v>-8.7061768019880102E-3</v>
      </c>
      <c r="AC36" s="55" t="s">
        <v>28</v>
      </c>
      <c r="AD36" s="40"/>
    </row>
    <row r="37" spans="1:30">
      <c r="A37" s="10" t="s">
        <v>386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27</v>
      </c>
      <c r="J37" s="16" t="s">
        <v>387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183">
        <v>0.238898793469388</v>
      </c>
      <c r="AA37" s="183">
        <v>0.24711231102040801</v>
      </c>
      <c r="AB37" s="183">
        <v>-8.2135175510199797E-3</v>
      </c>
      <c r="AC37" s="55" t="s">
        <v>28</v>
      </c>
      <c r="AD37" s="40"/>
    </row>
    <row r="38" spans="1:30">
      <c r="A38" s="10" t="s">
        <v>388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27</v>
      </c>
      <c r="J38" s="16" t="s">
        <v>389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183">
        <v>0.236845517135961</v>
      </c>
      <c r="AA38" s="183">
        <v>0.24505360450522901</v>
      </c>
      <c r="AB38" s="183">
        <v>-8.2080873692679801E-3</v>
      </c>
      <c r="AC38" s="55" t="s">
        <v>28</v>
      </c>
      <c r="AD38" s="40"/>
    </row>
    <row r="39" spans="1:30">
      <c r="A39" s="10" t="s">
        <v>390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27</v>
      </c>
      <c r="J39" s="16" t="s">
        <v>391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183">
        <v>0.242397890563045</v>
      </c>
      <c r="AA39" s="183">
        <v>0.25119745075337002</v>
      </c>
      <c r="AB39" s="183">
        <v>-8.7995601903249898E-3</v>
      </c>
      <c r="AC39" s="55" t="s">
        <v>28</v>
      </c>
      <c r="AD39" s="40"/>
    </row>
    <row r="40" spans="1:30">
      <c r="A40" s="144" t="s">
        <v>392</v>
      </c>
      <c r="B40" s="145">
        <v>135</v>
      </c>
      <c r="C40" s="146">
        <v>136.19</v>
      </c>
      <c r="D40" s="147">
        <v>0.99080000000000001</v>
      </c>
      <c r="E40" s="148">
        <v>0.21995803466666669</v>
      </c>
      <c r="F40" s="149">
        <v>0.23066666666666658</v>
      </c>
      <c r="G40" s="150">
        <v>166.14</v>
      </c>
      <c r="H40" s="151">
        <v>31.139999999999986</v>
      </c>
      <c r="I40" s="145" t="s">
        <v>955</v>
      </c>
      <c r="J40" s="152" t="s">
        <v>1124</v>
      </c>
      <c r="K40" s="153">
        <v>43528</v>
      </c>
      <c r="L40" s="154">
        <v>44015</v>
      </c>
      <c r="M40" s="155">
        <v>65880</v>
      </c>
      <c r="N40" s="156">
        <v>0.17252732240437152</v>
      </c>
      <c r="O40" s="157">
        <v>134.93705199999999</v>
      </c>
      <c r="P40" s="157">
        <v>-6.2948000000005777E-2</v>
      </c>
      <c r="Q40" s="158">
        <v>0.89958034666666664</v>
      </c>
      <c r="R40" s="159">
        <v>7645.19</v>
      </c>
      <c r="S40" s="160">
        <v>7574.8542520000001</v>
      </c>
      <c r="T40" s="160"/>
      <c r="U40" s="161"/>
      <c r="V40" s="162">
        <v>517.29999999999995</v>
      </c>
      <c r="W40" s="162">
        <v>8092.1542520000003</v>
      </c>
      <c r="X40" s="163">
        <v>6440</v>
      </c>
      <c r="Y40" s="159">
        <v>1652.1542520000003</v>
      </c>
      <c r="Z40" s="184">
        <v>0.25654569130434779</v>
      </c>
      <c r="AA40" s="184">
        <v>0.26666702857142921</v>
      </c>
      <c r="AB40" s="184">
        <v>-1.0121337267081421E-2</v>
      </c>
      <c r="AC40" s="55" t="s">
        <v>28</v>
      </c>
      <c r="AD40" s="40"/>
    </row>
    <row r="41" spans="1:30">
      <c r="A41" s="144" t="s">
        <v>393</v>
      </c>
      <c r="B41" s="145">
        <v>135</v>
      </c>
      <c r="C41" s="146">
        <v>132.86000000000001</v>
      </c>
      <c r="D41" s="147">
        <v>1.0156000000000001</v>
      </c>
      <c r="E41" s="148">
        <v>0.21995507733333336</v>
      </c>
      <c r="F41" s="149">
        <v>0.24859259259259261</v>
      </c>
      <c r="G41" s="150">
        <v>168.56</v>
      </c>
      <c r="H41" s="151">
        <v>33.56</v>
      </c>
      <c r="I41" s="145" t="s">
        <v>955</v>
      </c>
      <c r="J41" s="152" t="s">
        <v>1209</v>
      </c>
      <c r="K41" s="153">
        <v>43529</v>
      </c>
      <c r="L41" s="154">
        <v>44018</v>
      </c>
      <c r="M41" s="155">
        <v>66150</v>
      </c>
      <c r="N41" s="156">
        <v>0.18517611489040062</v>
      </c>
      <c r="O41" s="157">
        <v>134.93261600000002</v>
      </c>
      <c r="P41" s="157">
        <v>-6.7383999999975686E-2</v>
      </c>
      <c r="Q41" s="158">
        <v>0.89955077333333344</v>
      </c>
      <c r="R41" s="159">
        <v>7160.619999999999</v>
      </c>
      <c r="S41" s="160">
        <v>7272.325671999999</v>
      </c>
      <c r="T41" s="160">
        <v>617.42999999999995</v>
      </c>
      <c r="U41" s="161">
        <v>565.69000000000005</v>
      </c>
      <c r="V41" s="162">
        <v>1082.99</v>
      </c>
      <c r="W41" s="162">
        <v>8355.3156719999988</v>
      </c>
      <c r="X41" s="163">
        <v>6575</v>
      </c>
      <c r="Y41" s="159">
        <v>1780.3156719999988</v>
      </c>
      <c r="Z41" s="184">
        <v>0.27077044441064624</v>
      </c>
      <c r="AA41" s="184">
        <v>0.29223553825095139</v>
      </c>
      <c r="AB41" s="184">
        <v>-2.1465093840305149E-2</v>
      </c>
      <c r="AC41" s="55" t="s">
        <v>28</v>
      </c>
      <c r="AD41" s="40"/>
    </row>
    <row r="42" spans="1:30">
      <c r="A42" s="144" t="s">
        <v>394</v>
      </c>
      <c r="B42" s="145">
        <v>135</v>
      </c>
      <c r="C42" s="146">
        <v>130.72</v>
      </c>
      <c r="D42" s="147">
        <v>1.0323</v>
      </c>
      <c r="E42" s="148">
        <v>0.219961504</v>
      </c>
      <c r="F42" s="149">
        <v>0.22844444444444448</v>
      </c>
      <c r="G42" s="150">
        <v>165.84</v>
      </c>
      <c r="H42" s="151">
        <v>30.840000000000003</v>
      </c>
      <c r="I42" s="145" t="s">
        <v>955</v>
      </c>
      <c r="J42" s="152" t="s">
        <v>1210</v>
      </c>
      <c r="K42" s="153">
        <v>43530</v>
      </c>
      <c r="L42" s="154">
        <v>44018</v>
      </c>
      <c r="M42" s="155">
        <v>66015</v>
      </c>
      <c r="N42" s="156">
        <v>0.17051579186548513</v>
      </c>
      <c r="O42" s="157">
        <v>134.94225599999999</v>
      </c>
      <c r="P42" s="157">
        <v>-5.7744000000013784E-2</v>
      </c>
      <c r="Q42" s="158">
        <v>0.89961503999999992</v>
      </c>
      <c r="R42" s="159">
        <v>5299.1999999999989</v>
      </c>
      <c r="S42" s="160">
        <v>5470.3641599999992</v>
      </c>
      <c r="T42" s="160">
        <v>1992.14</v>
      </c>
      <c r="U42" s="161">
        <v>1855.08</v>
      </c>
      <c r="V42" s="162">
        <v>2938.0699999999997</v>
      </c>
      <c r="W42" s="162">
        <v>8408.4341599999989</v>
      </c>
      <c r="X42" s="163">
        <v>6710</v>
      </c>
      <c r="Y42" s="159">
        <v>1698.4341599999989</v>
      </c>
      <c r="Z42" s="184">
        <v>0.25311984500745144</v>
      </c>
      <c r="AA42" s="184">
        <v>0.30716872101341353</v>
      </c>
      <c r="AB42" s="184">
        <v>-5.4048876005962088E-2</v>
      </c>
      <c r="AC42" s="55" t="s">
        <v>28</v>
      </c>
      <c r="AD42" s="40"/>
    </row>
    <row r="43" spans="1:30">
      <c r="A43" s="144" t="s">
        <v>395</v>
      </c>
      <c r="B43" s="145">
        <v>135</v>
      </c>
      <c r="C43" s="146">
        <v>129.13</v>
      </c>
      <c r="D43" s="147">
        <v>1.0449999999999999</v>
      </c>
      <c r="E43" s="148">
        <v>0.21996056666666666</v>
      </c>
      <c r="F43" s="149">
        <v>0.22940740740740739</v>
      </c>
      <c r="G43" s="150">
        <v>165.97</v>
      </c>
      <c r="H43" s="151">
        <v>30.97</v>
      </c>
      <c r="I43" s="145" t="s">
        <v>955</v>
      </c>
      <c r="J43" s="152" t="s">
        <v>1389</v>
      </c>
      <c r="K43" s="153">
        <v>43531</v>
      </c>
      <c r="L43" s="154">
        <v>44019</v>
      </c>
      <c r="M43" s="155">
        <v>66015</v>
      </c>
      <c r="N43" s="156">
        <v>0.17123456790123456</v>
      </c>
      <c r="O43" s="157">
        <v>134.94084999999998</v>
      </c>
      <c r="P43" s="157">
        <v>-5.9150000000016689E-2</v>
      </c>
      <c r="Q43" s="158">
        <v>0.89960566666666653</v>
      </c>
      <c r="R43" s="159">
        <v>4288.5499999999993</v>
      </c>
      <c r="S43" s="160">
        <v>4481.5347499999989</v>
      </c>
      <c r="T43" s="160">
        <v>1139.78</v>
      </c>
      <c r="U43" s="161">
        <v>1074.47</v>
      </c>
      <c r="V43" s="162">
        <v>4012.54</v>
      </c>
      <c r="W43" s="162">
        <v>8494.0747499999998</v>
      </c>
      <c r="X43" s="163">
        <v>6845</v>
      </c>
      <c r="Y43" s="159">
        <v>1649.0747499999998</v>
      </c>
      <c r="Z43" s="184">
        <v>0.24091669101533952</v>
      </c>
      <c r="AA43" s="184">
        <v>0.3168664061358657</v>
      </c>
      <c r="AB43" s="184">
        <v>-7.5949715120526173E-2</v>
      </c>
      <c r="AC43" s="55" t="s">
        <v>28</v>
      </c>
      <c r="AD43" s="40"/>
    </row>
    <row r="44" spans="1:30">
      <c r="A44" s="144" t="s">
        <v>396</v>
      </c>
      <c r="B44" s="145">
        <v>135</v>
      </c>
      <c r="C44" s="146">
        <v>133.72</v>
      </c>
      <c r="D44" s="147">
        <v>1.0091000000000001</v>
      </c>
      <c r="E44" s="148">
        <v>0.21995790133333337</v>
      </c>
      <c r="F44" s="149">
        <v>0.25674074074074071</v>
      </c>
      <c r="G44" s="150">
        <v>169.66</v>
      </c>
      <c r="H44" s="151">
        <v>34.659999999999997</v>
      </c>
      <c r="I44" s="145" t="s">
        <v>955</v>
      </c>
      <c r="J44" s="152" t="s">
        <v>1211</v>
      </c>
      <c r="K44" s="153">
        <v>43532</v>
      </c>
      <c r="L44" s="154">
        <v>44018</v>
      </c>
      <c r="M44" s="155">
        <v>65745</v>
      </c>
      <c r="N44" s="156">
        <v>0.19242375846071944</v>
      </c>
      <c r="O44" s="157">
        <v>134.93685200000002</v>
      </c>
      <c r="P44" s="157">
        <v>-6.3147999999983995E-2</v>
      </c>
      <c r="Q44" s="158">
        <v>0.89957901333333345</v>
      </c>
      <c r="R44" s="159">
        <v>4422.2699999999995</v>
      </c>
      <c r="S44" s="160">
        <v>4462.5126570000002</v>
      </c>
      <c r="T44" s="160"/>
      <c r="U44" s="161"/>
      <c r="V44" s="162">
        <v>4012.54</v>
      </c>
      <c r="W44" s="162">
        <v>8475.0526570000002</v>
      </c>
      <c r="X44" s="163">
        <v>6980</v>
      </c>
      <c r="Y44" s="159">
        <v>1495.0526570000002</v>
      </c>
      <c r="Z44" s="184">
        <v>0.21419092507163318</v>
      </c>
      <c r="AA44" s="184">
        <v>0.26636411762177681</v>
      </c>
      <c r="AB44" s="184">
        <v>-5.2173192550143632E-2</v>
      </c>
      <c r="AC44" s="55" t="s">
        <v>28</v>
      </c>
      <c r="AD44" s="40"/>
    </row>
    <row r="45" spans="1:30">
      <c r="A45" s="144" t="s">
        <v>397</v>
      </c>
      <c r="B45" s="145">
        <v>135</v>
      </c>
      <c r="C45" s="146">
        <v>128.99</v>
      </c>
      <c r="D45" s="147">
        <v>1.0462</v>
      </c>
      <c r="E45" s="148">
        <v>0.21996622533333335</v>
      </c>
      <c r="F45" s="149">
        <v>0.22807407407407401</v>
      </c>
      <c r="G45" s="150">
        <v>165.79</v>
      </c>
      <c r="H45" s="151">
        <v>30.789999999999992</v>
      </c>
      <c r="I45" s="145" t="s">
        <v>955</v>
      </c>
      <c r="J45" s="152" t="s">
        <v>1390</v>
      </c>
      <c r="K45" s="153">
        <v>43535</v>
      </c>
      <c r="L45" s="154">
        <v>44019</v>
      </c>
      <c r="M45" s="155">
        <v>65475</v>
      </c>
      <c r="N45" s="156">
        <v>0.17164337533409696</v>
      </c>
      <c r="O45" s="157">
        <v>134.94933800000001</v>
      </c>
      <c r="P45" s="157">
        <v>-5.0661999999988439E-2</v>
      </c>
      <c r="Q45" s="158">
        <v>0.89966225333333338</v>
      </c>
      <c r="R45" s="159">
        <v>4551.2599999999993</v>
      </c>
      <c r="S45" s="160">
        <v>4761.5282119999993</v>
      </c>
      <c r="T45" s="160"/>
      <c r="U45" s="161"/>
      <c r="V45" s="162">
        <v>4012.54</v>
      </c>
      <c r="W45" s="162">
        <v>8774.0682119999983</v>
      </c>
      <c r="X45" s="163">
        <v>7115</v>
      </c>
      <c r="Y45" s="159">
        <v>1659.0682119999983</v>
      </c>
      <c r="Z45" s="184">
        <v>0.23317894757554436</v>
      </c>
      <c r="AA45" s="184">
        <v>0.30697803232607179</v>
      </c>
      <c r="AB45" s="184">
        <v>-7.3799084750527433E-2</v>
      </c>
      <c r="AC45" s="55" t="s">
        <v>28</v>
      </c>
      <c r="AD45" s="40"/>
    </row>
    <row r="46" spans="1:30">
      <c r="A46" s="144" t="s">
        <v>398</v>
      </c>
      <c r="B46" s="145">
        <v>135</v>
      </c>
      <c r="C46" s="146">
        <v>126.93</v>
      </c>
      <c r="D46" s="147">
        <v>1.0630999999999999</v>
      </c>
      <c r="E46" s="148">
        <v>0.21995952200000002</v>
      </c>
      <c r="F46" s="149">
        <v>0.23459259259259249</v>
      </c>
      <c r="G46" s="150">
        <v>166.67</v>
      </c>
      <c r="H46" s="151">
        <v>31.669999999999987</v>
      </c>
      <c r="I46" s="145" t="s">
        <v>955</v>
      </c>
      <c r="J46" s="152" t="s">
        <v>1391</v>
      </c>
      <c r="K46" s="153">
        <v>43536</v>
      </c>
      <c r="L46" s="154">
        <v>44020</v>
      </c>
      <c r="M46" s="155">
        <v>65475</v>
      </c>
      <c r="N46" s="156">
        <v>0.1765490645284459</v>
      </c>
      <c r="O46" s="157">
        <v>134.93928299999999</v>
      </c>
      <c r="P46" s="157">
        <v>-6.0717000000011012E-2</v>
      </c>
      <c r="Q46" s="158">
        <v>0.89959521999999992</v>
      </c>
      <c r="R46" s="159">
        <v>4678.1899999999996</v>
      </c>
      <c r="S46" s="160">
        <v>4973.3837889999995</v>
      </c>
      <c r="T46" s="160"/>
      <c r="U46" s="161"/>
      <c r="V46" s="162">
        <v>4012.54</v>
      </c>
      <c r="W46" s="162">
        <v>8985.9237890000004</v>
      </c>
      <c r="X46" s="163">
        <v>7250</v>
      </c>
      <c r="Y46" s="159">
        <v>1735.9237890000004</v>
      </c>
      <c r="Z46" s="184">
        <v>0.23943776400000005</v>
      </c>
      <c r="AA46" s="184">
        <v>0.321972914896552</v>
      </c>
      <c r="AB46" s="184">
        <v>-8.2535150896551945E-2</v>
      </c>
      <c r="AC46" s="55" t="s">
        <v>28</v>
      </c>
      <c r="AD46" s="40"/>
    </row>
    <row r="47" spans="1:30">
      <c r="A47" s="144" t="s">
        <v>399</v>
      </c>
      <c r="B47" s="145">
        <v>135</v>
      </c>
      <c r="C47" s="146">
        <v>129.74</v>
      </c>
      <c r="D47" s="147">
        <v>1.04</v>
      </c>
      <c r="E47" s="148">
        <v>0.2199530666666667</v>
      </c>
      <c r="F47" s="149">
        <v>0.2352592592592592</v>
      </c>
      <c r="G47" s="150">
        <v>166.76</v>
      </c>
      <c r="H47" s="151">
        <v>31.759999999999991</v>
      </c>
      <c r="I47" s="145" t="s">
        <v>955</v>
      </c>
      <c r="J47" s="152" t="s">
        <v>1392</v>
      </c>
      <c r="K47" s="153">
        <v>43537</v>
      </c>
      <c r="L47" s="154">
        <v>44019</v>
      </c>
      <c r="M47" s="155">
        <v>65205</v>
      </c>
      <c r="N47" s="156">
        <v>0.17778391227666585</v>
      </c>
      <c r="O47" s="157">
        <v>134.92960000000002</v>
      </c>
      <c r="P47" s="157">
        <v>-7.0399999999978036E-2</v>
      </c>
      <c r="Q47" s="158">
        <v>0.89953066666666681</v>
      </c>
      <c r="R47" s="159">
        <v>4807.9299999999994</v>
      </c>
      <c r="S47" s="160">
        <v>5000.2471999999998</v>
      </c>
      <c r="T47" s="160"/>
      <c r="U47" s="161"/>
      <c r="V47" s="162">
        <v>4012.54</v>
      </c>
      <c r="W47" s="162">
        <v>9012.7871999999988</v>
      </c>
      <c r="X47" s="163">
        <v>7385</v>
      </c>
      <c r="Y47" s="159">
        <v>1627.7871999999988</v>
      </c>
      <c r="Z47" s="184">
        <v>0.22041803656059566</v>
      </c>
      <c r="AA47" s="184">
        <v>0.28787769803656094</v>
      </c>
      <c r="AB47" s="184">
        <v>-6.7459661475965271E-2</v>
      </c>
      <c r="AC47" s="55" t="s">
        <v>28</v>
      </c>
      <c r="AD47" s="40"/>
    </row>
    <row r="48" spans="1:30">
      <c r="A48" s="144" t="s">
        <v>400</v>
      </c>
      <c r="B48" s="145">
        <v>135</v>
      </c>
      <c r="C48" s="146">
        <v>132.66</v>
      </c>
      <c r="D48" s="147">
        <v>1.0172000000000001</v>
      </c>
      <c r="E48" s="148">
        <v>0.21996116800000001</v>
      </c>
      <c r="F48" s="149">
        <v>0.24674074074074076</v>
      </c>
      <c r="G48" s="150">
        <v>168.31</v>
      </c>
      <c r="H48" s="151">
        <v>33.31</v>
      </c>
      <c r="I48" s="145" t="s">
        <v>955</v>
      </c>
      <c r="J48" s="152" t="s">
        <v>1212</v>
      </c>
      <c r="K48" s="153">
        <v>43538</v>
      </c>
      <c r="L48" s="154">
        <v>44018</v>
      </c>
      <c r="M48" s="155">
        <v>64935</v>
      </c>
      <c r="N48" s="156">
        <v>0.18723569723569727</v>
      </c>
      <c r="O48" s="157">
        <v>134.94175200000001</v>
      </c>
      <c r="P48" s="157">
        <v>-5.8247999999991862E-2</v>
      </c>
      <c r="Q48" s="158">
        <v>0.89961168000000002</v>
      </c>
      <c r="R48" s="159">
        <v>4940.5899999999992</v>
      </c>
      <c r="S48" s="160">
        <v>5025.5681479999994</v>
      </c>
      <c r="T48" s="160"/>
      <c r="U48" s="161"/>
      <c r="V48" s="162">
        <v>4012.54</v>
      </c>
      <c r="W48" s="162">
        <v>9038.1081479999993</v>
      </c>
      <c r="X48" s="163">
        <v>7520</v>
      </c>
      <c r="Y48" s="159">
        <v>1518.1081479999993</v>
      </c>
      <c r="Z48" s="184">
        <v>0.20187608351063813</v>
      </c>
      <c r="AA48" s="184">
        <v>0.2549745579787237</v>
      </c>
      <c r="AB48" s="184">
        <v>-5.3098474468085577E-2</v>
      </c>
      <c r="AC48" s="55" t="s">
        <v>28</v>
      </c>
      <c r="AD48" s="40"/>
    </row>
    <row r="49" spans="1:31">
      <c r="A49" s="144" t="s">
        <v>401</v>
      </c>
      <c r="B49" s="145">
        <v>135</v>
      </c>
      <c r="C49" s="146">
        <v>131.27000000000001</v>
      </c>
      <c r="D49" s="147">
        <v>1.028</v>
      </c>
      <c r="E49" s="148">
        <v>0.21996370666666668</v>
      </c>
      <c r="F49" s="149">
        <v>0.23362962962962958</v>
      </c>
      <c r="G49" s="150">
        <v>166.54</v>
      </c>
      <c r="H49" s="151">
        <v>31.539999999999992</v>
      </c>
      <c r="I49" s="145" t="s">
        <v>955</v>
      </c>
      <c r="J49" s="152" t="s">
        <v>1213</v>
      </c>
      <c r="K49" s="153">
        <v>43539</v>
      </c>
      <c r="L49" s="154">
        <v>44018</v>
      </c>
      <c r="M49" s="155">
        <v>64800</v>
      </c>
      <c r="N49" s="156">
        <v>0.17765586419753082</v>
      </c>
      <c r="O49" s="157">
        <v>134.94556</v>
      </c>
      <c r="P49" s="157">
        <v>-5.44399999999996E-2</v>
      </c>
      <c r="Q49" s="158">
        <v>0.89963706666666665</v>
      </c>
      <c r="R49" s="159">
        <v>5071.8599999999997</v>
      </c>
      <c r="S49" s="160">
        <v>5213.8720800000001</v>
      </c>
      <c r="T49" s="160"/>
      <c r="U49" s="161"/>
      <c r="V49" s="162">
        <v>4012.54</v>
      </c>
      <c r="W49" s="162">
        <v>9226.4120800000001</v>
      </c>
      <c r="X49" s="163">
        <v>7655</v>
      </c>
      <c r="Y49" s="159">
        <v>1571.4120800000001</v>
      </c>
      <c r="Z49" s="184">
        <v>0.20527917439581977</v>
      </c>
      <c r="AA49" s="184">
        <v>0.26356039190071878</v>
      </c>
      <c r="AB49" s="184">
        <v>-5.8281217504899008E-2</v>
      </c>
      <c r="AC49" s="55" t="s">
        <v>28</v>
      </c>
      <c r="AD49" s="40"/>
    </row>
    <row r="50" spans="1:31">
      <c r="A50" s="144" t="s">
        <v>402</v>
      </c>
      <c r="B50" s="145">
        <v>135</v>
      </c>
      <c r="C50" s="146">
        <v>128.06</v>
      </c>
      <c r="D50" s="147">
        <v>1.0537000000000001</v>
      </c>
      <c r="E50" s="148">
        <v>0.21995788133333333</v>
      </c>
      <c r="F50" s="149">
        <v>0.21925925925925921</v>
      </c>
      <c r="G50" s="150">
        <v>164.6</v>
      </c>
      <c r="H50" s="151">
        <v>29.599999999999994</v>
      </c>
      <c r="I50" s="145" t="s">
        <v>27</v>
      </c>
      <c r="J50" s="152" t="s">
        <v>1393</v>
      </c>
      <c r="K50" s="153">
        <v>43542</v>
      </c>
      <c r="L50" s="154">
        <v>44019</v>
      </c>
      <c r="M50" s="155">
        <v>64530</v>
      </c>
      <c r="N50" s="156">
        <v>0.16742600340926697</v>
      </c>
      <c r="O50" s="157">
        <v>134.93682200000001</v>
      </c>
      <c r="P50" s="157">
        <v>-6.3177999999993517E-2</v>
      </c>
      <c r="Q50" s="158">
        <v>0.89957881333333334</v>
      </c>
      <c r="R50" s="159">
        <v>5199.92</v>
      </c>
      <c r="S50" s="160">
        <v>5479.1557040000007</v>
      </c>
      <c r="T50" s="160"/>
      <c r="U50" s="161"/>
      <c r="V50" s="162">
        <v>4012.54</v>
      </c>
      <c r="W50" s="162">
        <v>9491.6957040000016</v>
      </c>
      <c r="X50" s="163">
        <v>7790</v>
      </c>
      <c r="Y50" s="159">
        <v>1701.6957040000016</v>
      </c>
      <c r="Z50" s="184">
        <v>0.2184461750962774</v>
      </c>
      <c r="AA50" s="184">
        <v>0.29002637894736893</v>
      </c>
      <c r="AB50" s="184">
        <v>-7.1580203851091539E-2</v>
      </c>
      <c r="AC50" s="55" t="s">
        <v>28</v>
      </c>
      <c r="AD50" s="40"/>
    </row>
    <row r="51" spans="1:31">
      <c r="A51" s="144" t="s">
        <v>403</v>
      </c>
      <c r="B51" s="145">
        <v>135</v>
      </c>
      <c r="C51" s="146">
        <v>127.6</v>
      </c>
      <c r="D51" s="147">
        <v>1.0575000000000001</v>
      </c>
      <c r="E51" s="148">
        <v>0.21995800000000001</v>
      </c>
      <c r="F51" s="149">
        <v>0.24111111111111119</v>
      </c>
      <c r="G51" s="150">
        <v>167.55</v>
      </c>
      <c r="H51" s="151">
        <v>32.550000000000011</v>
      </c>
      <c r="I51" s="145" t="s">
        <v>955</v>
      </c>
      <c r="J51" s="152" t="s">
        <v>1394</v>
      </c>
      <c r="K51" s="153">
        <v>43543</v>
      </c>
      <c r="L51" s="154">
        <v>44020</v>
      </c>
      <c r="M51" s="155">
        <v>64530</v>
      </c>
      <c r="N51" s="156">
        <v>0.18411204091120414</v>
      </c>
      <c r="O51" s="157">
        <v>134.93700000000001</v>
      </c>
      <c r="P51" s="157">
        <v>-6.2999999999988177E-2</v>
      </c>
      <c r="Q51" s="158">
        <v>0.89958000000000005</v>
      </c>
      <c r="R51" s="159">
        <v>5022.7300000000005</v>
      </c>
      <c r="S51" s="160">
        <v>5311.5369750000009</v>
      </c>
      <c r="T51" s="160">
        <v>304.79000000000002</v>
      </c>
      <c r="U51" s="161">
        <v>290.77</v>
      </c>
      <c r="V51" s="162">
        <v>4303.3099999999995</v>
      </c>
      <c r="W51" s="162">
        <v>9614.8469750000004</v>
      </c>
      <c r="X51" s="163">
        <v>7925</v>
      </c>
      <c r="Y51" s="159">
        <v>1689.8469750000004</v>
      </c>
      <c r="Z51" s="184">
        <v>0.21322990220820204</v>
      </c>
      <c r="AA51" s="184">
        <v>0.28965094006309178</v>
      </c>
      <c r="AB51" s="184">
        <v>-7.642103785488974E-2</v>
      </c>
      <c r="AC51" s="55" t="s">
        <v>28</v>
      </c>
      <c r="AD51" s="40"/>
    </row>
    <row r="52" spans="1:31">
      <c r="A52" s="144" t="s">
        <v>404</v>
      </c>
      <c r="B52" s="145">
        <v>135</v>
      </c>
      <c r="C52" s="146">
        <v>127.77</v>
      </c>
      <c r="D52" s="147">
        <v>1.0561</v>
      </c>
      <c r="E52" s="148">
        <v>0.21995859800000001</v>
      </c>
      <c r="F52" s="149">
        <v>0.24274074074074081</v>
      </c>
      <c r="G52" s="150">
        <v>167.77</v>
      </c>
      <c r="H52" s="151">
        <v>32.77000000000001</v>
      </c>
      <c r="I52" s="145" t="s">
        <v>955</v>
      </c>
      <c r="J52" s="152" t="s">
        <v>1395</v>
      </c>
      <c r="K52" s="153">
        <v>43544</v>
      </c>
      <c r="L52" s="154">
        <v>44020</v>
      </c>
      <c r="M52" s="155">
        <v>64395</v>
      </c>
      <c r="N52" s="156">
        <v>0.18574501125863815</v>
      </c>
      <c r="O52" s="157">
        <v>134.93789699999999</v>
      </c>
      <c r="P52" s="157">
        <v>-6.2103000000007569E-2</v>
      </c>
      <c r="Q52" s="158">
        <v>0.8995859799999999</v>
      </c>
      <c r="R52" s="159">
        <v>5150.5000000000009</v>
      </c>
      <c r="S52" s="160">
        <v>5439.4430500000008</v>
      </c>
      <c r="T52" s="160"/>
      <c r="U52" s="161"/>
      <c r="V52" s="162">
        <v>4303.3099999999995</v>
      </c>
      <c r="W52" s="162">
        <v>9742.7530499999993</v>
      </c>
      <c r="X52" s="163">
        <v>8060</v>
      </c>
      <c r="Y52" s="159">
        <v>1682.7530499999993</v>
      </c>
      <c r="Z52" s="184">
        <v>0.20877829404466497</v>
      </c>
      <c r="AA52" s="184">
        <v>0.28311301898263053</v>
      </c>
      <c r="AB52" s="184">
        <v>-7.4334724937965557E-2</v>
      </c>
      <c r="AC52" s="55" t="s">
        <v>28</v>
      </c>
      <c r="AD52" s="40"/>
    </row>
    <row r="53" spans="1:31">
      <c r="A53" s="144" t="s">
        <v>405</v>
      </c>
      <c r="B53" s="145">
        <v>135</v>
      </c>
      <c r="C53" s="146">
        <v>126.13</v>
      </c>
      <c r="D53" s="147">
        <v>1.0699000000000001</v>
      </c>
      <c r="E53" s="148">
        <v>0.21996432466666666</v>
      </c>
      <c r="F53" s="149">
        <v>0.22681481481481486</v>
      </c>
      <c r="G53" s="150">
        <v>165.62</v>
      </c>
      <c r="H53" s="151">
        <v>30.620000000000005</v>
      </c>
      <c r="I53" s="145" t="s">
        <v>955</v>
      </c>
      <c r="J53" s="152" t="s">
        <v>1396</v>
      </c>
      <c r="K53" s="153">
        <v>43545</v>
      </c>
      <c r="L53" s="154">
        <v>44020</v>
      </c>
      <c r="M53" s="155">
        <v>64260</v>
      </c>
      <c r="N53" s="156">
        <v>0.17392312480547778</v>
      </c>
      <c r="O53" s="157">
        <v>134.94648699999999</v>
      </c>
      <c r="P53" s="157">
        <v>-5.351300000000947E-2</v>
      </c>
      <c r="Q53" s="158">
        <v>0.89964324666666662</v>
      </c>
      <c r="R53" s="159">
        <v>4756.8400000000011</v>
      </c>
      <c r="S53" s="160">
        <v>5089.3431160000018</v>
      </c>
      <c r="T53" s="160">
        <v>519.79</v>
      </c>
      <c r="U53" s="161">
        <v>501.64</v>
      </c>
      <c r="V53" s="162">
        <v>4804.95</v>
      </c>
      <c r="W53" s="162">
        <v>9894.2931160000007</v>
      </c>
      <c r="X53" s="163">
        <v>8195</v>
      </c>
      <c r="Y53" s="159">
        <v>1699.2931160000007</v>
      </c>
      <c r="Z53" s="184">
        <v>0.20735730518608908</v>
      </c>
      <c r="AA53" s="184">
        <v>0.29493280463697413</v>
      </c>
      <c r="AB53" s="184">
        <v>-8.7575499450885053E-2</v>
      </c>
      <c r="AC53" s="55" t="s">
        <v>28</v>
      </c>
      <c r="AD53" s="40"/>
    </row>
    <row r="54" spans="1:31">
      <c r="A54" s="144" t="s">
        <v>406</v>
      </c>
      <c r="B54" s="145">
        <v>135</v>
      </c>
      <c r="C54" s="146">
        <v>125.44</v>
      </c>
      <c r="D54" s="147">
        <v>1.0757000000000001</v>
      </c>
      <c r="E54" s="148">
        <v>0.21995720533333335</v>
      </c>
      <c r="F54" s="149">
        <v>0.22007407407407414</v>
      </c>
      <c r="G54" s="150">
        <v>164.71</v>
      </c>
      <c r="H54" s="151">
        <v>29.710000000000008</v>
      </c>
      <c r="I54" s="145" t="s">
        <v>955</v>
      </c>
      <c r="J54" s="152" t="s">
        <v>1397</v>
      </c>
      <c r="K54" s="153">
        <v>43546</v>
      </c>
      <c r="L54" s="154">
        <v>44020</v>
      </c>
      <c r="M54" s="155">
        <v>64125</v>
      </c>
      <c r="N54" s="156">
        <v>0.16910955165692013</v>
      </c>
      <c r="O54" s="157">
        <v>134.93580800000001</v>
      </c>
      <c r="P54" s="157">
        <v>-6.4191999999991367E-2</v>
      </c>
      <c r="Q54" s="158">
        <v>0.89957205333333334</v>
      </c>
      <c r="R54" s="159">
        <v>4882.2800000000007</v>
      </c>
      <c r="S54" s="160">
        <v>5251.8685960000012</v>
      </c>
      <c r="T54" s="160"/>
      <c r="U54" s="161"/>
      <c r="V54" s="162">
        <v>4804.95</v>
      </c>
      <c r="W54" s="162">
        <v>10056.818596000001</v>
      </c>
      <c r="X54" s="163">
        <v>8330</v>
      </c>
      <c r="Y54" s="159">
        <v>1726.818596000001</v>
      </c>
      <c r="Z54" s="184">
        <v>0.20730115198079235</v>
      </c>
      <c r="AA54" s="184">
        <v>0.29705142496998849</v>
      </c>
      <c r="AB54" s="184">
        <v>-8.9750272989196134E-2</v>
      </c>
      <c r="AC54" s="55" t="s">
        <v>28</v>
      </c>
      <c r="AD54" s="40"/>
    </row>
    <row r="55" spans="1:31">
      <c r="A55" s="144" t="s">
        <v>407</v>
      </c>
      <c r="B55" s="145">
        <v>135</v>
      </c>
      <c r="C55" s="146">
        <v>126.97</v>
      </c>
      <c r="D55" s="147">
        <v>1.0627</v>
      </c>
      <c r="E55" s="148">
        <v>0.21995401266666667</v>
      </c>
      <c r="F55" s="149">
        <v>0.23496296296296296</v>
      </c>
      <c r="G55" s="150">
        <v>166.72</v>
      </c>
      <c r="H55" s="151">
        <v>31.72</v>
      </c>
      <c r="I55" s="145" t="s">
        <v>955</v>
      </c>
      <c r="J55" s="152" t="s">
        <v>1398</v>
      </c>
      <c r="K55" s="153">
        <v>43549</v>
      </c>
      <c r="L55" s="154">
        <v>44020</v>
      </c>
      <c r="M55" s="155">
        <v>63720</v>
      </c>
      <c r="N55" s="156">
        <v>0.1816980539861896</v>
      </c>
      <c r="O55" s="157">
        <v>134.93101899999999</v>
      </c>
      <c r="P55" s="157">
        <v>-6.8981000000007953E-2</v>
      </c>
      <c r="Q55" s="158">
        <v>0.89954012666666661</v>
      </c>
      <c r="R55" s="159">
        <v>5009.2500000000009</v>
      </c>
      <c r="S55" s="160">
        <v>5323.3299750000006</v>
      </c>
      <c r="T55" s="160"/>
      <c r="U55" s="161"/>
      <c r="V55" s="162">
        <v>4804.95</v>
      </c>
      <c r="W55" s="162">
        <v>10128.279975000001</v>
      </c>
      <c r="X55" s="163">
        <v>8465</v>
      </c>
      <c r="Y55" s="159">
        <v>1663.2799750000013</v>
      </c>
      <c r="Z55" s="184">
        <v>0.19648906969875979</v>
      </c>
      <c r="AA55" s="184">
        <v>0.27688081382161855</v>
      </c>
      <c r="AB55" s="184">
        <v>-8.0391744122858766E-2</v>
      </c>
      <c r="AC55" s="55" t="s">
        <v>28</v>
      </c>
      <c r="AD55" s="40"/>
      <c r="AE55" s="37"/>
    </row>
    <row r="56" spans="1:31">
      <c r="A56" s="144" t="s">
        <v>408</v>
      </c>
      <c r="B56" s="145">
        <v>135</v>
      </c>
      <c r="C56" s="146">
        <v>130.43</v>
      </c>
      <c r="D56" s="147">
        <v>1.0346</v>
      </c>
      <c r="E56" s="148">
        <v>0.2199619186666667</v>
      </c>
      <c r="F56" s="149">
        <v>0.22577777777777769</v>
      </c>
      <c r="G56" s="150">
        <v>165.48</v>
      </c>
      <c r="H56" s="151">
        <v>30.47999999999999</v>
      </c>
      <c r="I56" s="145" t="s">
        <v>955</v>
      </c>
      <c r="J56" s="152" t="s">
        <v>1214</v>
      </c>
      <c r="K56" s="153">
        <v>43550</v>
      </c>
      <c r="L56" s="154">
        <v>44018</v>
      </c>
      <c r="M56" s="155">
        <v>63315</v>
      </c>
      <c r="N56" s="156">
        <v>0.17571191660743893</v>
      </c>
      <c r="O56" s="157">
        <v>134.94287800000001</v>
      </c>
      <c r="P56" s="157">
        <v>-5.7121999999992568E-2</v>
      </c>
      <c r="Q56" s="158">
        <v>0.89961918666666674</v>
      </c>
      <c r="R56" s="159">
        <v>5139.6800000000012</v>
      </c>
      <c r="S56" s="160">
        <v>5317.512928000001</v>
      </c>
      <c r="T56" s="160"/>
      <c r="U56" s="161"/>
      <c r="V56" s="162">
        <v>4804.95</v>
      </c>
      <c r="W56" s="162">
        <v>10122.462928000001</v>
      </c>
      <c r="X56" s="163">
        <v>8600</v>
      </c>
      <c r="Y56" s="159">
        <v>1522.4629280000008</v>
      </c>
      <c r="Z56" s="184">
        <v>0.17703057302325598</v>
      </c>
      <c r="AA56" s="184">
        <v>0.23929440697674442</v>
      </c>
      <c r="AB56" s="184">
        <v>-6.2263833953488446E-2</v>
      </c>
      <c r="AC56" s="55" t="s">
        <v>28</v>
      </c>
      <c r="AD56" s="40"/>
    </row>
    <row r="57" spans="1:31">
      <c r="A57" s="144" t="s">
        <v>409</v>
      </c>
      <c r="B57" s="145">
        <v>135</v>
      </c>
      <c r="C57" s="146">
        <v>129.27000000000001</v>
      </c>
      <c r="D57" s="147">
        <v>1.0439000000000001</v>
      </c>
      <c r="E57" s="148">
        <v>0.21996330200000003</v>
      </c>
      <c r="F57" s="149">
        <v>0.23074074074074077</v>
      </c>
      <c r="G57" s="150">
        <v>166.15</v>
      </c>
      <c r="H57" s="151">
        <v>31.150000000000006</v>
      </c>
      <c r="I57" s="145" t="s">
        <v>27</v>
      </c>
      <c r="J57" s="152" t="s">
        <v>1399</v>
      </c>
      <c r="K57" s="153">
        <v>43551</v>
      </c>
      <c r="L57" s="154">
        <v>44019</v>
      </c>
      <c r="M57" s="155">
        <v>63315</v>
      </c>
      <c r="N57" s="156">
        <v>0.17957435046987291</v>
      </c>
      <c r="O57" s="157">
        <v>134.94495300000003</v>
      </c>
      <c r="P57" s="157">
        <v>-5.5046999999973423E-2</v>
      </c>
      <c r="Q57" s="158">
        <v>0.89963302000000023</v>
      </c>
      <c r="R57" s="159">
        <v>5268.9500000000016</v>
      </c>
      <c r="S57" s="160">
        <v>5500.256905000002</v>
      </c>
      <c r="T57" s="160"/>
      <c r="U57" s="161"/>
      <c r="V57" s="162">
        <v>4804.95</v>
      </c>
      <c r="W57" s="162">
        <v>10305.206905000003</v>
      </c>
      <c r="X57" s="163">
        <v>8735</v>
      </c>
      <c r="Y57" s="159">
        <v>1570.2069050000027</v>
      </c>
      <c r="Z57" s="184">
        <v>0.17976037836290826</v>
      </c>
      <c r="AA57" s="184">
        <v>0.24655761911848928</v>
      </c>
      <c r="AB57" s="184">
        <v>-6.6797240755581022E-2</v>
      </c>
      <c r="AC57" s="55" t="s">
        <v>28</v>
      </c>
      <c r="AD57" s="40"/>
    </row>
    <row r="58" spans="1:31">
      <c r="A58" s="144" t="s">
        <v>410</v>
      </c>
      <c r="B58" s="145">
        <v>135</v>
      </c>
      <c r="C58" s="146">
        <v>131.01</v>
      </c>
      <c r="D58" s="147">
        <v>1.03</v>
      </c>
      <c r="E58" s="148">
        <v>0.21996019999999999</v>
      </c>
      <c r="F58" s="149">
        <v>0.23118518518518524</v>
      </c>
      <c r="G58" s="150">
        <v>166.21</v>
      </c>
      <c r="H58" s="151">
        <v>31.210000000000008</v>
      </c>
      <c r="I58" s="145" t="s">
        <v>955</v>
      </c>
      <c r="J58" s="152" t="s">
        <v>1215</v>
      </c>
      <c r="K58" s="153">
        <v>43552</v>
      </c>
      <c r="L58" s="154">
        <v>44018</v>
      </c>
      <c r="M58" s="155">
        <v>63045</v>
      </c>
      <c r="N58" s="156">
        <v>0.18069077642953449</v>
      </c>
      <c r="O58" s="157">
        <v>134.94030000000001</v>
      </c>
      <c r="P58" s="157">
        <v>-5.9699999999992315E-2</v>
      </c>
      <c r="Q58" s="158">
        <v>0.89960200000000001</v>
      </c>
      <c r="R58" s="159">
        <v>5399.9600000000019</v>
      </c>
      <c r="S58" s="160">
        <v>5561.9588000000022</v>
      </c>
      <c r="T58" s="160"/>
      <c r="U58" s="161"/>
      <c r="V58" s="162">
        <v>4804.95</v>
      </c>
      <c r="W58" s="162">
        <v>10366.908800000001</v>
      </c>
      <c r="X58" s="163">
        <v>8870</v>
      </c>
      <c r="Y58" s="159">
        <v>1496.9088000000011</v>
      </c>
      <c r="Z58" s="184">
        <v>0.16876085682074415</v>
      </c>
      <c r="AA58" s="184">
        <v>0.22645246899661808</v>
      </c>
      <c r="AB58" s="184">
        <v>-5.769161217587393E-2</v>
      </c>
      <c r="AC58" s="55" t="s">
        <v>28</v>
      </c>
      <c r="AD58" s="40"/>
    </row>
    <row r="59" spans="1:31">
      <c r="A59" s="144" t="s">
        <v>411</v>
      </c>
      <c r="B59" s="145">
        <v>135</v>
      </c>
      <c r="C59" s="146">
        <v>127.02</v>
      </c>
      <c r="D59" s="147">
        <v>1.0624</v>
      </c>
      <c r="E59" s="148">
        <v>0.219964032</v>
      </c>
      <c r="F59" s="149">
        <v>0.23548148148148143</v>
      </c>
      <c r="G59" s="150">
        <v>166.79</v>
      </c>
      <c r="H59" s="151">
        <v>31.789999999999992</v>
      </c>
      <c r="I59" s="145" t="s">
        <v>955</v>
      </c>
      <c r="J59" s="152" t="s">
        <v>1400</v>
      </c>
      <c r="K59" s="153">
        <v>43553</v>
      </c>
      <c r="L59" s="154">
        <v>44020</v>
      </c>
      <c r="M59" s="155">
        <v>63180</v>
      </c>
      <c r="N59" s="156">
        <v>0.18365542893320666</v>
      </c>
      <c r="O59" s="157">
        <v>134.94604799999999</v>
      </c>
      <c r="P59" s="157">
        <v>-5.3952000000009548E-2</v>
      </c>
      <c r="Q59" s="158">
        <v>0.89964031999999994</v>
      </c>
      <c r="R59" s="159">
        <v>5526.9800000000023</v>
      </c>
      <c r="S59" s="160">
        <v>5871.8635520000025</v>
      </c>
      <c r="T59" s="160"/>
      <c r="U59" s="161"/>
      <c r="V59" s="162">
        <v>4804.95</v>
      </c>
      <c r="W59" s="162">
        <v>10676.813552000003</v>
      </c>
      <c r="X59" s="163">
        <v>9005</v>
      </c>
      <c r="Y59" s="159">
        <v>1671.8135520000033</v>
      </c>
      <c r="Z59" s="184">
        <v>0.18565392026651906</v>
      </c>
      <c r="AA59" s="184">
        <v>0.26105287284841783</v>
      </c>
      <c r="AB59" s="184">
        <v>-7.539895258189877E-2</v>
      </c>
      <c r="AC59" s="164" t="s">
        <v>28</v>
      </c>
      <c r="AD59" s="40"/>
    </row>
    <row r="60" spans="1:31">
      <c r="A60" s="144" t="s">
        <v>412</v>
      </c>
      <c r="B60" s="145">
        <v>135</v>
      </c>
      <c r="C60" s="146">
        <v>122.62</v>
      </c>
      <c r="D60" s="147">
        <v>1.1005</v>
      </c>
      <c r="E60" s="148">
        <v>0.21996220666666666</v>
      </c>
      <c r="F60" s="149">
        <v>0.25629629629629624</v>
      </c>
      <c r="G60" s="150">
        <v>169.6</v>
      </c>
      <c r="H60" s="151">
        <v>34.599999999999994</v>
      </c>
      <c r="I60" s="145" t="s">
        <v>955</v>
      </c>
      <c r="J60" s="152" t="s">
        <v>1467</v>
      </c>
      <c r="K60" s="153">
        <v>43556</v>
      </c>
      <c r="L60" s="154">
        <v>44025</v>
      </c>
      <c r="M60" s="155">
        <v>63450</v>
      </c>
      <c r="N60" s="156">
        <v>0.19903861308116624</v>
      </c>
      <c r="O60" s="157">
        <v>134.94331</v>
      </c>
      <c r="P60" s="157">
        <v>-5.6690000000003238E-2</v>
      </c>
      <c r="Q60" s="158">
        <v>0.89962206666666666</v>
      </c>
      <c r="R60" s="159">
        <v>3670.840000000002</v>
      </c>
      <c r="S60" s="160">
        <v>4039.7594200000021</v>
      </c>
      <c r="T60" s="160">
        <v>1978.76</v>
      </c>
      <c r="U60" s="161">
        <v>1961.31</v>
      </c>
      <c r="V60" s="162">
        <v>6766.26</v>
      </c>
      <c r="W60" s="162">
        <v>10806.019420000002</v>
      </c>
      <c r="X60" s="163">
        <v>9140</v>
      </c>
      <c r="Y60" s="159">
        <v>1666.0194200000024</v>
      </c>
      <c r="Z60" s="184">
        <v>0.18227783588621471</v>
      </c>
      <c r="AA60" s="184">
        <v>0.30219846817129681</v>
      </c>
      <c r="AB60" s="184">
        <v>-0.1199206322850821</v>
      </c>
      <c r="AC60" s="164" t="s">
        <v>28</v>
      </c>
      <c r="AD60" s="40"/>
    </row>
    <row r="61" spans="1:31">
      <c r="A61" s="144" t="s">
        <v>413</v>
      </c>
      <c r="B61" s="145">
        <v>135</v>
      </c>
      <c r="C61" s="146">
        <v>122.25</v>
      </c>
      <c r="D61" s="147">
        <v>1.1037999999999999</v>
      </c>
      <c r="E61" s="148">
        <v>0.21995970000000001</v>
      </c>
      <c r="F61" s="149">
        <v>0.25251851851851853</v>
      </c>
      <c r="G61" s="150">
        <v>169.09</v>
      </c>
      <c r="H61" s="151">
        <v>34.090000000000003</v>
      </c>
      <c r="I61" s="145" t="s">
        <v>955</v>
      </c>
      <c r="J61" s="152" t="s">
        <v>1468</v>
      </c>
      <c r="K61" s="153">
        <v>43557</v>
      </c>
      <c r="L61" s="154">
        <v>44025</v>
      </c>
      <c r="M61" s="155">
        <v>63315</v>
      </c>
      <c r="N61" s="156">
        <v>0.19652294085129907</v>
      </c>
      <c r="O61" s="157">
        <v>134.93955</v>
      </c>
      <c r="P61" s="157">
        <v>-6.0450000000003001E-2</v>
      </c>
      <c r="Q61" s="158">
        <v>0.89959699999999998</v>
      </c>
      <c r="R61" s="159">
        <v>3793.090000000002</v>
      </c>
      <c r="S61" s="160">
        <v>4186.8127420000019</v>
      </c>
      <c r="T61" s="160"/>
      <c r="U61" s="161"/>
      <c r="V61" s="162">
        <v>6766.26</v>
      </c>
      <c r="W61" s="162">
        <v>10953.072742000002</v>
      </c>
      <c r="X61" s="163">
        <v>9275</v>
      </c>
      <c r="Y61" s="159">
        <v>1678.0727420000021</v>
      </c>
      <c r="Z61" s="184">
        <v>0.18092428485175227</v>
      </c>
      <c r="AA61" s="184">
        <v>0.30138711840455867</v>
      </c>
      <c r="AB61" s="184">
        <v>-0.1204628335528064</v>
      </c>
      <c r="AC61" s="164" t="s">
        <v>28</v>
      </c>
      <c r="AD61" s="40"/>
    </row>
    <row r="62" spans="1:31">
      <c r="A62" s="144" t="s">
        <v>414</v>
      </c>
      <c r="B62" s="145">
        <v>120</v>
      </c>
      <c r="C62" s="146">
        <v>107.6</v>
      </c>
      <c r="D62" s="147">
        <v>1.1148</v>
      </c>
      <c r="E62" s="148">
        <v>0.20996831999999999</v>
      </c>
      <c r="F62" s="149">
        <v>0.24016666666666661</v>
      </c>
      <c r="G62" s="150">
        <v>148.82</v>
      </c>
      <c r="H62" s="151">
        <v>28.819999999999993</v>
      </c>
      <c r="I62" s="145" t="s">
        <v>955</v>
      </c>
      <c r="J62" s="152" t="s">
        <v>1469</v>
      </c>
      <c r="K62" s="153">
        <v>43558</v>
      </c>
      <c r="L62" s="154">
        <v>44025</v>
      </c>
      <c r="M62" s="155">
        <v>56160</v>
      </c>
      <c r="N62" s="156">
        <v>0.18730947293447286</v>
      </c>
      <c r="O62" s="157">
        <v>119.95247999999999</v>
      </c>
      <c r="P62" s="157">
        <v>-4.752000000000578E-2</v>
      </c>
      <c r="Q62" s="158">
        <v>0.79968319999999993</v>
      </c>
      <c r="R62" s="159">
        <v>3774.4300000000017</v>
      </c>
      <c r="S62" s="160">
        <v>4207.7345640000021</v>
      </c>
      <c r="T62" s="160">
        <v>126.26</v>
      </c>
      <c r="U62" s="161">
        <v>126.97</v>
      </c>
      <c r="V62" s="162">
        <v>6893.2300000000005</v>
      </c>
      <c r="W62" s="162">
        <v>11100.964564000002</v>
      </c>
      <c r="X62" s="163">
        <v>9395</v>
      </c>
      <c r="Y62" s="159">
        <v>1705.9645640000017</v>
      </c>
      <c r="Z62" s="184">
        <v>0.1815821781798832</v>
      </c>
      <c r="AA62" s="184">
        <v>0.31010995210792647</v>
      </c>
      <c r="AB62" s="184">
        <v>-0.12852777392804327</v>
      </c>
      <c r="AC62" s="164" t="s">
        <v>28</v>
      </c>
      <c r="AD62" s="40"/>
    </row>
    <row r="63" spans="1:31">
      <c r="A63" s="144" t="s">
        <v>415</v>
      </c>
      <c r="B63" s="145">
        <v>120</v>
      </c>
      <c r="C63" s="146">
        <v>106.98</v>
      </c>
      <c r="D63" s="147">
        <v>1.1213</v>
      </c>
      <c r="E63" s="148">
        <v>0.20997111600000001</v>
      </c>
      <c r="F63" s="149">
        <v>0.23316666666666658</v>
      </c>
      <c r="G63" s="150">
        <v>147.97999999999999</v>
      </c>
      <c r="H63" s="151">
        <v>27.97999999999999</v>
      </c>
      <c r="I63" s="145" t="s">
        <v>955</v>
      </c>
      <c r="J63" s="152" t="s">
        <v>1470</v>
      </c>
      <c r="K63" s="153">
        <v>43559</v>
      </c>
      <c r="L63" s="154">
        <v>44025</v>
      </c>
      <c r="M63" s="155">
        <v>56040</v>
      </c>
      <c r="N63" s="156">
        <v>0.1822394718058529</v>
      </c>
      <c r="O63" s="157">
        <v>119.95667400000001</v>
      </c>
      <c r="P63" s="157">
        <v>-4.3325999999993314E-2</v>
      </c>
      <c r="Q63" s="158">
        <v>0.79971116000000009</v>
      </c>
      <c r="R63" s="159">
        <v>3530.8500000000017</v>
      </c>
      <c r="S63" s="160">
        <v>3959.1421050000017</v>
      </c>
      <c r="T63" s="160">
        <v>350.56</v>
      </c>
      <c r="U63" s="161">
        <v>354.59</v>
      </c>
      <c r="V63" s="162">
        <v>7247.8200000000006</v>
      </c>
      <c r="W63" s="162">
        <v>11206.962105000002</v>
      </c>
      <c r="X63" s="163">
        <v>9515</v>
      </c>
      <c r="Y63" s="159">
        <v>1691.9621050000023</v>
      </c>
      <c r="Z63" s="184">
        <v>0.17782050499211799</v>
      </c>
      <c r="AA63" s="184">
        <v>0.31351432811980073</v>
      </c>
      <c r="AB63" s="184">
        <v>-0.13569382312768274</v>
      </c>
      <c r="AC63" s="164" t="s">
        <v>28</v>
      </c>
      <c r="AD63" s="40"/>
    </row>
    <row r="64" spans="1:31">
      <c r="A64" s="144" t="s">
        <v>416</v>
      </c>
      <c r="B64" s="145">
        <v>120</v>
      </c>
      <c r="C64" s="146">
        <v>107.41</v>
      </c>
      <c r="D64" s="147">
        <v>1.1168</v>
      </c>
      <c r="E64" s="148">
        <v>0.20997032533333335</v>
      </c>
      <c r="F64" s="149">
        <v>0.23800000000000002</v>
      </c>
      <c r="G64" s="150">
        <v>148.56</v>
      </c>
      <c r="H64" s="151">
        <v>28.560000000000002</v>
      </c>
      <c r="I64" s="145" t="s">
        <v>955</v>
      </c>
      <c r="J64" s="152" t="s">
        <v>1471</v>
      </c>
      <c r="K64" s="153">
        <v>43563</v>
      </c>
      <c r="L64" s="154">
        <v>44025</v>
      </c>
      <c r="M64" s="155">
        <v>55560</v>
      </c>
      <c r="N64" s="156">
        <v>0.18762419006479486</v>
      </c>
      <c r="O64" s="157">
        <v>119.955488</v>
      </c>
      <c r="P64" s="157">
        <v>-4.4511999999997443E-2</v>
      </c>
      <c r="Q64" s="158">
        <v>0.79970325333333336</v>
      </c>
      <c r="R64" s="159">
        <v>3638.2600000000016</v>
      </c>
      <c r="S64" s="160">
        <v>4063.2087680000018</v>
      </c>
      <c r="T64" s="160"/>
      <c r="U64" s="161"/>
      <c r="V64" s="162">
        <v>7247.8200000000006</v>
      </c>
      <c r="W64" s="162">
        <v>11311.028768000002</v>
      </c>
      <c r="X64" s="163">
        <v>9635</v>
      </c>
      <c r="Y64" s="159">
        <v>1676.0287680000019</v>
      </c>
      <c r="Z64" s="184">
        <v>0.17395212952776351</v>
      </c>
      <c r="AA64" s="184">
        <v>0.30418889282977601</v>
      </c>
      <c r="AB64" s="184">
        <v>-0.1302367633020125</v>
      </c>
      <c r="AC64" s="164" t="s">
        <v>28</v>
      </c>
      <c r="AD64" s="40"/>
    </row>
    <row r="65" spans="1:30">
      <c r="A65" s="144" t="s">
        <v>417</v>
      </c>
      <c r="B65" s="145">
        <v>120</v>
      </c>
      <c r="C65" s="146">
        <v>107.23</v>
      </c>
      <c r="D65" s="147">
        <v>1.1186</v>
      </c>
      <c r="E65" s="148">
        <v>0.20996498533333335</v>
      </c>
      <c r="F65" s="149">
        <v>0.23583333333333342</v>
      </c>
      <c r="G65" s="150">
        <v>148.30000000000001</v>
      </c>
      <c r="H65" s="151">
        <v>28.300000000000011</v>
      </c>
      <c r="I65" s="145" t="s">
        <v>955</v>
      </c>
      <c r="J65" s="152" t="s">
        <v>1472</v>
      </c>
      <c r="K65" s="153">
        <v>43564</v>
      </c>
      <c r="L65" s="154">
        <v>44025</v>
      </c>
      <c r="M65" s="155">
        <v>55440</v>
      </c>
      <c r="N65" s="156">
        <v>0.18631854256854263</v>
      </c>
      <c r="O65" s="157">
        <v>119.947478</v>
      </c>
      <c r="P65" s="157">
        <v>-5.2521999999996183E-2</v>
      </c>
      <c r="Q65" s="158">
        <v>0.79964985333333338</v>
      </c>
      <c r="R65" s="159">
        <v>3745.4900000000016</v>
      </c>
      <c r="S65" s="160">
        <v>4189.7051140000021</v>
      </c>
      <c r="T65" s="160"/>
      <c r="U65" s="161"/>
      <c r="V65" s="162">
        <v>7247.8200000000006</v>
      </c>
      <c r="W65" s="162">
        <v>11437.525114000004</v>
      </c>
      <c r="X65" s="163">
        <v>9755</v>
      </c>
      <c r="Y65" s="159">
        <v>1682.5251140000037</v>
      </c>
      <c r="Z65" s="184">
        <v>0.17247822798564871</v>
      </c>
      <c r="AA65" s="184">
        <v>0.3023138843868185</v>
      </c>
      <c r="AB65" s="184">
        <v>-0.12983565640116979</v>
      </c>
      <c r="AC65" s="164" t="s">
        <v>28</v>
      </c>
      <c r="AD65" s="40"/>
    </row>
    <row r="66" spans="1:30">
      <c r="A66" s="144" t="s">
        <v>418</v>
      </c>
      <c r="B66" s="145">
        <v>120</v>
      </c>
      <c r="C66" s="146">
        <v>107.35</v>
      </c>
      <c r="D66" s="147">
        <v>1.1173999999999999</v>
      </c>
      <c r="E66" s="148">
        <v>0.20996859333333334</v>
      </c>
      <c r="F66" s="149">
        <v>0.23733333333333326</v>
      </c>
      <c r="G66" s="150">
        <v>148.47999999999999</v>
      </c>
      <c r="H66" s="151">
        <v>28.47999999999999</v>
      </c>
      <c r="I66" s="145" t="s">
        <v>955</v>
      </c>
      <c r="J66" s="152" t="s">
        <v>1473</v>
      </c>
      <c r="K66" s="153">
        <v>43565</v>
      </c>
      <c r="L66" s="154">
        <v>44025</v>
      </c>
      <c r="M66" s="155">
        <v>55320</v>
      </c>
      <c r="N66" s="156">
        <v>0.18791033984092545</v>
      </c>
      <c r="O66" s="157">
        <v>119.95288999999998</v>
      </c>
      <c r="P66" s="157">
        <v>-4.7110000000017749E-2</v>
      </c>
      <c r="Q66" s="158">
        <v>0.79968593333333327</v>
      </c>
      <c r="R66" s="159">
        <v>3852.8400000000015</v>
      </c>
      <c r="S66" s="160">
        <v>4305.1634160000012</v>
      </c>
      <c r="T66" s="160"/>
      <c r="U66" s="161"/>
      <c r="V66" s="162">
        <v>7247.8200000000006</v>
      </c>
      <c r="W66" s="162">
        <v>11552.983416000003</v>
      </c>
      <c r="X66" s="163">
        <v>9875</v>
      </c>
      <c r="Y66" s="159">
        <v>1677.9834160000028</v>
      </c>
      <c r="Z66" s="184">
        <v>0.16992237124050669</v>
      </c>
      <c r="AA66" s="184">
        <v>0.29706004160000044</v>
      </c>
      <c r="AB66" s="184">
        <v>-0.12713767035949375</v>
      </c>
      <c r="AC66" s="164" t="s">
        <v>28</v>
      </c>
      <c r="AD66" s="40"/>
    </row>
    <row r="67" spans="1:30">
      <c r="A67" s="144" t="s">
        <v>419</v>
      </c>
      <c r="B67" s="145">
        <v>120</v>
      </c>
      <c r="C67" s="146">
        <v>109.55</v>
      </c>
      <c r="D67" s="147">
        <v>1.095</v>
      </c>
      <c r="E67" s="148">
        <v>0.20997150000000001</v>
      </c>
      <c r="F67" s="149">
        <v>0.2263333333333333</v>
      </c>
      <c r="G67" s="150">
        <v>147.16</v>
      </c>
      <c r="H67" s="151">
        <v>27.159999999999997</v>
      </c>
      <c r="I67" s="145" t="s">
        <v>955</v>
      </c>
      <c r="J67" s="152" t="s">
        <v>1401</v>
      </c>
      <c r="K67" s="153">
        <v>43566</v>
      </c>
      <c r="L67" s="154">
        <v>44021</v>
      </c>
      <c r="M67" s="155">
        <v>54720</v>
      </c>
      <c r="N67" s="156">
        <v>0.1811659356725146</v>
      </c>
      <c r="O67" s="157">
        <v>119.95724999999999</v>
      </c>
      <c r="P67" s="157">
        <v>-4.2750000000012278E-2</v>
      </c>
      <c r="Q67" s="158">
        <v>0.79971499999999995</v>
      </c>
      <c r="R67" s="159">
        <v>3962.3900000000017</v>
      </c>
      <c r="S67" s="160">
        <v>4338.8170500000015</v>
      </c>
      <c r="T67" s="160"/>
      <c r="U67" s="161"/>
      <c r="V67" s="162">
        <v>7247.8200000000006</v>
      </c>
      <c r="W67" s="162">
        <v>11586.637050000001</v>
      </c>
      <c r="X67" s="163">
        <v>9995</v>
      </c>
      <c r="Y67" s="159">
        <v>1591.6370500000012</v>
      </c>
      <c r="Z67" s="184">
        <v>0.15924332666333174</v>
      </c>
      <c r="AA67" s="184">
        <v>0.26862131565782921</v>
      </c>
      <c r="AB67" s="184">
        <v>-0.10937798899449747</v>
      </c>
      <c r="AC67" s="164" t="s">
        <v>28</v>
      </c>
      <c r="AD67" s="40"/>
    </row>
    <row r="68" spans="1:30">
      <c r="A68" s="144" t="s">
        <v>420</v>
      </c>
      <c r="B68" s="145">
        <v>135</v>
      </c>
      <c r="C68" s="146">
        <v>123.52</v>
      </c>
      <c r="D68" s="147">
        <v>1.0925</v>
      </c>
      <c r="E68" s="148">
        <v>0.21996373333333336</v>
      </c>
      <c r="F68" s="149">
        <v>0.22911111111111115</v>
      </c>
      <c r="G68" s="150">
        <v>165.93</v>
      </c>
      <c r="H68" s="151">
        <v>30.930000000000007</v>
      </c>
      <c r="I68" s="145" t="s">
        <v>955</v>
      </c>
      <c r="J68" s="152" t="s">
        <v>1402</v>
      </c>
      <c r="K68" s="153">
        <v>43567</v>
      </c>
      <c r="L68" s="154">
        <v>44021</v>
      </c>
      <c r="M68" s="155">
        <v>61425</v>
      </c>
      <c r="N68" s="156">
        <v>0.18379242979242985</v>
      </c>
      <c r="O68" s="157">
        <v>134.94560000000001</v>
      </c>
      <c r="P68" s="157">
        <v>-5.4399999999986903E-2</v>
      </c>
      <c r="Q68" s="158">
        <v>0.8996373333333334</v>
      </c>
      <c r="R68" s="159">
        <v>4085.9100000000017</v>
      </c>
      <c r="S68" s="160">
        <v>4463.8566750000018</v>
      </c>
      <c r="T68" s="160"/>
      <c r="U68" s="161"/>
      <c r="V68" s="162">
        <v>7247.8200000000006</v>
      </c>
      <c r="W68" s="162">
        <v>11711.676675000002</v>
      </c>
      <c r="X68" s="163">
        <v>10130</v>
      </c>
      <c r="Y68" s="159">
        <v>1581.6766750000024</v>
      </c>
      <c r="Z68" s="184">
        <v>0.15613787512339616</v>
      </c>
      <c r="AA68" s="184">
        <v>0.26217829960513361</v>
      </c>
      <c r="AB68" s="184">
        <v>-0.10604042448173745</v>
      </c>
      <c r="AC68" s="164" t="s">
        <v>28</v>
      </c>
      <c r="AD68" s="40"/>
    </row>
    <row r="69" spans="1:30">
      <c r="A69" s="144" t="s">
        <v>421</v>
      </c>
      <c r="B69" s="145">
        <v>135</v>
      </c>
      <c r="C69" s="146">
        <v>124.78</v>
      </c>
      <c r="D69" s="147">
        <v>1.0813999999999999</v>
      </c>
      <c r="E69" s="148">
        <v>0.21995806133333334</v>
      </c>
      <c r="F69" s="149">
        <v>0.24162962962962967</v>
      </c>
      <c r="G69" s="150">
        <v>167.62</v>
      </c>
      <c r="H69" s="151">
        <v>32.620000000000005</v>
      </c>
      <c r="I69" s="145" t="s">
        <v>955</v>
      </c>
      <c r="J69" s="152" t="s">
        <v>1403</v>
      </c>
      <c r="K69" s="153">
        <v>43570</v>
      </c>
      <c r="L69" s="154">
        <v>44021</v>
      </c>
      <c r="M69" s="155">
        <v>61020</v>
      </c>
      <c r="N69" s="156">
        <v>0.19512127171419211</v>
      </c>
      <c r="O69" s="157">
        <v>134.93709199999998</v>
      </c>
      <c r="P69" s="157">
        <v>-6.2908000000021502E-2</v>
      </c>
      <c r="Q69" s="158">
        <v>0.89958061333333317</v>
      </c>
      <c r="R69" s="159">
        <v>4210.6900000000014</v>
      </c>
      <c r="S69" s="160">
        <v>4553.4401660000012</v>
      </c>
      <c r="T69" s="160"/>
      <c r="U69" s="161"/>
      <c r="V69" s="162">
        <v>7247.8200000000006</v>
      </c>
      <c r="W69" s="162">
        <v>11801.260166000002</v>
      </c>
      <c r="X69" s="163">
        <v>10265</v>
      </c>
      <c r="Y69" s="159">
        <v>1536.2601660000018</v>
      </c>
      <c r="Z69" s="184">
        <v>0.14966002591329786</v>
      </c>
      <c r="AA69" s="184">
        <v>0.24606882864101332</v>
      </c>
      <c r="AB69" s="184">
        <v>-9.6408802727715459E-2</v>
      </c>
      <c r="AC69" s="164" t="s">
        <v>28</v>
      </c>
      <c r="AD69" s="40"/>
    </row>
    <row r="70" spans="1:30">
      <c r="A70" s="144" t="s">
        <v>422</v>
      </c>
      <c r="B70" s="145">
        <v>135</v>
      </c>
      <c r="C70" s="146">
        <v>122.31</v>
      </c>
      <c r="D70" s="147">
        <v>1.1032999999999999</v>
      </c>
      <c r="E70" s="148">
        <v>0.21996308200000003</v>
      </c>
      <c r="F70" s="149">
        <v>0.25311111111111101</v>
      </c>
      <c r="G70" s="150">
        <v>169.17</v>
      </c>
      <c r="H70" s="151">
        <v>34.169999999999987</v>
      </c>
      <c r="I70" s="145" t="s">
        <v>955</v>
      </c>
      <c r="J70" s="152" t="s">
        <v>1474</v>
      </c>
      <c r="K70" s="153">
        <v>43571</v>
      </c>
      <c r="L70" s="154">
        <v>44025</v>
      </c>
      <c r="M70" s="155">
        <v>61425</v>
      </c>
      <c r="N70" s="156">
        <v>0.20304517704517697</v>
      </c>
      <c r="O70" s="157">
        <v>134.94462300000001</v>
      </c>
      <c r="P70" s="157">
        <v>-5.5376999999992904E-2</v>
      </c>
      <c r="Q70" s="158">
        <v>0.89963082000000005</v>
      </c>
      <c r="R70" s="159">
        <v>4333.0000000000018</v>
      </c>
      <c r="S70" s="160">
        <v>4780.5989000000018</v>
      </c>
      <c r="T70" s="160"/>
      <c r="U70" s="161"/>
      <c r="V70" s="162">
        <v>7247.8200000000006</v>
      </c>
      <c r="W70" s="162">
        <v>12028.418900000002</v>
      </c>
      <c r="X70" s="163">
        <v>10400</v>
      </c>
      <c r="Y70" s="159">
        <v>1628.4189000000024</v>
      </c>
      <c r="Z70" s="184">
        <v>0.15657874038461572</v>
      </c>
      <c r="AA70" s="184">
        <v>0.26628861444444496</v>
      </c>
      <c r="AB70" s="184">
        <v>-0.10970987405982924</v>
      </c>
      <c r="AC70" s="164" t="s">
        <v>28</v>
      </c>
      <c r="AD70" s="40"/>
    </row>
    <row r="71" spans="1:30">
      <c r="A71" s="144" t="s">
        <v>423</v>
      </c>
      <c r="B71" s="145">
        <v>120</v>
      </c>
      <c r="C71" s="146">
        <v>108.19</v>
      </c>
      <c r="D71" s="147">
        <v>1.1087</v>
      </c>
      <c r="E71" s="148">
        <v>0.20996683533333332</v>
      </c>
      <c r="F71" s="149">
        <v>0.20958333333333337</v>
      </c>
      <c r="G71" s="150">
        <v>145.15</v>
      </c>
      <c r="H71" s="151">
        <v>25.150000000000006</v>
      </c>
      <c r="I71" s="145" t="s">
        <v>955</v>
      </c>
      <c r="J71" s="152" t="s">
        <v>1440</v>
      </c>
      <c r="K71" s="153">
        <v>43572</v>
      </c>
      <c r="L71" s="154">
        <v>44022</v>
      </c>
      <c r="M71" s="155">
        <v>54120</v>
      </c>
      <c r="N71" s="156">
        <v>0.16961844050258687</v>
      </c>
      <c r="O71" s="157">
        <v>119.950253</v>
      </c>
      <c r="P71" s="157">
        <v>-4.9746999999996433E-2</v>
      </c>
      <c r="Q71" s="158">
        <v>0.7996683533333333</v>
      </c>
      <c r="R71" s="159">
        <v>4441.1900000000014</v>
      </c>
      <c r="S71" s="160">
        <v>4923.9473530000014</v>
      </c>
      <c r="T71" s="160"/>
      <c r="U71" s="161"/>
      <c r="V71" s="162">
        <v>7247.8200000000006</v>
      </c>
      <c r="W71" s="162">
        <v>12171.767353000003</v>
      </c>
      <c r="X71" s="163">
        <v>10520</v>
      </c>
      <c r="Y71" s="159">
        <v>1651.7673530000029</v>
      </c>
      <c r="Z71" s="184">
        <v>0.15701210579847946</v>
      </c>
      <c r="AA71" s="184">
        <v>0.27085159058935404</v>
      </c>
      <c r="AB71" s="184">
        <v>-0.11383948479087458</v>
      </c>
      <c r="AC71" s="164" t="s">
        <v>28</v>
      </c>
      <c r="AD71" s="40"/>
    </row>
    <row r="72" spans="1:30">
      <c r="A72" s="144" t="s">
        <v>424</v>
      </c>
      <c r="B72" s="145">
        <v>120</v>
      </c>
      <c r="C72" s="146">
        <v>108.77</v>
      </c>
      <c r="D72" s="147">
        <v>1.1028</v>
      </c>
      <c r="E72" s="148">
        <v>0.20996770400000001</v>
      </c>
      <c r="F72" s="149">
        <v>0.2176666666666667</v>
      </c>
      <c r="G72" s="150">
        <v>146.12</v>
      </c>
      <c r="H72" s="151">
        <v>26.120000000000005</v>
      </c>
      <c r="I72" s="145" t="s">
        <v>955</v>
      </c>
      <c r="J72" s="152" t="s">
        <v>1404</v>
      </c>
      <c r="K72" s="153">
        <v>43573</v>
      </c>
      <c r="L72" s="154">
        <v>44021</v>
      </c>
      <c r="M72" s="155">
        <v>53880</v>
      </c>
      <c r="N72" s="156">
        <v>0.1769450631031923</v>
      </c>
      <c r="O72" s="157">
        <v>119.951556</v>
      </c>
      <c r="P72" s="157">
        <v>-4.8444000000003484E-2</v>
      </c>
      <c r="Q72" s="158">
        <v>0.79967703999999995</v>
      </c>
      <c r="R72" s="159">
        <v>4549.9600000000019</v>
      </c>
      <c r="S72" s="160">
        <v>5017.695888000002</v>
      </c>
      <c r="T72" s="160"/>
      <c r="U72" s="161"/>
      <c r="V72" s="162">
        <v>7247.8200000000006</v>
      </c>
      <c r="W72" s="162">
        <v>12265.515888000002</v>
      </c>
      <c r="X72" s="163">
        <v>10640</v>
      </c>
      <c r="Y72" s="159">
        <v>1625.5158880000017</v>
      </c>
      <c r="Z72" s="184">
        <v>0.15277404962406038</v>
      </c>
      <c r="AA72" s="184">
        <v>0.26110569624060198</v>
      </c>
      <c r="AB72" s="184">
        <v>-0.1083316466165416</v>
      </c>
      <c r="AC72" s="164" t="s">
        <v>28</v>
      </c>
      <c r="AD72" s="40"/>
    </row>
    <row r="73" spans="1:30">
      <c r="A73" s="144" t="s">
        <v>425</v>
      </c>
      <c r="B73" s="145">
        <v>120</v>
      </c>
      <c r="C73" s="146">
        <v>108.14</v>
      </c>
      <c r="D73" s="147">
        <v>1.1092</v>
      </c>
      <c r="E73" s="148">
        <v>0.20996592533333336</v>
      </c>
      <c r="F73" s="149">
        <v>0.24641666666666662</v>
      </c>
      <c r="G73" s="150">
        <v>149.57</v>
      </c>
      <c r="H73" s="151">
        <v>29.569999999999993</v>
      </c>
      <c r="I73" s="145" t="s">
        <v>955</v>
      </c>
      <c r="J73" s="152" t="s">
        <v>1475</v>
      </c>
      <c r="K73" s="153">
        <v>43574</v>
      </c>
      <c r="L73" s="154">
        <v>44025</v>
      </c>
      <c r="M73" s="155">
        <v>54240</v>
      </c>
      <c r="N73" s="156">
        <v>0.19898691002949848</v>
      </c>
      <c r="O73" s="157">
        <v>119.948888</v>
      </c>
      <c r="P73" s="157">
        <v>-5.1112000000003377E-2</v>
      </c>
      <c r="Q73" s="158">
        <v>0.79965925333333332</v>
      </c>
      <c r="R73" s="159">
        <v>4658.1000000000022</v>
      </c>
      <c r="S73" s="160">
        <v>5166.7645200000024</v>
      </c>
      <c r="T73" s="160"/>
      <c r="U73" s="161"/>
      <c r="V73" s="162">
        <v>7247.8200000000006</v>
      </c>
      <c r="W73" s="162">
        <v>12414.584520000004</v>
      </c>
      <c r="X73" s="163">
        <v>10760</v>
      </c>
      <c r="Y73" s="159">
        <v>1654.584520000004</v>
      </c>
      <c r="Z73" s="184">
        <v>0.15377179553903386</v>
      </c>
      <c r="AA73" s="184">
        <v>0.26353772046783663</v>
      </c>
      <c r="AB73" s="184">
        <v>-0.10976592492880277</v>
      </c>
      <c r="AC73" s="164" t="s">
        <v>28</v>
      </c>
      <c r="AD73" s="40"/>
    </row>
    <row r="74" spans="1:30">
      <c r="A74" s="144" t="s">
        <v>426</v>
      </c>
      <c r="B74" s="145">
        <v>120</v>
      </c>
      <c r="C74" s="146">
        <v>109.71</v>
      </c>
      <c r="D74" s="147">
        <v>1.0932999999999999</v>
      </c>
      <c r="E74" s="148">
        <v>0.209963962</v>
      </c>
      <c r="F74" s="149">
        <v>0.22816666666666663</v>
      </c>
      <c r="G74" s="150">
        <v>147.38</v>
      </c>
      <c r="H74" s="151">
        <v>27.379999999999995</v>
      </c>
      <c r="I74" s="145" t="s">
        <v>955</v>
      </c>
      <c r="J74" s="152" t="s">
        <v>1405</v>
      </c>
      <c r="K74" s="153">
        <v>43577</v>
      </c>
      <c r="L74" s="154">
        <v>44021</v>
      </c>
      <c r="M74" s="155">
        <v>53400</v>
      </c>
      <c r="N74" s="156">
        <v>0.18714794007490634</v>
      </c>
      <c r="O74" s="157">
        <v>119.94594299999999</v>
      </c>
      <c r="P74" s="157">
        <v>-5.4057000000014455E-2</v>
      </c>
      <c r="Q74" s="158">
        <v>0.79963961999999988</v>
      </c>
      <c r="R74" s="159">
        <v>4767.8100000000022</v>
      </c>
      <c r="S74" s="160">
        <v>5212.646673000002</v>
      </c>
      <c r="T74" s="160"/>
      <c r="U74" s="161"/>
      <c r="V74" s="162">
        <v>7247.8200000000006</v>
      </c>
      <c r="W74" s="162">
        <v>12460.466673000003</v>
      </c>
      <c r="X74" s="163">
        <v>10880</v>
      </c>
      <c r="Y74" s="159">
        <v>1580.4666730000026</v>
      </c>
      <c r="Z74" s="184">
        <v>0.145263480974265</v>
      </c>
      <c r="AA74" s="184">
        <v>0.24455423648897079</v>
      </c>
      <c r="AB74" s="184">
        <v>-9.9290755514705786E-2</v>
      </c>
      <c r="AC74" s="164" t="s">
        <v>28</v>
      </c>
      <c r="AD74" s="40"/>
    </row>
    <row r="75" spans="1:30">
      <c r="A75" s="144" t="s">
        <v>427</v>
      </c>
      <c r="B75" s="145">
        <v>135</v>
      </c>
      <c r="C75" s="146">
        <v>125.35</v>
      </c>
      <c r="D75" s="147">
        <v>1.0765</v>
      </c>
      <c r="E75" s="148">
        <v>0.21995951666666669</v>
      </c>
      <c r="F75" s="149">
        <v>0.21925925925925921</v>
      </c>
      <c r="G75" s="150">
        <v>164.6</v>
      </c>
      <c r="H75" s="151">
        <v>29.599999999999994</v>
      </c>
      <c r="I75" s="145" t="s">
        <v>955</v>
      </c>
      <c r="J75" s="152" t="s">
        <v>1406</v>
      </c>
      <c r="K75" s="153">
        <v>43578</v>
      </c>
      <c r="L75" s="154">
        <v>44020</v>
      </c>
      <c r="M75" s="155">
        <v>59805</v>
      </c>
      <c r="N75" s="156">
        <v>0.1806537914890059</v>
      </c>
      <c r="O75" s="157">
        <v>134.93927500000001</v>
      </c>
      <c r="P75" s="157">
        <v>-6.0724999999990814E-2</v>
      </c>
      <c r="Q75" s="158">
        <v>0.89959516666666672</v>
      </c>
      <c r="R75" s="159">
        <v>4893.1600000000026</v>
      </c>
      <c r="S75" s="160">
        <v>5267.486740000003</v>
      </c>
      <c r="T75" s="160"/>
      <c r="U75" s="161"/>
      <c r="V75" s="162">
        <v>7247.8200000000006</v>
      </c>
      <c r="W75" s="162">
        <v>12515.306740000004</v>
      </c>
      <c r="X75" s="163">
        <v>11015</v>
      </c>
      <c r="Y75" s="159">
        <v>1500.3067400000036</v>
      </c>
      <c r="Z75" s="184">
        <v>0.13620578665456229</v>
      </c>
      <c r="AA75" s="184">
        <v>0.22266162868815265</v>
      </c>
      <c r="AB75" s="184">
        <v>-8.6455842033590358E-2</v>
      </c>
      <c r="AC75" s="164" t="s">
        <v>28</v>
      </c>
      <c r="AD75" s="40"/>
    </row>
    <row r="76" spans="1:30">
      <c r="A76" s="144" t="s">
        <v>428</v>
      </c>
      <c r="B76" s="145">
        <v>135</v>
      </c>
      <c r="C76" s="146">
        <v>124.26</v>
      </c>
      <c r="D76" s="147">
        <v>1.0860000000000001</v>
      </c>
      <c r="E76" s="148">
        <v>0.21996424000000003</v>
      </c>
      <c r="F76" s="149">
        <v>0.23651851851851857</v>
      </c>
      <c r="G76" s="150">
        <v>166.93</v>
      </c>
      <c r="H76" s="151">
        <v>31.930000000000007</v>
      </c>
      <c r="I76" s="145" t="s">
        <v>955</v>
      </c>
      <c r="J76" s="152" t="s">
        <v>1407</v>
      </c>
      <c r="K76" s="153">
        <v>43579</v>
      </c>
      <c r="L76" s="154">
        <v>44021</v>
      </c>
      <c r="M76" s="155">
        <v>59805</v>
      </c>
      <c r="N76" s="156">
        <v>0.19487417440013383</v>
      </c>
      <c r="O76" s="157">
        <v>134.94636000000003</v>
      </c>
      <c r="P76" s="157">
        <v>-5.3639999999973043E-2</v>
      </c>
      <c r="Q76" s="158">
        <v>0.89964240000000018</v>
      </c>
      <c r="R76" s="159">
        <v>5017.4200000000028</v>
      </c>
      <c r="S76" s="160">
        <v>5448.918120000003</v>
      </c>
      <c r="T76" s="160"/>
      <c r="U76" s="161"/>
      <c r="V76" s="162">
        <v>7247.8200000000006</v>
      </c>
      <c r="W76" s="162">
        <v>12696.738120000004</v>
      </c>
      <c r="X76" s="163">
        <v>11150</v>
      </c>
      <c r="Y76" s="159">
        <v>1546.7381200000036</v>
      </c>
      <c r="Z76" s="184">
        <v>0.13872090762331868</v>
      </c>
      <c r="AA76" s="184">
        <v>0.23062013632287037</v>
      </c>
      <c r="AB76" s="184">
        <v>-9.1899228699551694E-2</v>
      </c>
      <c r="AC76" s="164" t="s">
        <v>28</v>
      </c>
      <c r="AD76" s="40"/>
    </row>
    <row r="77" spans="1:30">
      <c r="A77" s="144" t="s">
        <v>429</v>
      </c>
      <c r="B77" s="145">
        <v>135</v>
      </c>
      <c r="C77" s="146">
        <v>129.08000000000001</v>
      </c>
      <c r="D77" s="147">
        <v>1.0454000000000001</v>
      </c>
      <c r="E77" s="148">
        <v>0.21996015466666669</v>
      </c>
      <c r="F77" s="149">
        <v>0.22896296296296295</v>
      </c>
      <c r="G77" s="150">
        <v>165.91</v>
      </c>
      <c r="H77" s="151">
        <v>30.909999999999997</v>
      </c>
      <c r="I77" s="145" t="s">
        <v>27</v>
      </c>
      <c r="J77" s="152" t="s">
        <v>1408</v>
      </c>
      <c r="K77" s="153">
        <v>43580</v>
      </c>
      <c r="L77" s="154">
        <v>44019</v>
      </c>
      <c r="M77" s="155">
        <v>59400</v>
      </c>
      <c r="N77" s="156">
        <v>0.18993518518518518</v>
      </c>
      <c r="O77" s="157">
        <v>134.94023200000004</v>
      </c>
      <c r="P77" s="157">
        <v>-5.976799999996274E-2</v>
      </c>
      <c r="Q77" s="158">
        <v>0.89960154666666692</v>
      </c>
      <c r="R77" s="159">
        <v>5146.5000000000027</v>
      </c>
      <c r="S77" s="160">
        <v>5380.1511000000037</v>
      </c>
      <c r="T77" s="160"/>
      <c r="U77" s="161"/>
      <c r="V77" s="162">
        <v>7247.8200000000006</v>
      </c>
      <c r="W77" s="162">
        <v>12627.971100000004</v>
      </c>
      <c r="X77" s="163">
        <v>11285</v>
      </c>
      <c r="Y77" s="159">
        <v>1342.9711000000043</v>
      </c>
      <c r="Z77" s="184">
        <v>0.1190049712007093</v>
      </c>
      <c r="AA77" s="184">
        <v>0.18239973947718258</v>
      </c>
      <c r="AB77" s="184">
        <v>-6.3394768276473279E-2</v>
      </c>
      <c r="AC77" s="164" t="s">
        <v>952</v>
      </c>
      <c r="AD77" s="40"/>
    </row>
    <row r="78" spans="1:30">
      <c r="A78" s="144" t="s">
        <v>430</v>
      </c>
      <c r="B78" s="145">
        <v>135</v>
      </c>
      <c r="C78" s="146">
        <v>130.18</v>
      </c>
      <c r="D78" s="147">
        <v>1.0366</v>
      </c>
      <c r="E78" s="148">
        <v>0.21996305866666668</v>
      </c>
      <c r="F78" s="149">
        <v>0.22340740740740739</v>
      </c>
      <c r="G78" s="150">
        <v>165.16</v>
      </c>
      <c r="H78" s="151">
        <v>30.159999999999997</v>
      </c>
      <c r="I78" s="145" t="s">
        <v>955</v>
      </c>
      <c r="J78" s="152" t="s">
        <v>1149</v>
      </c>
      <c r="K78" s="153">
        <v>43581</v>
      </c>
      <c r="L78" s="154">
        <v>44018</v>
      </c>
      <c r="M78" s="155">
        <v>59130</v>
      </c>
      <c r="N78" s="156">
        <v>0.18617283950617283</v>
      </c>
      <c r="O78" s="157">
        <v>134.94458800000001</v>
      </c>
      <c r="P78" s="157">
        <v>-5.5411999999989803E-2</v>
      </c>
      <c r="Q78" s="158">
        <v>0.89963058666666673</v>
      </c>
      <c r="R78" s="159">
        <v>5276.680000000003</v>
      </c>
      <c r="S78" s="160">
        <v>5469.8064880000029</v>
      </c>
      <c r="T78" s="160"/>
      <c r="U78" s="161"/>
      <c r="V78" s="162">
        <v>7247.8200000000006</v>
      </c>
      <c r="W78" s="162">
        <v>12717.626488000004</v>
      </c>
      <c r="X78" s="163">
        <v>11420</v>
      </c>
      <c r="Y78" s="159">
        <v>1297.6264880000035</v>
      </c>
      <c r="Z78" s="184">
        <v>0.11362753835376571</v>
      </c>
      <c r="AA78" s="184">
        <v>0.17040309352014038</v>
      </c>
      <c r="AB78" s="184">
        <v>-5.6775555166374669E-2</v>
      </c>
      <c r="AC78" s="164" t="s">
        <v>952</v>
      </c>
      <c r="AD78" s="40"/>
    </row>
    <row r="79" spans="1:30">
      <c r="A79" s="144" t="s">
        <v>431</v>
      </c>
      <c r="B79" s="145">
        <v>135</v>
      </c>
      <c r="C79" s="146">
        <v>133.52000000000001</v>
      </c>
      <c r="D79" s="147">
        <v>1.0105999999999999</v>
      </c>
      <c r="E79" s="148">
        <v>0.21995687466666669</v>
      </c>
      <c r="F79" s="149">
        <v>0.25481481481481488</v>
      </c>
      <c r="G79" s="150">
        <v>169.4</v>
      </c>
      <c r="H79" s="151">
        <v>34.400000000000006</v>
      </c>
      <c r="I79" s="145" t="s">
        <v>955</v>
      </c>
      <c r="J79" s="152" t="s">
        <v>1150</v>
      </c>
      <c r="K79" s="153">
        <v>43584</v>
      </c>
      <c r="L79" s="154">
        <v>44018</v>
      </c>
      <c r="M79" s="155">
        <v>58725</v>
      </c>
      <c r="N79" s="156">
        <v>0.21381013197105156</v>
      </c>
      <c r="O79" s="157">
        <v>134.93531200000001</v>
      </c>
      <c r="P79" s="157">
        <v>-6.4687999999989643E-2</v>
      </c>
      <c r="Q79" s="158">
        <v>0.89956874666666675</v>
      </c>
      <c r="R79" s="159">
        <v>5410.2000000000035</v>
      </c>
      <c r="S79" s="160">
        <v>5467.5481200000031</v>
      </c>
      <c r="T79" s="160"/>
      <c r="U79" s="161"/>
      <c r="V79" s="162">
        <v>7247.8200000000006</v>
      </c>
      <c r="W79" s="162">
        <v>12715.368120000003</v>
      </c>
      <c r="X79" s="163">
        <v>11555</v>
      </c>
      <c r="Y79" s="159">
        <v>1160.3681200000028</v>
      </c>
      <c r="Z79" s="184">
        <v>0.10042129987018633</v>
      </c>
      <c r="AA79" s="184">
        <v>0.13939355776720053</v>
      </c>
      <c r="AB79" s="184">
        <v>-3.8972257897014195E-2</v>
      </c>
      <c r="AC79" s="164" t="s">
        <v>952</v>
      </c>
      <c r="AD79" s="40"/>
    </row>
    <row r="80" spans="1:30">
      <c r="A80" s="144" t="s">
        <v>432</v>
      </c>
      <c r="B80" s="145">
        <v>135</v>
      </c>
      <c r="C80" s="146">
        <v>132.56</v>
      </c>
      <c r="D80" s="147">
        <v>1.018</v>
      </c>
      <c r="E80" s="148">
        <v>0.21996405333333335</v>
      </c>
      <c r="F80" s="149">
        <v>0.24577777777777782</v>
      </c>
      <c r="G80" s="150">
        <v>168.18</v>
      </c>
      <c r="H80" s="151">
        <v>33.180000000000007</v>
      </c>
      <c r="I80" s="145" t="s">
        <v>955</v>
      </c>
      <c r="J80" s="152" t="s">
        <v>1151</v>
      </c>
      <c r="K80" s="153">
        <v>43585</v>
      </c>
      <c r="L80" s="154">
        <v>44018</v>
      </c>
      <c r="M80" s="155">
        <v>58590</v>
      </c>
      <c r="N80" s="156">
        <v>0.20670250896057354</v>
      </c>
      <c r="O80" s="157">
        <v>134.94607999999999</v>
      </c>
      <c r="P80" s="157">
        <v>-5.3920000000005075E-2</v>
      </c>
      <c r="Q80" s="158">
        <v>0.89964053333333327</v>
      </c>
      <c r="R80" s="159">
        <v>5542.7600000000039</v>
      </c>
      <c r="S80" s="160">
        <v>5642.5296800000042</v>
      </c>
      <c r="T80" s="160"/>
      <c r="U80" s="161"/>
      <c r="V80" s="162">
        <v>7247.8200000000006</v>
      </c>
      <c r="W80" s="162">
        <v>12890.349680000005</v>
      </c>
      <c r="X80" s="163">
        <v>11690</v>
      </c>
      <c r="Y80" s="159">
        <v>1200.3496800000048</v>
      </c>
      <c r="Z80" s="184">
        <v>0.10268175192472229</v>
      </c>
      <c r="AA80" s="184">
        <v>0.14602590932420911</v>
      </c>
      <c r="AB80" s="184">
        <v>-4.3344157399486827E-2</v>
      </c>
      <c r="AC80" s="164" t="s">
        <v>952</v>
      </c>
      <c r="AD80" s="40"/>
    </row>
    <row r="81" spans="1:30">
      <c r="A81" s="144" t="s">
        <v>433</v>
      </c>
      <c r="B81" s="145">
        <v>135</v>
      </c>
      <c r="C81" s="146">
        <v>142.72</v>
      </c>
      <c r="D81" s="147">
        <v>0.94540000000000002</v>
      </c>
      <c r="E81" s="148">
        <v>0.21995165866666699</v>
      </c>
      <c r="F81" s="149">
        <v>0.22748148148148201</v>
      </c>
      <c r="G81" s="150">
        <v>165.71</v>
      </c>
      <c r="H81" s="151">
        <v>30.71</v>
      </c>
      <c r="I81" s="145" t="s">
        <v>27</v>
      </c>
      <c r="J81" s="152" t="s">
        <v>778</v>
      </c>
      <c r="K81" s="153">
        <v>43591</v>
      </c>
      <c r="L81" s="154">
        <v>43885</v>
      </c>
      <c r="M81" s="155">
        <v>39825</v>
      </c>
      <c r="N81" s="156">
        <v>0.281460138104206</v>
      </c>
      <c r="O81" s="157">
        <v>134.92748800000001</v>
      </c>
      <c r="P81" s="157">
        <v>-7.2511999999989002E-2</v>
      </c>
      <c r="Q81" s="158">
        <v>0.89951658666666701</v>
      </c>
      <c r="R81" s="159">
        <v>5685.48</v>
      </c>
      <c r="S81" s="160">
        <v>5375.0527920000004</v>
      </c>
      <c r="T81" s="160"/>
      <c r="U81" s="161"/>
      <c r="V81" s="162">
        <v>7247.82</v>
      </c>
      <c r="W81" s="162">
        <v>12622.872792</v>
      </c>
      <c r="X81" s="163">
        <v>11825</v>
      </c>
      <c r="Y81" s="159">
        <v>797.87279200000603</v>
      </c>
      <c r="Z81" s="184">
        <v>6.7473386215645401E-2</v>
      </c>
      <c r="AA81" s="184">
        <v>6.3555412431289801E-2</v>
      </c>
      <c r="AB81" s="184">
        <v>3.9179737843555397E-3</v>
      </c>
      <c r="AC81" s="164" t="s">
        <v>952</v>
      </c>
      <c r="AD81" s="40"/>
    </row>
    <row r="82" spans="1:30">
      <c r="A82" s="144" t="s">
        <v>434</v>
      </c>
      <c r="B82" s="145">
        <v>90</v>
      </c>
      <c r="C82" s="146">
        <v>93.96</v>
      </c>
      <c r="D82" s="147">
        <v>0.95740000000000003</v>
      </c>
      <c r="E82" s="148">
        <v>0.189971536</v>
      </c>
      <c r="F82" s="149">
        <v>0.196888888888889</v>
      </c>
      <c r="G82" s="150">
        <v>107.72</v>
      </c>
      <c r="H82" s="151">
        <v>17.72</v>
      </c>
      <c r="I82" s="145" t="s">
        <v>27</v>
      </c>
      <c r="J82" s="152" t="s">
        <v>779</v>
      </c>
      <c r="K82" s="153">
        <v>43592</v>
      </c>
      <c r="L82" s="154">
        <v>43882</v>
      </c>
      <c r="M82" s="155">
        <v>26190</v>
      </c>
      <c r="N82" s="156">
        <v>0.24695685376097701</v>
      </c>
      <c r="O82" s="157">
        <v>89.957303999999993</v>
      </c>
      <c r="P82" s="157">
        <v>-4.26960000000065E-2</v>
      </c>
      <c r="Q82" s="158">
        <v>0.59971536000000003</v>
      </c>
      <c r="R82" s="159">
        <v>5779.44</v>
      </c>
      <c r="S82" s="160">
        <v>5533.2358560000002</v>
      </c>
      <c r="T82" s="160"/>
      <c r="U82" s="161"/>
      <c r="V82" s="162">
        <v>7247.82</v>
      </c>
      <c r="W82" s="162">
        <v>12781.055856000001</v>
      </c>
      <c r="X82" s="163">
        <v>11915</v>
      </c>
      <c r="Y82" s="159">
        <v>866.05585600000404</v>
      </c>
      <c r="Z82" s="184">
        <v>7.2686181787663007E-2</v>
      </c>
      <c r="AA82" s="184">
        <v>7.6469543936214898E-2</v>
      </c>
      <c r="AB82" s="184">
        <v>-3.7833621485519101E-3</v>
      </c>
      <c r="AC82" s="164" t="s">
        <v>952</v>
      </c>
      <c r="AD82" s="40"/>
    </row>
    <row r="83" spans="1:30">
      <c r="A83" s="144" t="s">
        <v>435</v>
      </c>
      <c r="B83" s="145">
        <v>90</v>
      </c>
      <c r="C83" s="146">
        <v>94.35</v>
      </c>
      <c r="D83" s="147">
        <v>0.95340000000000003</v>
      </c>
      <c r="E83" s="148">
        <v>0.18996885999999999</v>
      </c>
      <c r="F83" s="149">
        <v>0.201777777777778</v>
      </c>
      <c r="G83" s="150">
        <v>108.16</v>
      </c>
      <c r="H83" s="151">
        <v>18.16</v>
      </c>
      <c r="I83" s="145" t="s">
        <v>27</v>
      </c>
      <c r="J83" s="152" t="s">
        <v>780</v>
      </c>
      <c r="K83" s="153">
        <v>43593</v>
      </c>
      <c r="L83" s="154">
        <v>43882</v>
      </c>
      <c r="M83" s="155">
        <v>26100</v>
      </c>
      <c r="N83" s="156">
        <v>0.253961685823755</v>
      </c>
      <c r="O83" s="157">
        <v>89.953289999999996</v>
      </c>
      <c r="P83" s="157">
        <v>-4.6710000000004498E-2</v>
      </c>
      <c r="Q83" s="158">
        <v>0.59968860000000002</v>
      </c>
      <c r="R83" s="159">
        <v>5873.79000000001</v>
      </c>
      <c r="S83" s="160">
        <v>5600.0713859999996</v>
      </c>
      <c r="T83" s="160"/>
      <c r="U83" s="161"/>
      <c r="V83" s="162">
        <v>7247.82</v>
      </c>
      <c r="W83" s="162">
        <v>12847.891385999999</v>
      </c>
      <c r="X83" s="163">
        <v>12005</v>
      </c>
      <c r="Y83" s="159">
        <v>842.89138600000501</v>
      </c>
      <c r="Z83" s="184">
        <v>7.02116939608501E-2</v>
      </c>
      <c r="AA83" s="184">
        <v>7.1428616909621004E-2</v>
      </c>
      <c r="AB83" s="184">
        <v>-1.2169229487708499E-3</v>
      </c>
      <c r="AC83" s="164" t="s">
        <v>952</v>
      </c>
      <c r="AD83" s="40"/>
    </row>
    <row r="84" spans="1:30">
      <c r="A84" s="144" t="s">
        <v>436</v>
      </c>
      <c r="B84" s="145">
        <v>90</v>
      </c>
      <c r="C84" s="146">
        <v>95.42</v>
      </c>
      <c r="D84" s="147">
        <v>0.94279999999999997</v>
      </c>
      <c r="E84" s="148">
        <v>0.18997465066666699</v>
      </c>
      <c r="F84" s="149">
        <v>0.198888888888889</v>
      </c>
      <c r="G84" s="150">
        <v>107.9</v>
      </c>
      <c r="H84" s="151">
        <v>17.899999999999999</v>
      </c>
      <c r="I84" s="145" t="s">
        <v>27</v>
      </c>
      <c r="J84" s="152" t="s">
        <v>781</v>
      </c>
      <c r="K84" s="153">
        <v>43594</v>
      </c>
      <c r="L84" s="154">
        <v>43881</v>
      </c>
      <c r="M84" s="155">
        <v>25920</v>
      </c>
      <c r="N84" s="156">
        <v>0.25206404320987702</v>
      </c>
      <c r="O84" s="157">
        <v>89.961976000000007</v>
      </c>
      <c r="P84" s="157">
        <v>-3.8023999999993001E-2</v>
      </c>
      <c r="Q84" s="158">
        <v>0.59974650666666696</v>
      </c>
      <c r="R84" s="159">
        <v>5969.21000000001</v>
      </c>
      <c r="S84" s="160">
        <v>5627.7711880000097</v>
      </c>
      <c r="T84" s="160"/>
      <c r="U84" s="161"/>
      <c r="V84" s="162">
        <v>7247.82</v>
      </c>
      <c r="W84" s="162">
        <v>12875.591188</v>
      </c>
      <c r="X84" s="163">
        <v>12095</v>
      </c>
      <c r="Y84" s="159">
        <v>780.59118800000601</v>
      </c>
      <c r="Z84" s="184">
        <v>6.4538337164117901E-2</v>
      </c>
      <c r="AA84" s="184">
        <v>5.9070352046300303E-2</v>
      </c>
      <c r="AB84" s="184">
        <v>5.4679851178176496E-3</v>
      </c>
      <c r="AC84" s="164" t="s">
        <v>952</v>
      </c>
      <c r="AD84" s="40"/>
    </row>
    <row r="85" spans="1:30">
      <c r="A85" s="144" t="s">
        <v>437</v>
      </c>
      <c r="B85" s="145">
        <v>90</v>
      </c>
      <c r="C85" s="146">
        <v>92.29</v>
      </c>
      <c r="D85" s="147">
        <v>0.97470000000000001</v>
      </c>
      <c r="E85" s="148">
        <v>0.18997004200000001</v>
      </c>
      <c r="F85" s="149">
        <v>0.19066666666666701</v>
      </c>
      <c r="G85" s="150">
        <v>107.16</v>
      </c>
      <c r="H85" s="151">
        <v>17.16</v>
      </c>
      <c r="I85" s="145" t="s">
        <v>27</v>
      </c>
      <c r="J85" s="152" t="s">
        <v>999</v>
      </c>
      <c r="K85" s="153">
        <v>43595</v>
      </c>
      <c r="L85" s="154">
        <v>43885</v>
      </c>
      <c r="M85" s="155">
        <v>26190</v>
      </c>
      <c r="N85" s="156">
        <v>0.23915234822451301</v>
      </c>
      <c r="O85" s="157">
        <v>89.955062999999996</v>
      </c>
      <c r="P85" s="157">
        <v>-4.49369999999902E-2</v>
      </c>
      <c r="Q85" s="158">
        <v>0.59970042000000001</v>
      </c>
      <c r="R85" s="159">
        <v>6061.5</v>
      </c>
      <c r="S85" s="160">
        <v>5908.1440499999999</v>
      </c>
      <c r="T85" s="163"/>
      <c r="U85" s="180"/>
      <c r="V85" s="162">
        <v>7247.82</v>
      </c>
      <c r="W85" s="162">
        <v>13155.96405</v>
      </c>
      <c r="X85" s="163">
        <v>12185</v>
      </c>
      <c r="Y85" s="159">
        <v>970.96405000000595</v>
      </c>
      <c r="Z85" s="184">
        <v>7.9685190808371303E-2</v>
      </c>
      <c r="AA85" s="184">
        <v>9.4199739844070596E-2</v>
      </c>
      <c r="AB85" s="184">
        <v>-1.4514549035699299E-2</v>
      </c>
      <c r="AC85" s="164" t="s">
        <v>952</v>
      </c>
      <c r="AD85" s="40"/>
    </row>
    <row r="86" spans="1:30">
      <c r="A86" s="144" t="s">
        <v>438</v>
      </c>
      <c r="B86" s="145">
        <v>135</v>
      </c>
      <c r="C86" s="146">
        <v>139.97999999999999</v>
      </c>
      <c r="D86" s="147">
        <v>0.96399999999999997</v>
      </c>
      <c r="E86" s="148">
        <v>0.21996048000000001</v>
      </c>
      <c r="F86" s="149">
        <v>0.22629629629629638</v>
      </c>
      <c r="G86" s="150">
        <v>165.55</v>
      </c>
      <c r="H86" s="151">
        <v>30.550000000000011</v>
      </c>
      <c r="I86" s="145" t="s">
        <v>955</v>
      </c>
      <c r="J86" s="152" t="s">
        <v>1000</v>
      </c>
      <c r="K86" s="153">
        <v>43598</v>
      </c>
      <c r="L86" s="154" t="s">
        <v>972</v>
      </c>
      <c r="M86" s="155">
        <v>56160</v>
      </c>
      <c r="N86" s="156">
        <v>0.19855324074074079</v>
      </c>
      <c r="O86" s="157">
        <v>134.94072</v>
      </c>
      <c r="P86" s="157">
        <v>-5.928000000000111E-2</v>
      </c>
      <c r="Q86" s="158">
        <v>0.89960479999999998</v>
      </c>
      <c r="R86" s="159">
        <v>6201.48</v>
      </c>
      <c r="S86" s="160">
        <v>5978.2267199999997</v>
      </c>
      <c r="T86" s="160"/>
      <c r="U86" s="161"/>
      <c r="V86" s="162">
        <v>7247.82</v>
      </c>
      <c r="W86" s="162">
        <v>13226.046719999998</v>
      </c>
      <c r="X86" s="163">
        <v>12320</v>
      </c>
      <c r="Y86" s="159">
        <v>906.04671999999846</v>
      </c>
      <c r="Z86" s="184">
        <v>7.354275324675319E-2</v>
      </c>
      <c r="AA86" s="184">
        <v>8.1282493506493747E-2</v>
      </c>
      <c r="AB86" s="184">
        <v>-7.7397402597405573E-3</v>
      </c>
      <c r="AC86" s="164" t="s">
        <v>952</v>
      </c>
      <c r="AD86" s="40"/>
    </row>
    <row r="87" spans="1:30">
      <c r="A87" s="144" t="s">
        <v>439</v>
      </c>
      <c r="B87" s="145">
        <v>135</v>
      </c>
      <c r="C87" s="146">
        <v>140.97</v>
      </c>
      <c r="D87" s="147">
        <v>0.95720000000000005</v>
      </c>
      <c r="E87" s="148">
        <v>0.219957656</v>
      </c>
      <c r="F87" s="149">
        <v>0.22185185185185177</v>
      </c>
      <c r="G87" s="150">
        <v>164.95</v>
      </c>
      <c r="H87" s="151">
        <v>29.949999999999989</v>
      </c>
      <c r="I87" s="145" t="s">
        <v>955</v>
      </c>
      <c r="J87" s="152" t="s">
        <v>1031</v>
      </c>
      <c r="K87" s="153">
        <v>43599</v>
      </c>
      <c r="L87" s="154">
        <v>44005</v>
      </c>
      <c r="M87" s="155">
        <v>54945</v>
      </c>
      <c r="N87" s="156">
        <v>0.19895804895804889</v>
      </c>
      <c r="O87" s="157">
        <v>134.93648400000001</v>
      </c>
      <c r="P87" s="157">
        <v>-6.35159999999928E-2</v>
      </c>
      <c r="Q87" s="158">
        <v>0.89957656000000008</v>
      </c>
      <c r="R87" s="159">
        <v>6342.45</v>
      </c>
      <c r="S87" s="160">
        <v>6070.9931400000005</v>
      </c>
      <c r="T87" s="160"/>
      <c r="U87" s="161"/>
      <c r="V87" s="162">
        <v>7247.82</v>
      </c>
      <c r="W87" s="162">
        <v>13318.81314</v>
      </c>
      <c r="X87" s="163">
        <v>12455</v>
      </c>
      <c r="Y87" s="159">
        <v>863.8131400000002</v>
      </c>
      <c r="Z87" s="184">
        <v>6.9354728221597828E-2</v>
      </c>
      <c r="AA87" s="184">
        <v>7.2851739863508902E-2</v>
      </c>
      <c r="AB87" s="184">
        <v>-3.4970116419110742E-3</v>
      </c>
      <c r="AC87" s="164" t="s">
        <v>952</v>
      </c>
      <c r="AD87" s="40"/>
    </row>
    <row r="88" spans="1:30">
      <c r="A88" s="144" t="s">
        <v>440</v>
      </c>
      <c r="B88" s="145">
        <v>135</v>
      </c>
      <c r="C88" s="146">
        <v>138.03</v>
      </c>
      <c r="D88" s="147">
        <v>0.97760000000000002</v>
      </c>
      <c r="E88" s="148">
        <v>0.21995875200000004</v>
      </c>
      <c r="F88" s="149">
        <v>0.23192592592592595</v>
      </c>
      <c r="G88" s="150">
        <v>166.31</v>
      </c>
      <c r="H88" s="151">
        <v>31.310000000000002</v>
      </c>
      <c r="I88" s="145" t="s">
        <v>955</v>
      </c>
      <c r="J88" s="152" t="s">
        <v>1044</v>
      </c>
      <c r="K88" s="153">
        <v>43600</v>
      </c>
      <c r="L88" s="154">
        <v>44014</v>
      </c>
      <c r="M88" s="155">
        <v>56025</v>
      </c>
      <c r="N88" s="156">
        <v>0.20398304328424813</v>
      </c>
      <c r="O88" s="157">
        <v>134.93812800000001</v>
      </c>
      <c r="P88" s="157">
        <v>-6.1871999999993932E-2</v>
      </c>
      <c r="Q88" s="158">
        <v>0.89958752000000008</v>
      </c>
      <c r="R88" s="159">
        <v>6480.48</v>
      </c>
      <c r="S88" s="160">
        <v>6335.3172479999994</v>
      </c>
      <c r="T88" s="160"/>
      <c r="U88" s="161"/>
      <c r="V88" s="162">
        <v>7247.82</v>
      </c>
      <c r="W88" s="162">
        <v>13583.137247999999</v>
      </c>
      <c r="X88" s="163">
        <v>12590</v>
      </c>
      <c r="Y88" s="159">
        <v>993.13724799999909</v>
      </c>
      <c r="Z88" s="184">
        <v>7.8883022081016607E-2</v>
      </c>
      <c r="AA88" s="184">
        <v>9.4685265131056573E-2</v>
      </c>
      <c r="AB88" s="184">
        <v>-1.5802243050039966E-2</v>
      </c>
      <c r="AC88" s="164" t="s">
        <v>952</v>
      </c>
      <c r="AD88" s="40"/>
    </row>
    <row r="89" spans="1:30">
      <c r="A89" s="144" t="s">
        <v>441</v>
      </c>
      <c r="B89" s="145">
        <v>135</v>
      </c>
      <c r="C89" s="146">
        <v>137.19999999999999</v>
      </c>
      <c r="D89" s="147">
        <v>0.98350000000000004</v>
      </c>
      <c r="E89" s="148">
        <v>0.21995746666666666</v>
      </c>
      <c r="F89" s="149">
        <v>0.22451851851851853</v>
      </c>
      <c r="G89" s="150">
        <v>165.31</v>
      </c>
      <c r="H89" s="151">
        <v>30.310000000000002</v>
      </c>
      <c r="I89" s="145" t="s">
        <v>955</v>
      </c>
      <c r="J89" s="152" t="s">
        <v>1045</v>
      </c>
      <c r="K89" s="153">
        <v>43601</v>
      </c>
      <c r="L89" s="154">
        <v>44014</v>
      </c>
      <c r="M89" s="155">
        <v>55890</v>
      </c>
      <c r="N89" s="156">
        <v>0.19794507067453931</v>
      </c>
      <c r="O89" s="157">
        <v>134.93619999999999</v>
      </c>
      <c r="P89" s="157">
        <v>-6.3800000000014734E-2</v>
      </c>
      <c r="Q89" s="158">
        <v>0.89957466666666652</v>
      </c>
      <c r="R89" s="159">
        <v>6617.6799999999994</v>
      </c>
      <c r="S89" s="160">
        <v>6508.4882799999996</v>
      </c>
      <c r="T89" s="160"/>
      <c r="U89" s="161"/>
      <c r="V89" s="162">
        <v>7247.82</v>
      </c>
      <c r="W89" s="162">
        <v>13756.308279999999</v>
      </c>
      <c r="X89" s="163">
        <v>12725</v>
      </c>
      <c r="Y89" s="159">
        <v>1031.3082799999993</v>
      </c>
      <c r="Z89" s="184">
        <v>8.1045837328094228E-2</v>
      </c>
      <c r="AA89" s="184">
        <v>0.10021227347740691</v>
      </c>
      <c r="AB89" s="184">
        <v>-1.9166436149312682E-2</v>
      </c>
      <c r="AC89" s="164" t="s">
        <v>952</v>
      </c>
      <c r="AD89" s="40"/>
    </row>
    <row r="90" spans="1:30">
      <c r="A90" s="144" t="s">
        <v>442</v>
      </c>
      <c r="B90" s="145">
        <v>135</v>
      </c>
      <c r="C90" s="146">
        <v>141.55000000000001</v>
      </c>
      <c r="D90" s="147">
        <v>0.95330000000000004</v>
      </c>
      <c r="E90" s="148">
        <v>0.21995974333333301</v>
      </c>
      <c r="F90" s="149">
        <v>0.223407407407407</v>
      </c>
      <c r="G90" s="150">
        <v>165.16</v>
      </c>
      <c r="H90" s="151">
        <v>30.16</v>
      </c>
      <c r="I90" s="145" t="s">
        <v>27</v>
      </c>
      <c r="J90" s="152" t="s">
        <v>782</v>
      </c>
      <c r="K90" s="153">
        <v>43602</v>
      </c>
      <c r="L90" s="154">
        <v>43886</v>
      </c>
      <c r="M90" s="155">
        <v>38475</v>
      </c>
      <c r="N90" s="156">
        <v>0.28611825860948698</v>
      </c>
      <c r="O90" s="157">
        <v>134.939615</v>
      </c>
      <c r="P90" s="157">
        <v>-6.0384999999996601E-2</v>
      </c>
      <c r="Q90" s="158">
        <v>0.89959743333333297</v>
      </c>
      <c r="R90" s="159">
        <v>6759.23</v>
      </c>
      <c r="S90" s="160">
        <v>6443.5739590000003</v>
      </c>
      <c r="T90" s="160"/>
      <c r="U90" s="161"/>
      <c r="V90" s="162">
        <v>7247.82</v>
      </c>
      <c r="W90" s="162">
        <v>13691.393959000001</v>
      </c>
      <c r="X90" s="163">
        <v>12860</v>
      </c>
      <c r="Y90" s="159">
        <v>831.393959000005</v>
      </c>
      <c r="Z90" s="184">
        <v>6.4649608009331505E-2</v>
      </c>
      <c r="AA90" s="184">
        <v>6.5726390279937902E-2</v>
      </c>
      <c r="AB90" s="184">
        <v>-1.0767822706063701E-3</v>
      </c>
      <c r="AC90" s="164" t="s">
        <v>952</v>
      </c>
      <c r="AD90" s="40"/>
    </row>
    <row r="91" spans="1:30">
      <c r="A91" s="144" t="s">
        <v>443</v>
      </c>
      <c r="B91" s="145">
        <v>240</v>
      </c>
      <c r="C91" s="146">
        <v>252.48</v>
      </c>
      <c r="D91" s="147">
        <v>0.95009999999999994</v>
      </c>
      <c r="E91" s="148">
        <v>0.28992083199999996</v>
      </c>
      <c r="F91" s="149">
        <v>0.33466666666666661</v>
      </c>
      <c r="G91" s="150">
        <v>320.32</v>
      </c>
      <c r="H91" s="151">
        <v>80.319999999999993</v>
      </c>
      <c r="I91" s="145" t="s">
        <v>955</v>
      </c>
      <c r="J91" s="152" t="s">
        <v>1216</v>
      </c>
      <c r="K91" s="153">
        <v>43605</v>
      </c>
      <c r="L91" s="154">
        <v>44018</v>
      </c>
      <c r="M91" s="155">
        <v>99360</v>
      </c>
      <c r="N91" s="156">
        <v>0.29505636070853458</v>
      </c>
      <c r="O91" s="157">
        <v>239.88124799999997</v>
      </c>
      <c r="P91" s="157">
        <v>-0.11875200000002906</v>
      </c>
      <c r="Q91" s="158">
        <v>1.5992083199999998</v>
      </c>
      <c r="R91" s="159">
        <v>7011.7099999999991</v>
      </c>
      <c r="S91" s="160">
        <v>6661.8256709999987</v>
      </c>
      <c r="T91" s="160"/>
      <c r="U91" s="161"/>
      <c r="V91" s="162">
        <v>7247.82</v>
      </c>
      <c r="W91" s="162">
        <v>13909.645670999998</v>
      </c>
      <c r="X91" s="163">
        <v>13100</v>
      </c>
      <c r="Y91" s="159">
        <v>809.6456709999984</v>
      </c>
      <c r="Z91" s="184">
        <v>6.1805013053434887E-2</v>
      </c>
      <c r="AA91" s="184">
        <v>6.1001329083969491E-2</v>
      </c>
      <c r="AB91" s="184">
        <v>8.0368396946539633E-4</v>
      </c>
      <c r="AC91" s="164" t="s">
        <v>952</v>
      </c>
      <c r="AD91" s="40"/>
    </row>
    <row r="92" spans="1:30">
      <c r="A92" s="144" t="s">
        <v>444</v>
      </c>
      <c r="B92" s="145">
        <v>240</v>
      </c>
      <c r="C92" s="146">
        <v>248.29</v>
      </c>
      <c r="D92" s="147">
        <v>0.96609999999999996</v>
      </c>
      <c r="E92" s="148">
        <v>0.2899153126666667</v>
      </c>
      <c r="F92" s="149">
        <v>0.31254166666666661</v>
      </c>
      <c r="G92" s="150">
        <v>315.01</v>
      </c>
      <c r="H92" s="151">
        <v>75.009999999999991</v>
      </c>
      <c r="I92" s="145" t="s">
        <v>955</v>
      </c>
      <c r="J92" s="152" t="s">
        <v>1217</v>
      </c>
      <c r="K92" s="153">
        <v>43606</v>
      </c>
      <c r="L92" s="154">
        <v>44018</v>
      </c>
      <c r="M92" s="155">
        <v>99120</v>
      </c>
      <c r="N92" s="156">
        <v>0.27621721146085554</v>
      </c>
      <c r="O92" s="157">
        <v>239.87296899999998</v>
      </c>
      <c r="P92" s="157">
        <v>-0.12703100000001655</v>
      </c>
      <c r="Q92" s="158">
        <v>1.5991531266666665</v>
      </c>
      <c r="R92" s="159">
        <v>7259.9999999999991</v>
      </c>
      <c r="S92" s="160">
        <v>7013.8859999999986</v>
      </c>
      <c r="T92" s="160"/>
      <c r="U92" s="161"/>
      <c r="V92" s="162">
        <v>7247.82</v>
      </c>
      <c r="W92" s="162">
        <v>14261.705999999998</v>
      </c>
      <c r="X92" s="163">
        <v>13340</v>
      </c>
      <c r="Y92" s="159">
        <v>921.70599999999831</v>
      </c>
      <c r="Z92" s="184">
        <v>6.9093403298350786E-2</v>
      </c>
      <c r="AA92" s="184">
        <v>7.7440490254872651E-2</v>
      </c>
      <c r="AB92" s="184">
        <v>-8.3470869565218653E-3</v>
      </c>
      <c r="AC92" s="164" t="s">
        <v>952</v>
      </c>
      <c r="AD92" s="40"/>
    </row>
    <row r="93" spans="1:30">
      <c r="A93" s="144" t="s">
        <v>445</v>
      </c>
      <c r="B93" s="145">
        <v>135</v>
      </c>
      <c r="C93" s="146">
        <v>140.5</v>
      </c>
      <c r="D93" s="147">
        <v>0.96040000000000003</v>
      </c>
      <c r="E93" s="148">
        <v>0.21995746666666668</v>
      </c>
      <c r="F93" s="149">
        <v>0.23088888888888878</v>
      </c>
      <c r="G93" s="150">
        <v>166.17</v>
      </c>
      <c r="H93" s="151">
        <v>31.169999999999987</v>
      </c>
      <c r="I93" s="145" t="s">
        <v>27</v>
      </c>
      <c r="J93" s="152" t="s">
        <v>1001</v>
      </c>
      <c r="K93" s="153">
        <v>43607</v>
      </c>
      <c r="L93" s="154" t="s">
        <v>972</v>
      </c>
      <c r="M93" s="155">
        <v>54945</v>
      </c>
      <c r="N93" s="156">
        <v>0.20706251706251699</v>
      </c>
      <c r="O93" s="157">
        <v>134.93620000000001</v>
      </c>
      <c r="P93" s="157">
        <v>-6.3799999999986312E-2</v>
      </c>
      <c r="Q93" s="158">
        <v>0.89957466666666674</v>
      </c>
      <c r="R93" s="159">
        <v>7400.4999999999991</v>
      </c>
      <c r="S93" s="160">
        <v>7107.4401999999991</v>
      </c>
      <c r="T93" s="160"/>
      <c r="U93" s="161"/>
      <c r="V93" s="162">
        <v>7247.82</v>
      </c>
      <c r="W93" s="162">
        <v>14355.260199999999</v>
      </c>
      <c r="X93" s="163">
        <v>13475</v>
      </c>
      <c r="Y93" s="159">
        <v>880.2601999999988</v>
      </c>
      <c r="Z93" s="184">
        <v>6.5325432282003604E-2</v>
      </c>
      <c r="AA93" s="184">
        <v>7.0366690909091201E-2</v>
      </c>
      <c r="AB93" s="184">
        <v>-5.041258627087597E-3</v>
      </c>
      <c r="AC93" s="164" t="s">
        <v>952</v>
      </c>
      <c r="AD93" s="40"/>
    </row>
    <row r="94" spans="1:30">
      <c r="A94" s="10" t="s">
        <v>446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27</v>
      </c>
      <c r="J94" s="16" t="s">
        <v>447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183">
        <v>5.4667382806760097E-2</v>
      </c>
      <c r="AA94" s="183">
        <v>4.93603144746513E-2</v>
      </c>
      <c r="AB94" s="183">
        <v>5.3070683321088099E-3</v>
      </c>
      <c r="AC94" s="55" t="s">
        <v>28</v>
      </c>
      <c r="AD94" s="40"/>
    </row>
    <row r="95" spans="1:30">
      <c r="A95" s="144" t="s">
        <v>448</v>
      </c>
      <c r="B95" s="145">
        <v>240</v>
      </c>
      <c r="C95" s="146">
        <v>256.10000000000002</v>
      </c>
      <c r="D95" s="147">
        <v>0.93669999999999998</v>
      </c>
      <c r="E95" s="148">
        <v>0.2899259133333334</v>
      </c>
      <c r="F95" s="149">
        <v>0.30175000000000007</v>
      </c>
      <c r="G95" s="150">
        <v>312.42</v>
      </c>
      <c r="H95" s="151">
        <v>72.420000000000016</v>
      </c>
      <c r="I95" s="145" t="s">
        <v>955</v>
      </c>
      <c r="J95" s="152" t="s">
        <v>1108</v>
      </c>
      <c r="K95" s="153">
        <v>43609</v>
      </c>
      <c r="L95" s="154">
        <v>44015</v>
      </c>
      <c r="M95" s="155">
        <v>97680</v>
      </c>
      <c r="N95" s="156">
        <v>0.27061117936117945</v>
      </c>
      <c r="O95" s="157">
        <v>239.88887000000003</v>
      </c>
      <c r="P95" s="157">
        <v>-0.11112999999997442</v>
      </c>
      <c r="Q95" s="158">
        <v>1.5992591333333335</v>
      </c>
      <c r="R95" s="159">
        <v>7799.84</v>
      </c>
      <c r="S95" s="160">
        <v>7306.1101280000003</v>
      </c>
      <c r="T95" s="160"/>
      <c r="U95" s="161"/>
      <c r="V95" s="162">
        <v>7247.82</v>
      </c>
      <c r="W95" s="162">
        <v>14553.930128</v>
      </c>
      <c r="X95" s="163">
        <v>13850</v>
      </c>
      <c r="Y95" s="159">
        <v>703.93012799999997</v>
      </c>
      <c r="Z95" s="183">
        <v>5.0825279999999973E-2</v>
      </c>
      <c r="AA95" s="183">
        <v>4.2695213574007518E-2</v>
      </c>
      <c r="AB95" s="183">
        <v>8.1300664259924549E-3</v>
      </c>
      <c r="AC95" s="55" t="s">
        <v>28</v>
      </c>
      <c r="AD95" s="40"/>
    </row>
    <row r="96" spans="1:30">
      <c r="A96" s="10" t="s">
        <v>449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27</v>
      </c>
      <c r="J96" s="41" t="s">
        <v>450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183">
        <v>6.2971360114778094E-2</v>
      </c>
      <c r="AA96" s="183">
        <v>6.7079437589670193E-2</v>
      </c>
      <c r="AB96" s="183">
        <v>-4.1080774748920596E-3</v>
      </c>
      <c r="AC96" s="55" t="s">
        <v>28</v>
      </c>
      <c r="AD96" s="40"/>
    </row>
    <row r="97" spans="1:30">
      <c r="A97" s="144" t="s">
        <v>451</v>
      </c>
      <c r="B97" s="145">
        <v>135</v>
      </c>
      <c r="C97" s="146">
        <v>140.88999999999999</v>
      </c>
      <c r="D97" s="147">
        <v>0.9577</v>
      </c>
      <c r="E97" s="148">
        <v>0.21995356866666665</v>
      </c>
      <c r="F97" s="149">
        <v>0.22111111111111106</v>
      </c>
      <c r="G97" s="150">
        <v>164.85</v>
      </c>
      <c r="H97" s="151">
        <v>29.849999999999994</v>
      </c>
      <c r="I97" s="145" t="s">
        <v>955</v>
      </c>
      <c r="J97" s="152" t="s">
        <v>953</v>
      </c>
      <c r="K97" s="153">
        <v>43613</v>
      </c>
      <c r="L97" s="154">
        <v>44005</v>
      </c>
      <c r="M97" s="155">
        <v>53055</v>
      </c>
      <c r="N97" s="156">
        <v>0.20535764772405987</v>
      </c>
      <c r="O97" s="157">
        <v>134.930353</v>
      </c>
      <c r="P97" s="157">
        <v>-6.9647000000003345E-2</v>
      </c>
      <c r="Q97" s="158">
        <v>0.89953568666666661</v>
      </c>
      <c r="R97" s="159">
        <v>8034.5300000000007</v>
      </c>
      <c r="S97" s="160">
        <v>7694.6693810000006</v>
      </c>
      <c r="T97" s="160"/>
      <c r="U97" s="161"/>
      <c r="V97" s="162">
        <v>7247.82</v>
      </c>
      <c r="W97" s="162">
        <v>14942.489380999999</v>
      </c>
      <c r="X97" s="163">
        <v>14075</v>
      </c>
      <c r="Y97" s="159">
        <v>867.48938099999941</v>
      </c>
      <c r="Z97" s="184">
        <v>6.1633348561278778E-2</v>
      </c>
      <c r="AA97" s="184">
        <v>6.4998462593250483E-2</v>
      </c>
      <c r="AB97" s="184">
        <v>-3.3651140319717054E-3</v>
      </c>
      <c r="AC97" s="55" t="s">
        <v>28</v>
      </c>
      <c r="AD97" s="40"/>
    </row>
    <row r="98" spans="1:30">
      <c r="A98" s="144" t="s">
        <v>452</v>
      </c>
      <c r="B98" s="145">
        <v>135</v>
      </c>
      <c r="C98" s="146">
        <v>140.84</v>
      </c>
      <c r="D98" s="147">
        <v>0.95799999999999996</v>
      </c>
      <c r="E98" s="148">
        <v>0.21994981333333335</v>
      </c>
      <c r="F98" s="149">
        <v>0.22074074074074082</v>
      </c>
      <c r="G98" s="150">
        <v>164.8</v>
      </c>
      <c r="H98" s="151">
        <v>29.800000000000011</v>
      </c>
      <c r="I98" s="145" t="s">
        <v>955</v>
      </c>
      <c r="J98" s="152" t="s">
        <v>954</v>
      </c>
      <c r="K98" s="153">
        <v>43614</v>
      </c>
      <c r="L98" s="154">
        <v>44005</v>
      </c>
      <c r="M98" s="155">
        <v>52920</v>
      </c>
      <c r="N98" s="156">
        <v>0.20553665910808774</v>
      </c>
      <c r="O98" s="157">
        <v>134.92472000000001</v>
      </c>
      <c r="P98" s="157">
        <v>-7.5279999999992242E-2</v>
      </c>
      <c r="Q98" s="158">
        <v>0.89949813333333339</v>
      </c>
      <c r="R98" s="159">
        <v>8175.3700000000008</v>
      </c>
      <c r="S98" s="160">
        <v>7832.0044600000001</v>
      </c>
      <c r="T98" s="160"/>
      <c r="U98" s="161"/>
      <c r="V98" s="162">
        <v>7247.82</v>
      </c>
      <c r="W98" s="162">
        <v>15079.82446</v>
      </c>
      <c r="X98" s="163">
        <v>14210</v>
      </c>
      <c r="Y98" s="159">
        <v>869.82445999999982</v>
      </c>
      <c r="Z98" s="184">
        <v>6.1212136523574934E-2</v>
      </c>
      <c r="AA98" s="184">
        <v>6.4706098522167688E-2</v>
      </c>
      <c r="AB98" s="184">
        <v>-3.4939619985927539E-3</v>
      </c>
      <c r="AC98" s="55" t="s">
        <v>28</v>
      </c>
      <c r="AD98" s="40"/>
    </row>
    <row r="99" spans="1:30">
      <c r="A99" s="10" t="s">
        <v>453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27</v>
      </c>
      <c r="J99" s="16" t="s">
        <v>783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183">
        <v>5.7439449006622997E-2</v>
      </c>
      <c r="AA99" s="183">
        <v>5.7926849494597497E-2</v>
      </c>
      <c r="AB99" s="183">
        <v>-4.87400487974472E-4</v>
      </c>
      <c r="AC99" s="55" t="s">
        <v>28</v>
      </c>
      <c r="AD99" s="40"/>
    </row>
    <row r="100" spans="1:30">
      <c r="A100" s="10" t="s">
        <v>454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27</v>
      </c>
      <c r="J100" s="16" t="s">
        <v>455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183">
        <v>5.5462713535911999E-2</v>
      </c>
      <c r="AA100" s="183">
        <v>5.4630411049723999E-2</v>
      </c>
      <c r="AB100" s="183">
        <v>8.3230248618804104E-4</v>
      </c>
      <c r="AC100" s="55" t="s">
        <v>28</v>
      </c>
      <c r="AD100" s="40"/>
    </row>
    <row r="101" spans="1:30">
      <c r="A101" s="10" t="s">
        <v>456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27</v>
      </c>
      <c r="J101" s="16" t="s">
        <v>457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183">
        <v>4.9042011563462697E-2</v>
      </c>
      <c r="AA101" s="183">
        <v>4.2901113855628101E-2</v>
      </c>
      <c r="AB101" s="183">
        <v>6.1408977078345498E-3</v>
      </c>
      <c r="AC101" s="55" t="s">
        <v>28</v>
      </c>
      <c r="AD101" s="40"/>
    </row>
    <row r="102" spans="1:30">
      <c r="A102" s="144" t="s">
        <v>458</v>
      </c>
      <c r="B102" s="145">
        <v>240</v>
      </c>
      <c r="C102" s="146">
        <v>258.14</v>
      </c>
      <c r="D102" s="147">
        <v>0.92920000000000003</v>
      </c>
      <c r="E102" s="148">
        <v>0.28990912533333335</v>
      </c>
      <c r="F102" s="149">
        <v>0.29595833333333321</v>
      </c>
      <c r="G102" s="150">
        <v>311.02999999999997</v>
      </c>
      <c r="H102" s="151">
        <v>71.029999999999973</v>
      </c>
      <c r="I102" s="145" t="s">
        <v>955</v>
      </c>
      <c r="J102" s="152" t="s">
        <v>1051</v>
      </c>
      <c r="K102" s="153">
        <v>43620</v>
      </c>
      <c r="L102" s="154">
        <v>44014</v>
      </c>
      <c r="M102" s="155">
        <v>94800</v>
      </c>
      <c r="N102" s="156">
        <v>0.27348048523206742</v>
      </c>
      <c r="O102" s="157">
        <v>239.863688</v>
      </c>
      <c r="P102" s="157">
        <v>-0.13631200000000376</v>
      </c>
      <c r="Q102" s="158">
        <v>1.5990912533333332</v>
      </c>
      <c r="R102" s="159">
        <v>8860.8100000000086</v>
      </c>
      <c r="S102" s="160">
        <v>8233.4646520000078</v>
      </c>
      <c r="T102" s="160"/>
      <c r="U102" s="161"/>
      <c r="V102" s="162">
        <v>7247.82</v>
      </c>
      <c r="W102" s="162">
        <v>15481.284652000008</v>
      </c>
      <c r="X102" s="163">
        <v>14855</v>
      </c>
      <c r="Y102" s="159">
        <v>626.28465200000755</v>
      </c>
      <c r="Z102" s="184">
        <v>4.2159855402222002E-2</v>
      </c>
      <c r="AA102" s="184">
        <v>3.0733943588017842E-2</v>
      </c>
      <c r="AB102" s="184">
        <v>1.1425911814204159E-2</v>
      </c>
      <c r="AC102" s="55" t="s">
        <v>28</v>
      </c>
      <c r="AD102" s="40"/>
    </row>
    <row r="103" spans="1:30">
      <c r="A103" s="144" t="s">
        <v>459</v>
      </c>
      <c r="B103" s="145">
        <v>240</v>
      </c>
      <c r="C103" s="146">
        <v>258.61</v>
      </c>
      <c r="D103" s="147">
        <v>0.92759999999999998</v>
      </c>
      <c r="E103" s="148">
        <v>0.28992442400000001</v>
      </c>
      <c r="F103" s="149">
        <v>0.29833333333333345</v>
      </c>
      <c r="G103" s="150">
        <v>311.60000000000002</v>
      </c>
      <c r="H103" s="151">
        <v>71.600000000000023</v>
      </c>
      <c r="I103" s="145" t="s">
        <v>955</v>
      </c>
      <c r="J103" s="152" t="s">
        <v>1052</v>
      </c>
      <c r="K103" s="153">
        <v>43621</v>
      </c>
      <c r="L103" s="154">
        <v>44014</v>
      </c>
      <c r="M103" s="155">
        <v>94560</v>
      </c>
      <c r="N103" s="156">
        <v>0.27637478849407793</v>
      </c>
      <c r="O103" s="157">
        <v>239.88663600000001</v>
      </c>
      <c r="P103" s="157">
        <v>-0.11336399999999003</v>
      </c>
      <c r="Q103" s="158">
        <v>1.59924424</v>
      </c>
      <c r="R103" s="159">
        <v>9119.4200000000092</v>
      </c>
      <c r="S103" s="160">
        <v>8459.1739920000091</v>
      </c>
      <c r="T103" s="160"/>
      <c r="U103" s="161"/>
      <c r="V103" s="162">
        <v>7247.82</v>
      </c>
      <c r="W103" s="162">
        <v>15706.993992000009</v>
      </c>
      <c r="X103" s="163">
        <v>15095</v>
      </c>
      <c r="Y103" s="159">
        <v>611.9939920000088</v>
      </c>
      <c r="Z103" s="184">
        <v>4.054282822126587E-2</v>
      </c>
      <c r="AA103" s="184">
        <v>2.8491171381252345E-2</v>
      </c>
      <c r="AB103" s="184">
        <v>1.2051656840013525E-2</v>
      </c>
      <c r="AC103" s="55" t="s">
        <v>28</v>
      </c>
      <c r="AD103" s="40"/>
    </row>
    <row r="104" spans="1:30">
      <c r="A104" s="144" t="s">
        <v>460</v>
      </c>
      <c r="B104" s="145">
        <v>240</v>
      </c>
      <c r="C104" s="146">
        <v>263.89999999999998</v>
      </c>
      <c r="D104" s="147">
        <v>0.90890000000000004</v>
      </c>
      <c r="E104" s="148">
        <v>0.28990580666666665</v>
      </c>
      <c r="F104" s="149">
        <v>0.30045833333333338</v>
      </c>
      <c r="G104" s="150">
        <v>312.11</v>
      </c>
      <c r="H104" s="151">
        <v>72.110000000000014</v>
      </c>
      <c r="I104" s="145" t="s">
        <v>27</v>
      </c>
      <c r="J104" s="152" t="s">
        <v>1002</v>
      </c>
      <c r="K104" s="153">
        <v>43622</v>
      </c>
      <c r="L104" s="154" t="s">
        <v>972</v>
      </c>
      <c r="M104" s="155">
        <v>94080</v>
      </c>
      <c r="N104" s="156">
        <v>0.27976349914965992</v>
      </c>
      <c r="O104" s="157">
        <v>239.85871</v>
      </c>
      <c r="P104" s="157">
        <v>-0.14128999999999792</v>
      </c>
      <c r="Q104" s="158">
        <v>1.5990580666666667</v>
      </c>
      <c r="R104" s="159">
        <v>9383.3200000000088</v>
      </c>
      <c r="S104" s="160">
        <v>8528.4995480000089</v>
      </c>
      <c r="T104" s="160"/>
      <c r="U104" s="161"/>
      <c r="V104" s="162">
        <v>7247.82</v>
      </c>
      <c r="W104" s="162">
        <v>15776.319548000009</v>
      </c>
      <c r="X104" s="163">
        <v>15335</v>
      </c>
      <c r="Y104" s="159">
        <v>441.31954800000858</v>
      </c>
      <c r="Z104" s="184">
        <v>2.8778581545484849E-2</v>
      </c>
      <c r="AA104" s="184">
        <v>7.6266324095211058E-3</v>
      </c>
      <c r="AB104" s="184">
        <v>2.1151949135963743E-2</v>
      </c>
      <c r="AC104" s="55" t="s">
        <v>28</v>
      </c>
      <c r="AD104" s="40"/>
    </row>
    <row r="105" spans="1:30">
      <c r="A105" s="144" t="s">
        <v>461</v>
      </c>
      <c r="B105" s="145">
        <v>240</v>
      </c>
      <c r="C105" s="146">
        <v>261.49</v>
      </c>
      <c r="D105" s="147">
        <v>0.91739999999999999</v>
      </c>
      <c r="E105" s="148">
        <v>0.28992728400000001</v>
      </c>
      <c r="F105" s="149">
        <v>0.29241666666666671</v>
      </c>
      <c r="G105" s="150">
        <v>310.18</v>
      </c>
      <c r="H105" s="151">
        <v>70.180000000000007</v>
      </c>
      <c r="I105" s="145" t="s">
        <v>955</v>
      </c>
      <c r="J105" s="152" t="s">
        <v>998</v>
      </c>
      <c r="K105" s="153">
        <v>43626</v>
      </c>
      <c r="L105" s="154">
        <v>44013</v>
      </c>
      <c r="M105" s="155">
        <v>93120</v>
      </c>
      <c r="N105" s="156">
        <v>0.27508268900343646</v>
      </c>
      <c r="O105" s="157">
        <v>239.89092600000001</v>
      </c>
      <c r="P105" s="157">
        <v>-0.10907399999999257</v>
      </c>
      <c r="Q105" s="158">
        <v>1.59927284</v>
      </c>
      <c r="R105" s="159">
        <v>9644.8100000000086</v>
      </c>
      <c r="S105" s="160">
        <v>8848.1486940000086</v>
      </c>
      <c r="T105" s="160"/>
      <c r="U105" s="161"/>
      <c r="V105" s="162">
        <v>7247.82</v>
      </c>
      <c r="W105" s="162">
        <v>16095.968694000008</v>
      </c>
      <c r="X105" s="163">
        <v>15575</v>
      </c>
      <c r="Y105" s="159">
        <v>520.96869400000833</v>
      </c>
      <c r="Z105" s="184">
        <v>3.3449033322632937E-2</v>
      </c>
      <c r="AA105" s="184">
        <v>1.6780189662921607E-2</v>
      </c>
      <c r="AB105" s="184">
        <v>1.666884365971133E-2</v>
      </c>
      <c r="AC105" s="55" t="s">
        <v>28</v>
      </c>
      <c r="AD105" s="40"/>
    </row>
    <row r="106" spans="1:30">
      <c r="A106" s="144" t="s">
        <v>462</v>
      </c>
      <c r="B106" s="145">
        <v>90</v>
      </c>
      <c r="C106" s="146">
        <v>94.69</v>
      </c>
      <c r="D106" s="147">
        <v>0.94989999999999997</v>
      </c>
      <c r="E106" s="148">
        <v>0.18996402066666701</v>
      </c>
      <c r="F106" s="149">
        <v>0.206137222727901</v>
      </c>
      <c r="G106" s="150">
        <v>108.55235004551101</v>
      </c>
      <c r="H106" s="151">
        <v>18.552350045511101</v>
      </c>
      <c r="I106" s="145" t="s">
        <v>27</v>
      </c>
      <c r="J106" s="152" t="s">
        <v>784</v>
      </c>
      <c r="K106" s="153">
        <v>43627</v>
      </c>
      <c r="L106" s="154">
        <v>43882</v>
      </c>
      <c r="M106" s="155">
        <v>23040</v>
      </c>
      <c r="N106" s="156">
        <v>0.29390658709251499</v>
      </c>
      <c r="O106" s="157">
        <v>89.946031000000005</v>
      </c>
      <c r="P106" s="157">
        <v>-5.3968999999995097E-2</v>
      </c>
      <c r="Q106" s="158">
        <v>0.59964020666666695</v>
      </c>
      <c r="R106" s="159">
        <v>9739.5000000000091</v>
      </c>
      <c r="S106" s="160">
        <v>9251.5510500000091</v>
      </c>
      <c r="T106" s="160"/>
      <c r="U106" s="161"/>
      <c r="V106" s="162">
        <v>7247.82</v>
      </c>
      <c r="W106" s="162">
        <v>16499.371050000002</v>
      </c>
      <c r="X106" s="163">
        <v>15665</v>
      </c>
      <c r="Y106" s="159">
        <v>834.37105000000497</v>
      </c>
      <c r="Z106" s="184">
        <v>5.3263392914140201E-2</v>
      </c>
      <c r="AA106" s="184">
        <v>5.2494051069262901E-2</v>
      </c>
      <c r="AB106" s="184">
        <v>7.6934184487731404E-4</v>
      </c>
      <c r="AC106" s="55" t="s">
        <v>28</v>
      </c>
      <c r="AD106" s="40"/>
    </row>
    <row r="107" spans="1:30">
      <c r="A107" s="144" t="s">
        <v>463</v>
      </c>
      <c r="B107" s="145">
        <v>135</v>
      </c>
      <c r="C107" s="146">
        <v>143.09</v>
      </c>
      <c r="D107" s="147">
        <v>0.94299999999999995</v>
      </c>
      <c r="E107" s="148">
        <v>0.219955913333333</v>
      </c>
      <c r="F107" s="149">
        <v>0.23066666666666699</v>
      </c>
      <c r="G107" s="150">
        <v>166.14</v>
      </c>
      <c r="H107" s="151">
        <v>31.14</v>
      </c>
      <c r="I107" s="145" t="s">
        <v>27</v>
      </c>
      <c r="J107" s="152" t="s">
        <v>1053</v>
      </c>
      <c r="K107" s="153">
        <v>43628</v>
      </c>
      <c r="L107" s="154">
        <v>43885</v>
      </c>
      <c r="M107" s="155">
        <v>34830</v>
      </c>
      <c r="N107" s="156">
        <v>0.32633074935400502</v>
      </c>
      <c r="O107" s="157">
        <v>134.93387000000001</v>
      </c>
      <c r="P107" s="157">
        <v>-6.6129999999986894E-2</v>
      </c>
      <c r="Q107" s="158">
        <v>0.89955913333333304</v>
      </c>
      <c r="R107" s="159">
        <v>9882.5900000000092</v>
      </c>
      <c r="S107" s="160">
        <v>9319.2823700000099</v>
      </c>
      <c r="T107" s="160"/>
      <c r="U107" s="161"/>
      <c r="V107" s="162">
        <v>7247.82</v>
      </c>
      <c r="W107" s="162">
        <v>16567.102370000001</v>
      </c>
      <c r="X107" s="163">
        <v>15800</v>
      </c>
      <c r="Y107" s="159">
        <v>767.10237000000802</v>
      </c>
      <c r="Z107" s="184">
        <v>4.8550782911392899E-2</v>
      </c>
      <c r="AA107" s="184">
        <v>4.4461428481012803E-2</v>
      </c>
      <c r="AB107" s="184">
        <v>4.0893544303801698E-3</v>
      </c>
      <c r="AC107" s="55" t="s">
        <v>28</v>
      </c>
      <c r="AD107" s="40"/>
    </row>
    <row r="108" spans="1:30">
      <c r="A108" s="144" t="s">
        <v>464</v>
      </c>
      <c r="B108" s="145">
        <v>90</v>
      </c>
      <c r="C108" s="146">
        <v>95.14</v>
      </c>
      <c r="D108" s="147">
        <v>0.94550000000000001</v>
      </c>
      <c r="E108" s="148">
        <v>0.18996991333333299</v>
      </c>
      <c r="F108" s="149">
        <v>0.195444444444444</v>
      </c>
      <c r="G108" s="150">
        <v>107.59</v>
      </c>
      <c r="H108" s="151">
        <v>17.59</v>
      </c>
      <c r="I108" s="145" t="s">
        <v>27</v>
      </c>
      <c r="J108" s="152" t="s">
        <v>1020</v>
      </c>
      <c r="K108" s="153">
        <v>43629</v>
      </c>
      <c r="L108" s="154">
        <v>43881</v>
      </c>
      <c r="M108" s="155">
        <v>22770</v>
      </c>
      <c r="N108" s="156">
        <v>0.28196530522617502</v>
      </c>
      <c r="O108" s="157">
        <v>89.95487</v>
      </c>
      <c r="P108" s="157">
        <v>-4.5130000000000302E-2</v>
      </c>
      <c r="Q108" s="158">
        <v>0.59969913333333302</v>
      </c>
      <c r="R108" s="159">
        <v>9977.73</v>
      </c>
      <c r="S108" s="160">
        <v>9433.9437150000103</v>
      </c>
      <c r="T108" s="160"/>
      <c r="U108" s="161"/>
      <c r="V108" s="162">
        <v>7247.82</v>
      </c>
      <c r="W108" s="162">
        <v>16681.763715000001</v>
      </c>
      <c r="X108" s="163">
        <v>15890</v>
      </c>
      <c r="Y108" s="159">
        <v>791.76371500000505</v>
      </c>
      <c r="Z108" s="184">
        <v>4.9827798300818398E-2</v>
      </c>
      <c r="AA108" s="184">
        <v>4.6960063876652101E-2</v>
      </c>
      <c r="AB108" s="184">
        <v>2.8677344241663199E-3</v>
      </c>
      <c r="AC108" s="55" t="s">
        <v>28</v>
      </c>
      <c r="AD108" s="40"/>
    </row>
    <row r="109" spans="1:30">
      <c r="A109" s="144" t="s">
        <v>465</v>
      </c>
      <c r="B109" s="145">
        <v>240</v>
      </c>
      <c r="C109" s="146">
        <v>258.36</v>
      </c>
      <c r="D109" s="147">
        <v>0.92849999999999999</v>
      </c>
      <c r="E109" s="148">
        <v>0.28992484000000002</v>
      </c>
      <c r="F109" s="149">
        <v>0.29708333333333337</v>
      </c>
      <c r="G109" s="150">
        <v>311.3</v>
      </c>
      <c r="H109" s="151">
        <v>71.300000000000011</v>
      </c>
      <c r="I109" s="145" t="s">
        <v>955</v>
      </c>
      <c r="J109" s="152" t="s">
        <v>1054</v>
      </c>
      <c r="K109" s="153">
        <v>43630</v>
      </c>
      <c r="L109" s="154">
        <v>44014</v>
      </c>
      <c r="M109" s="155">
        <v>92400</v>
      </c>
      <c r="N109" s="156">
        <v>0.28165043290043296</v>
      </c>
      <c r="O109" s="157">
        <v>239.88726</v>
      </c>
      <c r="P109" s="157">
        <v>-0.11274000000000228</v>
      </c>
      <c r="Q109" s="158">
        <v>1.5992484</v>
      </c>
      <c r="R109" s="159">
        <v>10236.09</v>
      </c>
      <c r="S109" s="160">
        <v>9504.2095649999992</v>
      </c>
      <c r="T109" s="160"/>
      <c r="U109" s="161"/>
      <c r="V109" s="162">
        <v>7247.82</v>
      </c>
      <c r="W109" s="162">
        <v>16752.029564999997</v>
      </c>
      <c r="X109" s="163">
        <v>16130</v>
      </c>
      <c r="Y109" s="159">
        <v>622.02956499999709</v>
      </c>
      <c r="Z109" s="184">
        <v>3.8563519218846709E-2</v>
      </c>
      <c r="AA109" s="184">
        <v>2.7710196218227123E-2</v>
      </c>
      <c r="AB109" s="184">
        <v>1.0853323000619586E-2</v>
      </c>
      <c r="AC109" s="55" t="s">
        <v>28</v>
      </c>
      <c r="AD109" s="40"/>
    </row>
    <row r="110" spans="1:30">
      <c r="A110" s="144" t="s">
        <v>466</v>
      </c>
      <c r="B110" s="145">
        <v>240</v>
      </c>
      <c r="C110" s="146">
        <v>258.18</v>
      </c>
      <c r="D110" s="147">
        <v>0.92910000000000004</v>
      </c>
      <c r="E110" s="148">
        <v>0.28991669200000003</v>
      </c>
      <c r="F110" s="149">
        <v>0.29616666666666658</v>
      </c>
      <c r="G110" s="150">
        <v>311.08</v>
      </c>
      <c r="H110" s="151">
        <v>71.079999999999984</v>
      </c>
      <c r="I110" s="145" t="s">
        <v>955</v>
      </c>
      <c r="J110" s="152" t="s">
        <v>1055</v>
      </c>
      <c r="K110" s="153">
        <v>43633</v>
      </c>
      <c r="L110" s="154">
        <v>44014</v>
      </c>
      <c r="M110" s="155">
        <v>91680</v>
      </c>
      <c r="N110" s="156">
        <v>0.28298647469458982</v>
      </c>
      <c r="O110" s="157">
        <v>239.87503800000002</v>
      </c>
      <c r="P110" s="157">
        <v>-0.12496199999998225</v>
      </c>
      <c r="Q110" s="158">
        <v>1.59916692</v>
      </c>
      <c r="R110" s="159">
        <v>10494.27</v>
      </c>
      <c r="S110" s="160">
        <v>9750.2262570000003</v>
      </c>
      <c r="T110" s="160"/>
      <c r="U110" s="161"/>
      <c r="V110" s="162">
        <v>7247.82</v>
      </c>
      <c r="W110" s="162">
        <v>16998.046257000002</v>
      </c>
      <c r="X110" s="163">
        <v>16370</v>
      </c>
      <c r="Y110" s="159">
        <v>628.04625700000179</v>
      </c>
      <c r="Z110" s="184">
        <v>3.8365684605986772E-2</v>
      </c>
      <c r="AA110" s="184">
        <v>2.7950677886377839E-2</v>
      </c>
      <c r="AB110" s="184">
        <v>1.0415006719608932E-2</v>
      </c>
      <c r="AC110" s="55" t="s">
        <v>28</v>
      </c>
      <c r="AD110" s="40"/>
    </row>
    <row r="111" spans="1:30">
      <c r="A111" s="144" t="s">
        <v>467</v>
      </c>
      <c r="B111" s="145">
        <v>240</v>
      </c>
      <c r="C111" s="146">
        <v>258.45999999999998</v>
      </c>
      <c r="D111" s="147">
        <v>0.92810000000000004</v>
      </c>
      <c r="E111" s="148">
        <v>0.28991781733333333</v>
      </c>
      <c r="F111" s="149">
        <v>0.29758333333333342</v>
      </c>
      <c r="G111" s="150">
        <v>311.42</v>
      </c>
      <c r="H111" s="151">
        <v>71.420000000000016</v>
      </c>
      <c r="I111" s="145" t="s">
        <v>955</v>
      </c>
      <c r="J111" s="152" t="s">
        <v>1049</v>
      </c>
      <c r="K111" s="153">
        <v>43634</v>
      </c>
      <c r="L111" s="154">
        <v>44014</v>
      </c>
      <c r="M111" s="155">
        <v>91440</v>
      </c>
      <c r="N111" s="156">
        <v>0.28508639545056874</v>
      </c>
      <c r="O111" s="157">
        <v>239.87672599999999</v>
      </c>
      <c r="P111" s="157">
        <v>-0.12327400000000921</v>
      </c>
      <c r="Q111" s="158">
        <v>1.5991781733333332</v>
      </c>
      <c r="R111" s="159">
        <v>10752.73</v>
      </c>
      <c r="S111" s="160">
        <v>9979.6087129999996</v>
      </c>
      <c r="T111" s="160"/>
      <c r="U111" s="161"/>
      <c r="V111" s="162">
        <v>7247.82</v>
      </c>
      <c r="W111" s="162">
        <v>17227.428713000001</v>
      </c>
      <c r="X111" s="163">
        <v>16610</v>
      </c>
      <c r="Y111" s="159">
        <v>617.42871300000115</v>
      </c>
      <c r="Z111" s="184">
        <v>3.7172107947019972E-2</v>
      </c>
      <c r="AA111" s="184">
        <v>2.6448985731487351E-2</v>
      </c>
      <c r="AB111" s="184">
        <v>1.0723122215532621E-2</v>
      </c>
      <c r="AC111" s="55" t="s">
        <v>28</v>
      </c>
      <c r="AD111" s="40"/>
    </row>
    <row r="112" spans="1:30">
      <c r="A112" s="144" t="s">
        <v>468</v>
      </c>
      <c r="B112" s="145">
        <v>240</v>
      </c>
      <c r="C112" s="146">
        <v>255.28</v>
      </c>
      <c r="D112" s="147">
        <v>0.93969999999999998</v>
      </c>
      <c r="E112" s="148">
        <v>0.28992441066666669</v>
      </c>
      <c r="F112" s="149">
        <v>0.29758333333333342</v>
      </c>
      <c r="G112" s="150">
        <v>311.42</v>
      </c>
      <c r="H112" s="151">
        <v>71.420000000000016</v>
      </c>
      <c r="I112" s="145" t="s">
        <v>955</v>
      </c>
      <c r="J112" s="152" t="s">
        <v>1109</v>
      </c>
      <c r="K112" s="153">
        <v>43635</v>
      </c>
      <c r="L112" s="154">
        <v>44015</v>
      </c>
      <c r="M112" s="155">
        <v>91440</v>
      </c>
      <c r="N112" s="156">
        <v>0.28508639545056874</v>
      </c>
      <c r="O112" s="157">
        <v>239.886616</v>
      </c>
      <c r="P112" s="157">
        <v>-0.11338399999999638</v>
      </c>
      <c r="Q112" s="158">
        <v>1.5992441066666667</v>
      </c>
      <c r="R112" s="159">
        <v>11008.01</v>
      </c>
      <c r="S112" s="160">
        <v>10344.226997</v>
      </c>
      <c r="T112" s="160"/>
      <c r="U112" s="161"/>
      <c r="V112" s="162">
        <v>7247.82</v>
      </c>
      <c r="W112" s="162">
        <v>17592.046996999998</v>
      </c>
      <c r="X112" s="163">
        <v>16850</v>
      </c>
      <c r="Y112" s="159">
        <v>742.04699699999765</v>
      </c>
      <c r="Z112" s="183">
        <v>4.4038397448071143E-2</v>
      </c>
      <c r="AA112" s="183">
        <v>3.871203424332359E-2</v>
      </c>
      <c r="AB112" s="183">
        <v>5.3263632047475529E-3</v>
      </c>
      <c r="AC112" s="55" t="s">
        <v>28</v>
      </c>
      <c r="AD112" s="40"/>
    </row>
    <row r="113" spans="1:30">
      <c r="A113" s="144" t="s">
        <v>469</v>
      </c>
      <c r="B113" s="145">
        <v>135</v>
      </c>
      <c r="C113" s="146">
        <v>140.91</v>
      </c>
      <c r="D113" s="147">
        <v>0.95760000000000001</v>
      </c>
      <c r="E113" s="148">
        <v>0.21995694400000002</v>
      </c>
      <c r="F113" s="149">
        <v>0.2213333333333333</v>
      </c>
      <c r="G113" s="150">
        <v>164.88</v>
      </c>
      <c r="H113" s="151">
        <v>29.879999999999995</v>
      </c>
      <c r="I113" s="145" t="s">
        <v>955</v>
      </c>
      <c r="J113" s="152" t="s">
        <v>956</v>
      </c>
      <c r="K113" s="153">
        <v>43636</v>
      </c>
      <c r="L113" s="154">
        <v>44005</v>
      </c>
      <c r="M113" s="155">
        <v>49950</v>
      </c>
      <c r="N113" s="156">
        <v>0.21834234234234229</v>
      </c>
      <c r="O113" s="157">
        <v>134.935416</v>
      </c>
      <c r="P113" s="157">
        <v>-6.4583999999996422E-2</v>
      </c>
      <c r="Q113" s="158">
        <v>0.89956944000000005</v>
      </c>
      <c r="R113" s="159">
        <v>11148.92</v>
      </c>
      <c r="S113" s="160">
        <v>10676.205792000001</v>
      </c>
      <c r="T113" s="160"/>
      <c r="U113" s="161"/>
      <c r="V113" s="162">
        <v>7247.82</v>
      </c>
      <c r="W113" s="162">
        <v>17924.025792</v>
      </c>
      <c r="X113" s="163">
        <v>16985</v>
      </c>
      <c r="Y113" s="159">
        <v>939.02579200000037</v>
      </c>
      <c r="Z113" s="184">
        <v>5.5285592699440667E-2</v>
      </c>
      <c r="AA113" s="184">
        <v>5.8029321872240525E-2</v>
      </c>
      <c r="AB113" s="184">
        <v>-2.7437291727998581E-3</v>
      </c>
      <c r="AC113" s="164" t="s">
        <v>952</v>
      </c>
      <c r="AD113" s="40"/>
    </row>
    <row r="114" spans="1:30">
      <c r="A114" s="144" t="s">
        <v>470</v>
      </c>
      <c r="B114" s="145">
        <v>135</v>
      </c>
      <c r="C114" s="146">
        <v>139.13</v>
      </c>
      <c r="D114" s="147">
        <v>0.9698</v>
      </c>
      <c r="E114" s="148">
        <v>0.21995218266666666</v>
      </c>
      <c r="F114" s="149">
        <v>0.22251851851851845</v>
      </c>
      <c r="G114" s="150">
        <v>165.04</v>
      </c>
      <c r="H114" s="151">
        <v>30.039999999999992</v>
      </c>
      <c r="I114" s="145" t="s">
        <v>955</v>
      </c>
      <c r="J114" s="152" t="s">
        <v>1021</v>
      </c>
      <c r="K114" s="153">
        <v>43637</v>
      </c>
      <c r="L114" s="154">
        <v>44013</v>
      </c>
      <c r="M114" s="155">
        <v>50895</v>
      </c>
      <c r="N114" s="156">
        <v>0.21543570095294226</v>
      </c>
      <c r="O114" s="157">
        <v>134.92827399999999</v>
      </c>
      <c r="P114" s="157">
        <v>-7.1726000000012391E-2</v>
      </c>
      <c r="Q114" s="158">
        <v>0.89952182666666658</v>
      </c>
      <c r="R114" s="159">
        <v>11288.05</v>
      </c>
      <c r="S114" s="160">
        <v>10947.150889999999</v>
      </c>
      <c r="T114" s="160"/>
      <c r="U114" s="161"/>
      <c r="V114" s="162">
        <v>7247.82</v>
      </c>
      <c r="W114" s="162">
        <v>18194.970889999997</v>
      </c>
      <c r="X114" s="163">
        <v>17120</v>
      </c>
      <c r="Y114" s="159">
        <v>1074.9708899999969</v>
      </c>
      <c r="Z114" s="184">
        <v>6.2790355724298808E-2</v>
      </c>
      <c r="AA114" s="184">
        <v>7.0940736565420881E-2</v>
      </c>
      <c r="AB114" s="184">
        <v>-8.1503808411220735E-3</v>
      </c>
      <c r="AC114" s="164" t="s">
        <v>952</v>
      </c>
      <c r="AD114" s="40"/>
    </row>
    <row r="115" spans="1:30">
      <c r="A115" s="144" t="s">
        <v>471</v>
      </c>
      <c r="B115" s="145">
        <v>135</v>
      </c>
      <c r="C115" s="146">
        <v>139.06</v>
      </c>
      <c r="D115" s="147">
        <v>0.97030000000000005</v>
      </c>
      <c r="E115" s="148">
        <v>0.2199532786666667</v>
      </c>
      <c r="F115" s="149">
        <v>0.22185185185185177</v>
      </c>
      <c r="G115" s="150">
        <v>164.95</v>
      </c>
      <c r="H115" s="151">
        <v>29.949999999999989</v>
      </c>
      <c r="I115" s="145" t="s">
        <v>955</v>
      </c>
      <c r="J115" s="152" t="s">
        <v>1022</v>
      </c>
      <c r="K115" s="153">
        <v>43640</v>
      </c>
      <c r="L115" s="154">
        <v>44013</v>
      </c>
      <c r="M115" s="155">
        <v>50490</v>
      </c>
      <c r="N115" s="156">
        <v>0.21651317092493555</v>
      </c>
      <c r="O115" s="157">
        <v>134.92991800000001</v>
      </c>
      <c r="P115" s="157">
        <v>-7.0081999999985101E-2</v>
      </c>
      <c r="Q115" s="158">
        <v>0.89953278666666681</v>
      </c>
      <c r="R115" s="159">
        <v>11427.109999999999</v>
      </c>
      <c r="S115" s="160">
        <v>11087.724833</v>
      </c>
      <c r="T115" s="160"/>
      <c r="U115" s="161"/>
      <c r="V115" s="162">
        <v>7247.82</v>
      </c>
      <c r="W115" s="162">
        <v>18335.544833</v>
      </c>
      <c r="X115" s="163">
        <v>17255</v>
      </c>
      <c r="Y115" s="159">
        <v>1080.5448329999999</v>
      </c>
      <c r="Z115" s="184">
        <v>6.2622128832222623E-2</v>
      </c>
      <c r="AA115" s="184">
        <v>7.0929472790495884E-2</v>
      </c>
      <c r="AB115" s="184">
        <v>-8.3073439582732611E-3</v>
      </c>
      <c r="AC115" s="164" t="s">
        <v>952</v>
      </c>
      <c r="AD115" s="40"/>
    </row>
    <row r="116" spans="1:30">
      <c r="A116" s="144" t="s">
        <v>472</v>
      </c>
      <c r="B116" s="145">
        <v>135</v>
      </c>
      <c r="C116" s="146">
        <v>140.36000000000001</v>
      </c>
      <c r="D116" s="147">
        <v>0.96140000000000003</v>
      </c>
      <c r="E116" s="148">
        <v>0.21996140266666669</v>
      </c>
      <c r="F116" s="149">
        <v>0.22962962962962963</v>
      </c>
      <c r="G116" s="150">
        <v>166</v>
      </c>
      <c r="H116" s="151">
        <v>31</v>
      </c>
      <c r="I116" s="145" t="s">
        <v>27</v>
      </c>
      <c r="J116" s="152" t="s">
        <v>1003</v>
      </c>
      <c r="K116" s="153">
        <v>43641</v>
      </c>
      <c r="L116" s="154" t="s">
        <v>972</v>
      </c>
      <c r="M116" s="155">
        <v>50355</v>
      </c>
      <c r="N116" s="156">
        <v>0.22470459735875287</v>
      </c>
      <c r="O116" s="157">
        <v>134.94210400000003</v>
      </c>
      <c r="P116" s="157">
        <v>-5.7895999999971082E-2</v>
      </c>
      <c r="Q116" s="158">
        <v>0.8996140266666669</v>
      </c>
      <c r="R116" s="159">
        <v>11567.47</v>
      </c>
      <c r="S116" s="160">
        <v>11120.965657999999</v>
      </c>
      <c r="T116" s="160"/>
      <c r="U116" s="161"/>
      <c r="V116" s="162">
        <v>7247.82</v>
      </c>
      <c r="W116" s="162">
        <v>18368.785658000001</v>
      </c>
      <c r="X116" s="163">
        <v>17390</v>
      </c>
      <c r="Y116" s="159">
        <v>978.78565800000069</v>
      </c>
      <c r="Z116" s="184">
        <v>5.6284396664749936E-2</v>
      </c>
      <c r="AA116" s="184">
        <v>6.0628753191489748E-2</v>
      </c>
      <c r="AB116" s="184">
        <v>-4.3443565267398121E-3</v>
      </c>
      <c r="AC116" s="164" t="s">
        <v>952</v>
      </c>
      <c r="AD116" s="40"/>
    </row>
    <row r="117" spans="1:30">
      <c r="A117" s="144" t="s">
        <v>473</v>
      </c>
      <c r="B117" s="145">
        <v>135</v>
      </c>
      <c r="C117" s="146">
        <v>140.6</v>
      </c>
      <c r="D117" s="147">
        <v>0.9597</v>
      </c>
      <c r="E117" s="148">
        <v>0.21995587999999999</v>
      </c>
      <c r="F117" s="149">
        <v>0.23177777777777772</v>
      </c>
      <c r="G117" s="150">
        <v>166.29</v>
      </c>
      <c r="H117" s="151">
        <v>31.289999999999992</v>
      </c>
      <c r="I117" s="145" t="s">
        <v>27</v>
      </c>
      <c r="J117" s="152" t="s">
        <v>1004</v>
      </c>
      <c r="K117" s="153">
        <v>43642</v>
      </c>
      <c r="L117" s="154" t="s">
        <v>972</v>
      </c>
      <c r="M117" s="155">
        <v>50220</v>
      </c>
      <c r="N117" s="156">
        <v>0.22741636798088405</v>
      </c>
      <c r="O117" s="157">
        <v>134.93382</v>
      </c>
      <c r="P117" s="157">
        <v>-6.6180000000002792E-2</v>
      </c>
      <c r="Q117" s="158">
        <v>0.89955879999999999</v>
      </c>
      <c r="R117" s="159">
        <v>11708.07</v>
      </c>
      <c r="S117" s="160">
        <v>11236.234779</v>
      </c>
      <c r="T117" s="160"/>
      <c r="U117" s="161"/>
      <c r="V117" s="162">
        <v>7247.82</v>
      </c>
      <c r="W117" s="162">
        <v>18484.054778999998</v>
      </c>
      <c r="X117" s="163">
        <v>17525</v>
      </c>
      <c r="Y117" s="159">
        <v>959.05477899999823</v>
      </c>
      <c r="Z117" s="184">
        <v>5.4724951726105475E-2</v>
      </c>
      <c r="AA117" s="184">
        <v>5.8296922054208666E-2</v>
      </c>
      <c r="AB117" s="184">
        <v>-3.5719703281031912E-3</v>
      </c>
      <c r="AC117" s="164" t="s">
        <v>952</v>
      </c>
      <c r="AD117" s="40"/>
    </row>
    <row r="118" spans="1:30">
      <c r="A118" s="144" t="s">
        <v>474</v>
      </c>
      <c r="B118" s="145">
        <v>135</v>
      </c>
      <c r="C118" s="146">
        <v>139.37</v>
      </c>
      <c r="D118" s="147">
        <v>0.96819999999999995</v>
      </c>
      <c r="E118" s="148">
        <v>0.21995868933333335</v>
      </c>
      <c r="F118" s="149">
        <v>0.22096296296296306</v>
      </c>
      <c r="G118" s="150">
        <v>164.83</v>
      </c>
      <c r="H118" s="151">
        <v>29.830000000000013</v>
      </c>
      <c r="I118" s="145" t="s">
        <v>27</v>
      </c>
      <c r="J118" s="152" t="s">
        <v>1005</v>
      </c>
      <c r="K118" s="153">
        <v>43643</v>
      </c>
      <c r="L118" s="154" t="s">
        <v>972</v>
      </c>
      <c r="M118" s="155">
        <v>50085</v>
      </c>
      <c r="N118" s="156">
        <v>0.2173894379554758</v>
      </c>
      <c r="O118" s="157">
        <v>134.93803399999999</v>
      </c>
      <c r="P118" s="157">
        <v>-6.19660000000124E-2</v>
      </c>
      <c r="Q118" s="158">
        <v>0.8995868933333333</v>
      </c>
      <c r="R118" s="159">
        <v>11847.44</v>
      </c>
      <c r="S118" s="160">
        <v>11470.691408000001</v>
      </c>
      <c r="T118" s="160"/>
      <c r="U118" s="161"/>
      <c r="V118" s="162">
        <v>7247.82</v>
      </c>
      <c r="W118" s="162">
        <v>18718.511407999998</v>
      </c>
      <c r="X118" s="163">
        <v>17660</v>
      </c>
      <c r="Y118" s="159">
        <v>1058.5114079999985</v>
      </c>
      <c r="Z118" s="184">
        <v>5.9938358323895713E-2</v>
      </c>
      <c r="AA118" s="184">
        <v>6.7149382106455491E-2</v>
      </c>
      <c r="AB118" s="184">
        <v>-7.2110237825597778E-3</v>
      </c>
      <c r="AC118" s="164" t="s">
        <v>952</v>
      </c>
      <c r="AD118" s="40"/>
    </row>
    <row r="119" spans="1:30">
      <c r="A119" s="144" t="s">
        <v>475</v>
      </c>
      <c r="B119" s="145">
        <v>135</v>
      </c>
      <c r="C119" s="146">
        <v>140.82</v>
      </c>
      <c r="D119" s="147">
        <v>0.95820000000000005</v>
      </c>
      <c r="E119" s="148">
        <v>0.21995581600000003</v>
      </c>
      <c r="F119" s="149">
        <v>0.22051851851851859</v>
      </c>
      <c r="G119" s="150">
        <v>164.77</v>
      </c>
      <c r="H119" s="151">
        <v>29.77000000000001</v>
      </c>
      <c r="I119" s="145" t="s">
        <v>955</v>
      </c>
      <c r="J119" s="152" t="s">
        <v>957</v>
      </c>
      <c r="K119" s="153">
        <v>43644</v>
      </c>
      <c r="L119" s="154">
        <v>44005</v>
      </c>
      <c r="M119" s="155">
        <v>48870</v>
      </c>
      <c r="N119" s="156">
        <v>0.22234602005320245</v>
      </c>
      <c r="O119" s="157">
        <v>134.93372400000001</v>
      </c>
      <c r="P119" s="157">
        <v>-6.6275999999987789E-2</v>
      </c>
      <c r="Q119" s="158">
        <v>0.89955816000000011</v>
      </c>
      <c r="R119" s="159">
        <v>11988.26</v>
      </c>
      <c r="S119" s="160">
        <v>11487.150732</v>
      </c>
      <c r="T119" s="160"/>
      <c r="U119" s="161"/>
      <c r="V119" s="162">
        <v>7247.82</v>
      </c>
      <c r="W119" s="162">
        <v>18734.970732000002</v>
      </c>
      <c r="X119" s="163">
        <v>17795</v>
      </c>
      <c r="Y119" s="159">
        <v>939.97073200000159</v>
      </c>
      <c r="Z119" s="184">
        <v>5.2822182186007316E-2</v>
      </c>
      <c r="AA119" s="184">
        <v>5.5697859623490054E-2</v>
      </c>
      <c r="AB119" s="184">
        <v>-2.8756774374827376E-3</v>
      </c>
      <c r="AC119" s="164" t="s">
        <v>952</v>
      </c>
      <c r="AD119" s="40"/>
    </row>
    <row r="120" spans="1:30">
      <c r="A120" s="144" t="s">
        <v>476</v>
      </c>
      <c r="B120" s="145">
        <v>135</v>
      </c>
      <c r="C120" s="146">
        <v>136.94</v>
      </c>
      <c r="D120" s="147">
        <v>0.98540000000000005</v>
      </c>
      <c r="E120" s="148">
        <v>0.2199604506666667</v>
      </c>
      <c r="F120" s="149">
        <v>0.22222222222222221</v>
      </c>
      <c r="G120" s="150">
        <v>165</v>
      </c>
      <c r="H120" s="151">
        <v>30</v>
      </c>
      <c r="I120" s="145" t="s">
        <v>955</v>
      </c>
      <c r="J120" s="152" t="s">
        <v>1056</v>
      </c>
      <c r="K120" s="153">
        <v>43647</v>
      </c>
      <c r="L120" s="154">
        <v>44014</v>
      </c>
      <c r="M120" s="155">
        <v>49680</v>
      </c>
      <c r="N120" s="156">
        <v>0.22041062801932365</v>
      </c>
      <c r="O120" s="157">
        <v>134.940676</v>
      </c>
      <c r="P120" s="157">
        <v>-5.9324000000003707E-2</v>
      </c>
      <c r="Q120" s="158">
        <v>0.89960450666666669</v>
      </c>
      <c r="R120" s="159">
        <v>12125.2</v>
      </c>
      <c r="S120" s="160">
        <v>11948.172080000002</v>
      </c>
      <c r="T120" s="160"/>
      <c r="U120" s="161"/>
      <c r="V120" s="162">
        <v>7247.82</v>
      </c>
      <c r="W120" s="162">
        <v>19195.992080000004</v>
      </c>
      <c r="X120" s="163">
        <v>17930</v>
      </c>
      <c r="Y120" s="159">
        <v>1265.9920800000036</v>
      </c>
      <c r="Z120" s="184">
        <v>7.0607477969883092E-2</v>
      </c>
      <c r="AA120" s="184">
        <v>8.5017180145008586E-2</v>
      </c>
      <c r="AB120" s="184">
        <v>-1.4409702175125494E-2</v>
      </c>
      <c r="AC120" s="164" t="s">
        <v>952</v>
      </c>
      <c r="AD120" s="40"/>
    </row>
    <row r="121" spans="1:30">
      <c r="A121" s="144" t="s">
        <v>477</v>
      </c>
      <c r="B121" s="145">
        <v>135</v>
      </c>
      <c r="C121" s="146">
        <v>137.34</v>
      </c>
      <c r="D121" s="147">
        <v>0.98250000000000004</v>
      </c>
      <c r="E121" s="148">
        <v>0.21995770000000003</v>
      </c>
      <c r="F121" s="149">
        <v>0.22577777777777769</v>
      </c>
      <c r="G121" s="150">
        <v>165.48</v>
      </c>
      <c r="H121" s="151">
        <v>30.47999999999999</v>
      </c>
      <c r="I121" s="145" t="s">
        <v>955</v>
      </c>
      <c r="J121" s="152" t="s">
        <v>1057</v>
      </c>
      <c r="K121" s="153">
        <v>43648</v>
      </c>
      <c r="L121" s="154">
        <v>44014</v>
      </c>
      <c r="M121" s="155">
        <v>49545</v>
      </c>
      <c r="N121" s="156">
        <v>0.22454738116863451</v>
      </c>
      <c r="O121" s="157">
        <v>134.93655000000001</v>
      </c>
      <c r="P121" s="157">
        <v>-6.3449999999988904E-2</v>
      </c>
      <c r="Q121" s="158">
        <v>0.89957700000000007</v>
      </c>
      <c r="R121" s="159">
        <v>12262.54</v>
      </c>
      <c r="S121" s="160">
        <v>12047.945550000002</v>
      </c>
      <c r="T121" s="160"/>
      <c r="U121" s="161"/>
      <c r="V121" s="162">
        <v>7247.82</v>
      </c>
      <c r="W121" s="162">
        <v>19295.765550000004</v>
      </c>
      <c r="X121" s="163">
        <v>18065</v>
      </c>
      <c r="Y121" s="159">
        <v>1230.7655500000037</v>
      </c>
      <c r="Z121" s="184">
        <v>6.8129839468585862E-2</v>
      </c>
      <c r="AA121" s="184">
        <v>8.1209025740382135E-2</v>
      </c>
      <c r="AB121" s="184">
        <v>-1.3079186271796273E-2</v>
      </c>
      <c r="AC121" s="164" t="s">
        <v>952</v>
      </c>
      <c r="AD121" s="40"/>
    </row>
    <row r="122" spans="1:30">
      <c r="A122" s="144" t="s">
        <v>478</v>
      </c>
      <c r="B122" s="145">
        <v>135</v>
      </c>
      <c r="C122" s="146">
        <v>138.44999999999999</v>
      </c>
      <c r="D122" s="147">
        <v>0.97460000000000002</v>
      </c>
      <c r="E122" s="148">
        <v>0.21995558000000001</v>
      </c>
      <c r="F122" s="149">
        <v>0.23570370370370367</v>
      </c>
      <c r="G122" s="150">
        <v>166.82</v>
      </c>
      <c r="H122" s="151">
        <v>31.819999999999993</v>
      </c>
      <c r="I122" s="145" t="s">
        <v>955</v>
      </c>
      <c r="J122" s="152" t="s">
        <v>1058</v>
      </c>
      <c r="K122" s="153">
        <v>43649</v>
      </c>
      <c r="L122" s="154">
        <v>44014</v>
      </c>
      <c r="M122" s="155">
        <v>49410</v>
      </c>
      <c r="N122" s="156">
        <v>0.23505970451325639</v>
      </c>
      <c r="O122" s="157">
        <v>134.93337</v>
      </c>
      <c r="P122" s="157">
        <v>-6.663000000000352E-2</v>
      </c>
      <c r="Q122" s="158">
        <v>0.89955580000000002</v>
      </c>
      <c r="R122" s="159">
        <v>12400.990000000002</v>
      </c>
      <c r="S122" s="160">
        <v>12086.004854000003</v>
      </c>
      <c r="T122" s="160"/>
      <c r="U122" s="161"/>
      <c r="V122" s="162">
        <v>7247.82</v>
      </c>
      <c r="W122" s="162">
        <v>19333.824854000002</v>
      </c>
      <c r="X122" s="163">
        <v>18200</v>
      </c>
      <c r="Y122" s="159">
        <v>1133.8248540000022</v>
      </c>
      <c r="Z122" s="184">
        <v>6.2298068901099013E-2</v>
      </c>
      <c r="AA122" s="184">
        <v>7.1973785384615629E-2</v>
      </c>
      <c r="AB122" s="184">
        <v>-9.6757164835166165E-3</v>
      </c>
      <c r="AC122" s="164" t="s">
        <v>952</v>
      </c>
      <c r="AD122" s="40"/>
    </row>
    <row r="123" spans="1:30">
      <c r="A123" s="144" t="s">
        <v>479</v>
      </c>
      <c r="B123" s="145">
        <v>135</v>
      </c>
      <c r="C123" s="146">
        <v>138.85</v>
      </c>
      <c r="D123" s="147">
        <v>0.9718</v>
      </c>
      <c r="E123" s="148">
        <v>0.21995628666666667</v>
      </c>
      <c r="F123" s="149">
        <v>0.23925925925925934</v>
      </c>
      <c r="G123" s="150">
        <v>167.3</v>
      </c>
      <c r="H123" s="151">
        <v>32.300000000000011</v>
      </c>
      <c r="I123" s="145" t="s">
        <v>955</v>
      </c>
      <c r="J123" s="152" t="s">
        <v>1059</v>
      </c>
      <c r="K123" s="153">
        <v>43650</v>
      </c>
      <c r="L123" s="154">
        <v>44014</v>
      </c>
      <c r="M123" s="155">
        <v>49275</v>
      </c>
      <c r="N123" s="156">
        <v>0.23925925925925937</v>
      </c>
      <c r="O123" s="157">
        <v>134.93442999999999</v>
      </c>
      <c r="P123" s="157">
        <v>-6.5570000000008122E-2</v>
      </c>
      <c r="Q123" s="158">
        <v>0.89956286666666663</v>
      </c>
      <c r="R123" s="159">
        <v>12539.840000000002</v>
      </c>
      <c r="S123" s="160">
        <v>12186.216512000003</v>
      </c>
      <c r="T123" s="160"/>
      <c r="U123" s="161"/>
      <c r="V123" s="162">
        <v>7247.82</v>
      </c>
      <c r="W123" s="162">
        <v>19434.036512000002</v>
      </c>
      <c r="X123" s="163">
        <v>18335</v>
      </c>
      <c r="Y123" s="159">
        <v>1099.0365120000024</v>
      </c>
      <c r="Z123" s="184">
        <v>5.9941996836651246E-2</v>
      </c>
      <c r="AA123" s="184">
        <v>6.8383192364330547E-2</v>
      </c>
      <c r="AB123" s="184">
        <v>-8.4411955276793016E-3</v>
      </c>
      <c r="AC123" s="164" t="s">
        <v>952</v>
      </c>
      <c r="AD123" s="40"/>
    </row>
    <row r="124" spans="1:30">
      <c r="A124" s="144" t="s">
        <v>480</v>
      </c>
      <c r="B124" s="145">
        <v>135</v>
      </c>
      <c r="C124" s="146">
        <v>138.33000000000001</v>
      </c>
      <c r="D124" s="147">
        <v>0.97550000000000003</v>
      </c>
      <c r="E124" s="148">
        <v>0.21996061</v>
      </c>
      <c r="F124" s="149">
        <v>0.23459259259259249</v>
      </c>
      <c r="G124" s="150">
        <v>166.67</v>
      </c>
      <c r="H124" s="151">
        <v>31.669999999999987</v>
      </c>
      <c r="I124" s="145" t="s">
        <v>955</v>
      </c>
      <c r="J124" s="152" t="s">
        <v>1060</v>
      </c>
      <c r="K124" s="153">
        <v>43651</v>
      </c>
      <c r="L124" s="154">
        <v>44014</v>
      </c>
      <c r="M124" s="155">
        <v>49140</v>
      </c>
      <c r="N124" s="156">
        <v>0.23523707773707764</v>
      </c>
      <c r="O124" s="157">
        <v>134.94091500000002</v>
      </c>
      <c r="P124" s="157">
        <v>-5.9084999999981846E-2</v>
      </c>
      <c r="Q124" s="158">
        <v>0.89960610000000008</v>
      </c>
      <c r="R124" s="159">
        <v>12678.170000000002</v>
      </c>
      <c r="S124" s="160">
        <v>12367.554835000003</v>
      </c>
      <c r="T124" s="160"/>
      <c r="U124" s="161"/>
      <c r="V124" s="162">
        <v>7247.82</v>
      </c>
      <c r="W124" s="162">
        <v>19615.374835000002</v>
      </c>
      <c r="X124" s="163">
        <v>18470</v>
      </c>
      <c r="Y124" s="159">
        <v>1145.3748350000023</v>
      </c>
      <c r="Z124" s="184">
        <v>6.2012714401732616E-2</v>
      </c>
      <c r="AA124" s="184">
        <v>7.1918166486194091E-2</v>
      </c>
      <c r="AB124" s="184">
        <v>-9.9054520844614746E-3</v>
      </c>
      <c r="AC124" s="164" t="s">
        <v>952</v>
      </c>
      <c r="AD124" s="40"/>
    </row>
    <row r="125" spans="1:30">
      <c r="A125" s="10" t="s">
        <v>481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27</v>
      </c>
      <c r="J125" s="16" t="s">
        <v>785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183">
        <v>4.0298143402311498E-2</v>
      </c>
      <c r="AA125" s="183">
        <v>3.7357580112872699E-2</v>
      </c>
      <c r="AB125" s="183">
        <v>2.94056328943879E-3</v>
      </c>
      <c r="AC125" s="55" t="s">
        <v>28</v>
      </c>
      <c r="AD125" s="40"/>
    </row>
    <row r="126" spans="1:30">
      <c r="A126" s="10" t="s">
        <v>482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27</v>
      </c>
      <c r="J126" s="16" t="s">
        <v>786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183">
        <v>4.1372571771612E-2</v>
      </c>
      <c r="AA126" s="183">
        <v>3.9266148078975299E-2</v>
      </c>
      <c r="AB126" s="183">
        <v>2.1064236926366699E-3</v>
      </c>
      <c r="AC126" s="55" t="s">
        <v>28</v>
      </c>
      <c r="AD126" s="40"/>
    </row>
    <row r="127" spans="1:30">
      <c r="A127" s="10" t="s">
        <v>483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27</v>
      </c>
      <c r="J127" s="16" t="s">
        <v>787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183">
        <v>3.6540049165563401E-2</v>
      </c>
      <c r="AA127" s="183">
        <v>3.1785123602648999E-2</v>
      </c>
      <c r="AB127" s="183">
        <v>4.75492556291444E-3</v>
      </c>
      <c r="AC127" s="55" t="s">
        <v>28</v>
      </c>
      <c r="AD127" s="40"/>
    </row>
    <row r="128" spans="1:30">
      <c r="A128" s="10" t="s">
        <v>484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27</v>
      </c>
      <c r="J128" s="16" t="s">
        <v>788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183">
        <v>3.6276462598632701E-2</v>
      </c>
      <c r="AA128" s="183">
        <v>3.1555304260915303E-2</v>
      </c>
      <c r="AB128" s="183">
        <v>4.7211583377173502E-3</v>
      </c>
      <c r="AC128" s="55" t="s">
        <v>28</v>
      </c>
      <c r="AD128" s="40"/>
    </row>
    <row r="129" spans="1:30">
      <c r="A129" s="10" t="s">
        <v>485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27</v>
      </c>
      <c r="J129" s="16" t="s">
        <v>789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183">
        <v>3.8508651762862799E-2</v>
      </c>
      <c r="AA129" s="183">
        <v>3.5253150065291297E-2</v>
      </c>
      <c r="AB129" s="183">
        <v>3.2555016975715201E-3</v>
      </c>
      <c r="AC129" s="55" t="s">
        <v>28</v>
      </c>
      <c r="AD129" s="40"/>
    </row>
    <row r="130" spans="1:30">
      <c r="A130" s="10" t="s">
        <v>486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27</v>
      </c>
      <c r="J130" s="16" t="s">
        <v>790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183">
        <v>4.6363003112033702E-2</v>
      </c>
      <c r="AA130" s="183">
        <v>4.7752889004149597E-2</v>
      </c>
      <c r="AB130" s="183">
        <v>-1.3898858921159399E-3</v>
      </c>
      <c r="AC130" s="55" t="s">
        <v>28</v>
      </c>
      <c r="AD130" s="40"/>
    </row>
    <row r="131" spans="1:30">
      <c r="A131" s="10" t="s">
        <v>487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27</v>
      </c>
      <c r="J131" s="16" t="s">
        <v>791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183">
        <v>4.7013462374453099E-2</v>
      </c>
      <c r="AA131" s="183">
        <v>4.8942968426474602E-2</v>
      </c>
      <c r="AB131" s="183">
        <v>-1.92950605202151E-3</v>
      </c>
      <c r="AC131" s="55" t="s">
        <v>28</v>
      </c>
      <c r="AD131" s="40"/>
    </row>
    <row r="132" spans="1:30">
      <c r="A132" s="10" t="s">
        <v>488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27</v>
      </c>
      <c r="J132" s="16" t="s">
        <v>792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183">
        <v>4.6405896675192099E-2</v>
      </c>
      <c r="AA132" s="183">
        <v>4.8166224040920899E-2</v>
      </c>
      <c r="AB132" s="183">
        <v>-1.7603273657287599E-3</v>
      </c>
      <c r="AC132" s="55" t="s">
        <v>28</v>
      </c>
      <c r="AD132" s="40"/>
    </row>
    <row r="133" spans="1:30">
      <c r="A133" s="10" t="s">
        <v>489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27</v>
      </c>
      <c r="J133" s="16" t="s">
        <v>793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183">
        <v>3.5344372212345002E-2</v>
      </c>
      <c r="AA133" s="183">
        <v>3.1172067411735099E-2</v>
      </c>
      <c r="AB133" s="183">
        <v>4.1723048006099403E-3</v>
      </c>
      <c r="AC133" s="55" t="s">
        <v>28</v>
      </c>
      <c r="AD133" s="40"/>
    </row>
    <row r="134" spans="1:30">
      <c r="A134" s="10" t="s">
        <v>490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27</v>
      </c>
      <c r="J134" s="16" t="s">
        <v>794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183">
        <v>3.95376200807269E-2</v>
      </c>
      <c r="AA134" s="183">
        <v>3.78150065590315E-2</v>
      </c>
      <c r="AB134" s="183">
        <v>1.7226135216954299E-3</v>
      </c>
      <c r="AC134" s="55" t="s">
        <v>28</v>
      </c>
      <c r="AD134" s="40"/>
    </row>
    <row r="135" spans="1:30">
      <c r="A135" s="144" t="s">
        <v>491</v>
      </c>
      <c r="B135" s="145">
        <v>960</v>
      </c>
      <c r="C135" s="146">
        <v>1024.6199999999999</v>
      </c>
      <c r="D135" s="147">
        <v>0.93640000000000001</v>
      </c>
      <c r="E135" s="148">
        <v>0.29000000000000004</v>
      </c>
      <c r="F135" s="149">
        <v>0.3020000000000001</v>
      </c>
      <c r="G135" s="165">
        <v>1249.92</v>
      </c>
      <c r="H135" s="151">
        <v>289.92000000000007</v>
      </c>
      <c r="I135" s="145" t="s">
        <v>955</v>
      </c>
      <c r="J135" s="152" t="s">
        <v>1218</v>
      </c>
      <c r="K135" s="153">
        <v>43668</v>
      </c>
      <c r="L135" s="154">
        <v>44015</v>
      </c>
      <c r="M135" s="155">
        <v>334080</v>
      </c>
      <c r="N135" s="156">
        <v>0.31675287356321846</v>
      </c>
      <c r="O135" s="157">
        <v>959.45416799999987</v>
      </c>
      <c r="P135" s="157">
        <v>-0.54583200000013221</v>
      </c>
      <c r="Q135" s="158">
        <v>1.6</v>
      </c>
      <c r="R135" s="159">
        <v>15127.91</v>
      </c>
      <c r="S135" s="160">
        <v>14165.774923999999</v>
      </c>
      <c r="T135" s="160"/>
      <c r="U135" s="161"/>
      <c r="V135" s="162">
        <v>7247.82</v>
      </c>
      <c r="W135" s="162">
        <v>21413.594923999997</v>
      </c>
      <c r="X135" s="163">
        <v>20780</v>
      </c>
      <c r="Y135" s="159">
        <v>633.59492399999726</v>
      </c>
      <c r="Z135" s="184">
        <v>3.0490612319537869E-2</v>
      </c>
      <c r="AA135" s="184">
        <v>2.4961900096246659E-2</v>
      </c>
      <c r="AB135" s="184">
        <v>5.52871222329121E-3</v>
      </c>
      <c r="AC135" s="55" t="s">
        <v>28</v>
      </c>
      <c r="AD135" s="40"/>
    </row>
    <row r="136" spans="1:30">
      <c r="A136" s="144" t="s">
        <v>492</v>
      </c>
      <c r="B136" s="145">
        <v>240</v>
      </c>
      <c r="C136" s="146">
        <v>253.9</v>
      </c>
      <c r="D136" s="147">
        <v>0.94479999999999997</v>
      </c>
      <c r="E136" s="148">
        <v>0.28992314666666663</v>
      </c>
      <c r="F136" s="149">
        <v>0.29054166666666675</v>
      </c>
      <c r="G136" s="165">
        <v>309.73</v>
      </c>
      <c r="H136" s="151">
        <v>69.730000000000018</v>
      </c>
      <c r="I136" s="145" t="s">
        <v>955</v>
      </c>
      <c r="J136" s="152" t="s">
        <v>1219</v>
      </c>
      <c r="K136" s="153">
        <v>43669</v>
      </c>
      <c r="L136" s="154">
        <v>44015</v>
      </c>
      <c r="M136" s="155">
        <v>83280</v>
      </c>
      <c r="N136" s="156">
        <v>0.30561299231508171</v>
      </c>
      <c r="O136" s="157">
        <v>239.88471999999999</v>
      </c>
      <c r="P136" s="157">
        <v>-0.11528000000001271</v>
      </c>
      <c r="Q136" s="158">
        <v>1.5992314666666665</v>
      </c>
      <c r="R136" s="159">
        <v>15381.81</v>
      </c>
      <c r="S136" s="160">
        <v>14532.734087999999</v>
      </c>
      <c r="T136" s="160"/>
      <c r="U136" s="161"/>
      <c r="V136" s="162">
        <v>7247.82</v>
      </c>
      <c r="W136" s="162">
        <v>21780.554087999997</v>
      </c>
      <c r="X136" s="163">
        <v>21020</v>
      </c>
      <c r="Y136" s="159">
        <v>760.55408799999714</v>
      </c>
      <c r="Z136" s="184">
        <v>3.6182401902949524E-2</v>
      </c>
      <c r="AA136" s="184">
        <v>3.3760875737393059E-2</v>
      </c>
      <c r="AB136" s="184">
        <v>2.4215261655564646E-3</v>
      </c>
      <c r="AC136" s="55" t="s">
        <v>28</v>
      </c>
      <c r="AD136" s="40"/>
    </row>
    <row r="137" spans="1:30">
      <c r="A137" s="144" t="s">
        <v>493</v>
      </c>
      <c r="B137" s="145">
        <v>240</v>
      </c>
      <c r="C137" s="146">
        <v>251.55</v>
      </c>
      <c r="D137" s="147">
        <v>0.9536</v>
      </c>
      <c r="E137" s="148">
        <v>0.28991872000000002</v>
      </c>
      <c r="F137" s="149">
        <v>0.32974999999999993</v>
      </c>
      <c r="G137" s="165">
        <v>319.14</v>
      </c>
      <c r="H137" s="151">
        <v>79.139999999999986</v>
      </c>
      <c r="I137" s="145" t="s">
        <v>955</v>
      </c>
      <c r="J137" s="152" t="s">
        <v>1176</v>
      </c>
      <c r="K137" s="153">
        <v>43670</v>
      </c>
      <c r="L137" s="154">
        <v>44018</v>
      </c>
      <c r="M137" s="155">
        <v>83760</v>
      </c>
      <c r="N137" s="156">
        <v>0.34486747851002864</v>
      </c>
      <c r="O137" s="157">
        <v>239.87808000000001</v>
      </c>
      <c r="P137" s="157">
        <v>-0.1219199999999887</v>
      </c>
      <c r="Q137" s="158">
        <v>1.5991872</v>
      </c>
      <c r="R137" s="159">
        <v>15633.359999999999</v>
      </c>
      <c r="S137" s="160">
        <v>14907.972096</v>
      </c>
      <c r="T137" s="160"/>
      <c r="U137" s="161"/>
      <c r="V137" s="162">
        <v>7247.82</v>
      </c>
      <c r="W137" s="162">
        <v>22155.792095999997</v>
      </c>
      <c r="X137" s="163">
        <v>21260</v>
      </c>
      <c r="Y137" s="159">
        <v>895.7920959999974</v>
      </c>
      <c r="Z137" s="184">
        <v>4.213509388523029E-2</v>
      </c>
      <c r="AA137" s="184">
        <v>4.2893919849482876E-2</v>
      </c>
      <c r="AB137" s="184">
        <v>-7.5882596425258519E-4</v>
      </c>
      <c r="AC137" s="55" t="s">
        <v>28</v>
      </c>
      <c r="AD137" s="40"/>
    </row>
    <row r="138" spans="1:30">
      <c r="A138" s="144" t="s">
        <v>494</v>
      </c>
      <c r="B138" s="145">
        <v>135</v>
      </c>
      <c r="C138" s="146">
        <v>140.99</v>
      </c>
      <c r="D138" s="147">
        <v>0.95699999999999996</v>
      </c>
      <c r="E138" s="148">
        <v>0.21995162000000001</v>
      </c>
      <c r="F138" s="149">
        <v>0.222</v>
      </c>
      <c r="G138" s="165">
        <v>164.97</v>
      </c>
      <c r="H138" s="151">
        <v>29.97</v>
      </c>
      <c r="I138" s="145" t="s">
        <v>955</v>
      </c>
      <c r="J138" s="152" t="s">
        <v>958</v>
      </c>
      <c r="K138" s="153">
        <v>43671</v>
      </c>
      <c r="L138" s="154">
        <v>44005</v>
      </c>
      <c r="M138" s="155">
        <v>45225</v>
      </c>
      <c r="N138" s="156">
        <v>0.24188059701492537</v>
      </c>
      <c r="O138" s="157">
        <v>134.92743000000002</v>
      </c>
      <c r="P138" s="157">
        <v>-7.2569999999984702E-2</v>
      </c>
      <c r="Q138" s="158">
        <v>0.8995162000000001</v>
      </c>
      <c r="R138" s="159">
        <v>15774.349999999999</v>
      </c>
      <c r="S138" s="160">
        <v>15096.052949999998</v>
      </c>
      <c r="T138" s="160"/>
      <c r="U138" s="161"/>
      <c r="V138" s="162">
        <v>7247.82</v>
      </c>
      <c r="W138" s="162">
        <v>22343.872949999997</v>
      </c>
      <c r="X138" s="163">
        <v>21395</v>
      </c>
      <c r="Y138" s="159">
        <v>948.87294999999722</v>
      </c>
      <c r="Z138" s="184">
        <v>4.4350219677494529E-2</v>
      </c>
      <c r="AA138" s="184">
        <v>4.6314781491002766E-2</v>
      </c>
      <c r="AB138" s="184">
        <v>-1.9645618135082366E-3</v>
      </c>
      <c r="AC138" s="55" t="s">
        <v>28</v>
      </c>
      <c r="AD138" s="40"/>
    </row>
    <row r="139" spans="1:30">
      <c r="A139" s="144" t="s">
        <v>495</v>
      </c>
      <c r="B139" s="145">
        <v>135</v>
      </c>
      <c r="C139" s="146">
        <v>140.77000000000001</v>
      </c>
      <c r="D139" s="147">
        <v>0.95850000000000002</v>
      </c>
      <c r="E139" s="148">
        <v>0.21995203000000002</v>
      </c>
      <c r="F139" s="149">
        <v>0.22014814814814815</v>
      </c>
      <c r="G139" s="165">
        <v>164.72</v>
      </c>
      <c r="H139" s="151">
        <v>29.72</v>
      </c>
      <c r="I139" s="145" t="s">
        <v>955</v>
      </c>
      <c r="J139" s="152" t="s">
        <v>959</v>
      </c>
      <c r="K139" s="153">
        <v>43672</v>
      </c>
      <c r="L139" s="154">
        <v>44005</v>
      </c>
      <c r="M139" s="155">
        <v>45090</v>
      </c>
      <c r="N139" s="156">
        <v>0.24058106010201818</v>
      </c>
      <c r="O139" s="157">
        <v>134.92804500000003</v>
      </c>
      <c r="P139" s="157">
        <v>-7.1954999999974234E-2</v>
      </c>
      <c r="Q139" s="158">
        <v>0.89952030000000016</v>
      </c>
      <c r="R139" s="159">
        <v>15915.119999999999</v>
      </c>
      <c r="S139" s="160">
        <v>15254.642519999999</v>
      </c>
      <c r="T139" s="160"/>
      <c r="U139" s="161"/>
      <c r="V139" s="162">
        <v>7247.82</v>
      </c>
      <c r="W139" s="162">
        <v>22502.462520000001</v>
      </c>
      <c r="X139" s="163">
        <v>21530</v>
      </c>
      <c r="Y139" s="159">
        <v>972.46252000000095</v>
      </c>
      <c r="Z139" s="184">
        <v>4.5167790060380852E-2</v>
      </c>
      <c r="AA139" s="184">
        <v>4.7650739433349187E-2</v>
      </c>
      <c r="AB139" s="184">
        <v>-2.482949372968335E-3</v>
      </c>
      <c r="AC139" s="55" t="s">
        <v>28</v>
      </c>
      <c r="AD139" s="40"/>
    </row>
    <row r="140" spans="1:30">
      <c r="A140" s="144" t="s">
        <v>496</v>
      </c>
      <c r="B140" s="145">
        <v>135</v>
      </c>
      <c r="C140" s="146">
        <v>140.80000000000001</v>
      </c>
      <c r="D140" s="147">
        <v>0.95830000000000004</v>
      </c>
      <c r="E140" s="148">
        <v>0.2199524266666667</v>
      </c>
      <c r="F140" s="149">
        <v>0.22037037037037038</v>
      </c>
      <c r="G140" s="165">
        <v>164.75</v>
      </c>
      <c r="H140" s="151">
        <v>29.75</v>
      </c>
      <c r="I140" s="145" t="s">
        <v>955</v>
      </c>
      <c r="J140" s="152" t="s">
        <v>960</v>
      </c>
      <c r="K140" s="153">
        <v>43675</v>
      </c>
      <c r="L140" s="154">
        <v>44005</v>
      </c>
      <c r="M140" s="155">
        <v>44685</v>
      </c>
      <c r="N140" s="156">
        <v>0.2430066017679311</v>
      </c>
      <c r="O140" s="157">
        <v>134.92864000000003</v>
      </c>
      <c r="P140" s="157">
        <v>-7.1359999999970114E-2</v>
      </c>
      <c r="Q140" s="158">
        <v>0.89952426666666685</v>
      </c>
      <c r="R140" s="159">
        <v>16055.919999999998</v>
      </c>
      <c r="S140" s="160">
        <v>15386.388136</v>
      </c>
      <c r="T140" s="160"/>
      <c r="U140" s="161"/>
      <c r="V140" s="162">
        <v>7247.82</v>
      </c>
      <c r="W140" s="162">
        <v>22634.208136000001</v>
      </c>
      <c r="X140" s="163">
        <v>21665</v>
      </c>
      <c r="Y140" s="159">
        <v>969.2081360000011</v>
      </c>
      <c r="Z140" s="184">
        <v>4.4736124440341696E-2</v>
      </c>
      <c r="AA140" s="184">
        <v>4.7133282067851612E-2</v>
      </c>
      <c r="AB140" s="184">
        <v>-2.397157627509916E-3</v>
      </c>
      <c r="AC140" s="55" t="s">
        <v>28</v>
      </c>
      <c r="AD140" s="40"/>
    </row>
    <row r="141" spans="1:30">
      <c r="A141" s="144" t="s">
        <v>497</v>
      </c>
      <c r="B141" s="145">
        <v>135</v>
      </c>
      <c r="C141" s="146">
        <v>140.06</v>
      </c>
      <c r="D141" s="147">
        <v>0.96340000000000003</v>
      </c>
      <c r="E141" s="148">
        <v>0.21995586933333333</v>
      </c>
      <c r="F141" s="149">
        <v>0.2271111111111111</v>
      </c>
      <c r="G141" s="165">
        <v>165.66</v>
      </c>
      <c r="H141" s="151">
        <v>30.659999999999997</v>
      </c>
      <c r="I141" s="145" t="s">
        <v>27</v>
      </c>
      <c r="J141" s="152" t="s">
        <v>1006</v>
      </c>
      <c r="K141" s="153">
        <v>43676</v>
      </c>
      <c r="L141" s="154" t="s">
        <v>972</v>
      </c>
      <c r="M141" s="155">
        <v>45630</v>
      </c>
      <c r="N141" s="156">
        <v>0.24525312294543059</v>
      </c>
      <c r="O141" s="157">
        <v>134.93380400000001</v>
      </c>
      <c r="P141" s="157">
        <v>-6.6195999999990818E-2</v>
      </c>
      <c r="Q141" s="158">
        <v>0.89955869333333338</v>
      </c>
      <c r="R141" s="159">
        <v>16195.979999999998</v>
      </c>
      <c r="S141" s="160">
        <v>15603.207131999998</v>
      </c>
      <c r="T141" s="160"/>
      <c r="U141" s="161"/>
      <c r="V141" s="162">
        <v>7247.82</v>
      </c>
      <c r="W141" s="162">
        <v>22851.027131999996</v>
      </c>
      <c r="X141" s="163">
        <v>21800</v>
      </c>
      <c r="Y141" s="159">
        <v>1051.0271319999956</v>
      </c>
      <c r="Z141" s="184">
        <v>4.821225376146776E-2</v>
      </c>
      <c r="AA141" s="184">
        <v>5.2376618899083072E-2</v>
      </c>
      <c r="AB141" s="184">
        <v>-4.1643651376153112E-3</v>
      </c>
      <c r="AC141" s="55" t="s">
        <v>28</v>
      </c>
      <c r="AD141" s="40"/>
    </row>
    <row r="142" spans="1:30">
      <c r="A142" s="144" t="s">
        <v>498</v>
      </c>
      <c r="B142" s="145">
        <v>135</v>
      </c>
      <c r="C142" s="146">
        <v>140.57</v>
      </c>
      <c r="D142" s="147">
        <v>0.95989999999999998</v>
      </c>
      <c r="E142" s="148">
        <v>0.21995542866666667</v>
      </c>
      <c r="F142" s="149">
        <v>0.22407407407407406</v>
      </c>
      <c r="G142" s="165">
        <v>165.25</v>
      </c>
      <c r="H142" s="151">
        <v>30.25</v>
      </c>
      <c r="I142" s="145" t="s">
        <v>27</v>
      </c>
      <c r="J142" s="152" t="s">
        <v>1007</v>
      </c>
      <c r="K142" s="153">
        <v>43677</v>
      </c>
      <c r="L142" s="154" t="s">
        <v>972</v>
      </c>
      <c r="M142" s="155">
        <v>45495</v>
      </c>
      <c r="N142" s="156">
        <v>0.24269150456094077</v>
      </c>
      <c r="O142" s="157">
        <v>134.933143</v>
      </c>
      <c r="P142" s="157">
        <v>-6.6856999999998834E-2</v>
      </c>
      <c r="Q142" s="158">
        <v>0.8995542866666667</v>
      </c>
      <c r="R142" s="159">
        <v>16336.549999999997</v>
      </c>
      <c r="S142" s="160">
        <v>15681.454344999996</v>
      </c>
      <c r="T142" s="160"/>
      <c r="U142" s="161"/>
      <c r="V142" s="162">
        <v>7247.82</v>
      </c>
      <c r="W142" s="162">
        <v>22929.274344999998</v>
      </c>
      <c r="X142" s="163">
        <v>21935</v>
      </c>
      <c r="Y142" s="159">
        <v>994.27434499999799</v>
      </c>
      <c r="Z142" s="184">
        <v>4.5328212673808821E-2</v>
      </c>
      <c r="AA142" s="184">
        <v>4.8251497834511214E-2</v>
      </c>
      <c r="AB142" s="184">
        <v>-2.9232851607023935E-3</v>
      </c>
      <c r="AC142" s="55" t="s">
        <v>28</v>
      </c>
      <c r="AD142" s="40"/>
    </row>
    <row r="143" spans="1:30">
      <c r="A143" s="144" t="s">
        <v>499</v>
      </c>
      <c r="B143" s="145">
        <v>135</v>
      </c>
      <c r="C143" s="146">
        <v>141.47999999999999</v>
      </c>
      <c r="D143" s="147">
        <v>0.95369999999999999</v>
      </c>
      <c r="E143" s="148">
        <v>0.21995298399999999</v>
      </c>
      <c r="F143" s="149">
        <v>0.22281481481481499</v>
      </c>
      <c r="G143" s="165">
        <v>165.08</v>
      </c>
      <c r="H143" s="151">
        <v>30.08</v>
      </c>
      <c r="I143" s="145" t="s">
        <v>27</v>
      </c>
      <c r="J143" s="152" t="s">
        <v>795</v>
      </c>
      <c r="K143" s="153">
        <v>43678</v>
      </c>
      <c r="L143" s="154">
        <v>43886</v>
      </c>
      <c r="M143" s="155">
        <v>28215</v>
      </c>
      <c r="N143" s="156">
        <v>0.38912635123161499</v>
      </c>
      <c r="O143" s="157">
        <v>134.92947599999999</v>
      </c>
      <c r="P143" s="157">
        <v>-7.0524000000005999E-2</v>
      </c>
      <c r="Q143" s="158">
        <v>0.89952984000000002</v>
      </c>
      <c r="R143" s="159">
        <v>16478.03</v>
      </c>
      <c r="S143" s="160">
        <v>15715.097211</v>
      </c>
      <c r="T143" s="160"/>
      <c r="U143" s="161"/>
      <c r="V143" s="162">
        <v>7247.82</v>
      </c>
      <c r="W143" s="162">
        <v>22962.917211</v>
      </c>
      <c r="X143" s="163">
        <v>22070</v>
      </c>
      <c r="Y143" s="159">
        <v>892.91721099999995</v>
      </c>
      <c r="Z143" s="184">
        <v>4.0458414635251599E-2</v>
      </c>
      <c r="AA143" s="184">
        <v>4.1223905346624602E-2</v>
      </c>
      <c r="AB143" s="184">
        <v>-7.6549071137299596E-4</v>
      </c>
      <c r="AC143" s="55" t="s">
        <v>28</v>
      </c>
      <c r="AD143" s="40"/>
    </row>
    <row r="144" spans="1:30">
      <c r="A144" s="144" t="s">
        <v>500</v>
      </c>
      <c r="B144" s="145">
        <v>240</v>
      </c>
      <c r="C144" s="146">
        <v>254.46</v>
      </c>
      <c r="D144" s="147">
        <v>0.94269999999999998</v>
      </c>
      <c r="E144" s="148">
        <v>0.29000000000000004</v>
      </c>
      <c r="F144" s="149">
        <v>0.29341666666666671</v>
      </c>
      <c r="G144" s="165">
        <v>310.42</v>
      </c>
      <c r="H144" s="151">
        <v>70.420000000000016</v>
      </c>
      <c r="I144" s="145" t="s">
        <v>955</v>
      </c>
      <c r="J144" s="152" t="s">
        <v>1220</v>
      </c>
      <c r="K144" s="153">
        <v>43679</v>
      </c>
      <c r="L144" s="154">
        <v>44015</v>
      </c>
      <c r="M144" s="155">
        <v>80880</v>
      </c>
      <c r="N144" s="156">
        <v>0.31779549950544023</v>
      </c>
      <c r="O144" s="157">
        <v>239.87944200000001</v>
      </c>
      <c r="P144" s="157">
        <v>-0.1205579999999884</v>
      </c>
      <c r="Q144" s="158">
        <v>1.6</v>
      </c>
      <c r="R144" s="159">
        <v>16732.489999999998</v>
      </c>
      <c r="S144" s="160">
        <v>15773.718322999997</v>
      </c>
      <c r="T144" s="160"/>
      <c r="U144" s="161"/>
      <c r="V144" s="162">
        <v>7247.82</v>
      </c>
      <c r="W144" s="162">
        <v>23021.538322999997</v>
      </c>
      <c r="X144" s="163">
        <v>22310</v>
      </c>
      <c r="Y144" s="159">
        <v>711.53832299999704</v>
      </c>
      <c r="Z144" s="184">
        <v>3.1893246212460591E-2</v>
      </c>
      <c r="AA144" s="184">
        <v>2.8894724473330635E-2</v>
      </c>
      <c r="AB144" s="184">
        <v>2.9985217391299557E-3</v>
      </c>
      <c r="AC144" s="55" t="s">
        <v>28</v>
      </c>
      <c r="AD144" s="40"/>
    </row>
    <row r="145" spans="1:30">
      <c r="A145" s="144" t="s">
        <v>501</v>
      </c>
      <c r="B145" s="145">
        <v>240</v>
      </c>
      <c r="C145" s="146">
        <v>257.33</v>
      </c>
      <c r="D145" s="147">
        <v>0.93220000000000003</v>
      </c>
      <c r="E145" s="148">
        <v>0.29000000000000004</v>
      </c>
      <c r="F145" s="149">
        <v>0.29191666666666666</v>
      </c>
      <c r="G145" s="165">
        <v>310.06</v>
      </c>
      <c r="H145" s="151">
        <v>70.06</v>
      </c>
      <c r="I145" s="145" t="s">
        <v>955</v>
      </c>
      <c r="J145" s="152" t="s">
        <v>1061</v>
      </c>
      <c r="K145" s="153">
        <v>43682</v>
      </c>
      <c r="L145" s="154">
        <v>44014</v>
      </c>
      <c r="M145" s="155">
        <v>79920</v>
      </c>
      <c r="N145" s="156">
        <v>0.31996871871871874</v>
      </c>
      <c r="O145" s="157">
        <v>239.883026</v>
      </c>
      <c r="P145" s="157">
        <v>-0.11697399999999902</v>
      </c>
      <c r="Q145" s="158">
        <v>1.6</v>
      </c>
      <c r="R145" s="159">
        <v>16989.82</v>
      </c>
      <c r="S145" s="160">
        <v>15837.910204</v>
      </c>
      <c r="T145" s="160"/>
      <c r="U145" s="161"/>
      <c r="V145" s="162">
        <v>7247.82</v>
      </c>
      <c r="W145" s="162">
        <v>23085.730204</v>
      </c>
      <c r="X145" s="163">
        <v>22550</v>
      </c>
      <c r="Y145" s="159">
        <v>535.7302039999995</v>
      </c>
      <c r="Z145" s="184">
        <v>2.3757436984478852E-2</v>
      </c>
      <c r="AA145" s="184">
        <v>1.724392390243934E-2</v>
      </c>
      <c r="AB145" s="184">
        <v>6.5135130820395126E-3</v>
      </c>
      <c r="AC145" s="164" t="s">
        <v>28</v>
      </c>
      <c r="AD145" s="40"/>
    </row>
    <row r="146" spans="1:30">
      <c r="A146" s="144" t="s">
        <v>502</v>
      </c>
      <c r="B146" s="145">
        <v>360</v>
      </c>
      <c r="C146" s="146">
        <v>394.02</v>
      </c>
      <c r="D146" s="147">
        <v>0.91320000000000001</v>
      </c>
      <c r="E146" s="148">
        <v>0.29000000000000004</v>
      </c>
      <c r="F146" s="149">
        <v>0.29447222222222219</v>
      </c>
      <c r="G146" s="165">
        <v>466.01</v>
      </c>
      <c r="H146" s="151">
        <v>106.00999999999999</v>
      </c>
      <c r="I146" s="145" t="s">
        <v>27</v>
      </c>
      <c r="J146" s="152" t="s">
        <v>1008</v>
      </c>
      <c r="K146" s="153">
        <v>43683</v>
      </c>
      <c r="L146" s="154" t="s">
        <v>972</v>
      </c>
      <c r="M146" s="155">
        <v>119160</v>
      </c>
      <c r="N146" s="156">
        <v>0.32472012420275254</v>
      </c>
      <c r="O146" s="157">
        <v>359.81906399999997</v>
      </c>
      <c r="P146" s="157">
        <v>-0.18093600000003107</v>
      </c>
      <c r="Q146" s="158">
        <v>1.6</v>
      </c>
      <c r="R146" s="159">
        <v>17383.84</v>
      </c>
      <c r="S146" s="160">
        <v>15874.922688000001</v>
      </c>
      <c r="T146" s="160"/>
      <c r="U146" s="161"/>
      <c r="V146" s="162">
        <v>7247.82</v>
      </c>
      <c r="W146" s="162">
        <v>23122.742687999998</v>
      </c>
      <c r="X146" s="163">
        <v>22910</v>
      </c>
      <c r="Y146" s="159">
        <v>212.74268799999845</v>
      </c>
      <c r="Z146" s="184">
        <v>9.286018681798236E-3</v>
      </c>
      <c r="AA146" s="184">
        <v>-3.4424981230899432E-3</v>
      </c>
      <c r="AB146" s="184">
        <v>1.2728516804888179E-2</v>
      </c>
      <c r="AC146" s="164" t="s">
        <v>28</v>
      </c>
      <c r="AD146" s="40"/>
    </row>
    <row r="147" spans="1:30">
      <c r="A147" s="144" t="s">
        <v>503</v>
      </c>
      <c r="B147" s="145">
        <v>360</v>
      </c>
      <c r="C147" s="146">
        <v>395.75</v>
      </c>
      <c r="D147" s="147">
        <v>0.90920000000000001</v>
      </c>
      <c r="E147" s="148">
        <v>0.29000000000000004</v>
      </c>
      <c r="F147" s="149">
        <v>0.3001388888888889</v>
      </c>
      <c r="G147" s="165">
        <v>468.05</v>
      </c>
      <c r="H147" s="151">
        <v>108.05000000000001</v>
      </c>
      <c r="I147" s="145" t="s">
        <v>27</v>
      </c>
      <c r="J147" s="152" t="s">
        <v>1009</v>
      </c>
      <c r="K147" s="153">
        <v>43684</v>
      </c>
      <c r="L147" s="154" t="s">
        <v>972</v>
      </c>
      <c r="M147" s="155">
        <v>118800</v>
      </c>
      <c r="N147" s="156">
        <v>0.33197180134680138</v>
      </c>
      <c r="O147" s="157">
        <v>359.8159</v>
      </c>
      <c r="P147" s="157">
        <v>-0.18410000000000082</v>
      </c>
      <c r="Q147" s="158">
        <v>1.6</v>
      </c>
      <c r="R147" s="159">
        <v>17779.59</v>
      </c>
      <c r="S147" s="160">
        <v>16165.203228</v>
      </c>
      <c r="T147" s="160"/>
      <c r="U147" s="161"/>
      <c r="V147" s="162">
        <v>7247.82</v>
      </c>
      <c r="W147" s="162">
        <v>23413.023227999998</v>
      </c>
      <c r="X147" s="163">
        <v>23270</v>
      </c>
      <c r="Y147" s="159">
        <v>143.0232279999982</v>
      </c>
      <c r="Z147" s="184">
        <v>6.1462495917490312E-3</v>
      </c>
      <c r="AA147" s="184">
        <v>-7.6947439621827263E-3</v>
      </c>
      <c r="AB147" s="184">
        <v>1.3840993553931757E-2</v>
      </c>
      <c r="AC147" s="164" t="s">
        <v>28</v>
      </c>
      <c r="AD147" s="40"/>
    </row>
    <row r="148" spans="1:30">
      <c r="A148" s="144" t="s">
        <v>504</v>
      </c>
      <c r="B148" s="145">
        <v>240</v>
      </c>
      <c r="C148" s="146">
        <v>262.33999999999997</v>
      </c>
      <c r="D148" s="147">
        <v>0.91439999999999999</v>
      </c>
      <c r="E148" s="148">
        <v>0.29000000000000004</v>
      </c>
      <c r="F148" s="149">
        <v>0.29279166666666662</v>
      </c>
      <c r="G148" s="165">
        <v>310.27</v>
      </c>
      <c r="H148" s="151">
        <v>70.269999999999982</v>
      </c>
      <c r="I148" s="145" t="s">
        <v>27</v>
      </c>
      <c r="J148" s="152" t="s">
        <v>1010</v>
      </c>
      <c r="K148" s="153">
        <v>43685</v>
      </c>
      <c r="L148" s="154" t="s">
        <v>972</v>
      </c>
      <c r="M148" s="155">
        <v>78960</v>
      </c>
      <c r="N148" s="156">
        <v>0.32482966058763924</v>
      </c>
      <c r="O148" s="157">
        <v>239.88369599999999</v>
      </c>
      <c r="P148" s="157">
        <v>-0.11630400000001373</v>
      </c>
      <c r="Q148" s="158">
        <v>1.6</v>
      </c>
      <c r="R148" s="159">
        <v>18041.93</v>
      </c>
      <c r="S148" s="160">
        <v>16497.540792</v>
      </c>
      <c r="T148" s="160"/>
      <c r="U148" s="161"/>
      <c r="V148" s="162">
        <v>7247.82</v>
      </c>
      <c r="W148" s="162">
        <v>23745.360791999999</v>
      </c>
      <c r="X148" s="163">
        <v>23510</v>
      </c>
      <c r="Y148" s="159">
        <v>235.36079199999949</v>
      </c>
      <c r="Z148" s="184">
        <v>1.0011092811569533E-2</v>
      </c>
      <c r="AA148" s="184">
        <v>-2.0037706507864961E-3</v>
      </c>
      <c r="AB148" s="184">
        <v>1.2014863462356029E-2</v>
      </c>
      <c r="AC148" s="164" t="s">
        <v>28</v>
      </c>
      <c r="AD148" s="40"/>
    </row>
    <row r="149" spans="1:30">
      <c r="A149" s="144" t="s">
        <v>505</v>
      </c>
      <c r="B149" s="145">
        <v>240</v>
      </c>
      <c r="C149" s="146">
        <v>265.32</v>
      </c>
      <c r="D149" s="147">
        <v>0.90410000000000001</v>
      </c>
      <c r="E149" s="148">
        <v>0.28999999999999998</v>
      </c>
      <c r="F149" s="149">
        <v>0.28991666666666699</v>
      </c>
      <c r="G149" s="165">
        <v>309.58</v>
      </c>
      <c r="H149" s="151">
        <v>69.58</v>
      </c>
      <c r="I149" s="145" t="s">
        <v>27</v>
      </c>
      <c r="J149" s="152" t="s">
        <v>796</v>
      </c>
      <c r="K149" s="153">
        <v>43686</v>
      </c>
      <c r="L149" s="154">
        <v>43886</v>
      </c>
      <c r="M149" s="155">
        <v>48240</v>
      </c>
      <c r="N149" s="156">
        <v>0.52646558872305105</v>
      </c>
      <c r="O149" s="157">
        <v>239.875812</v>
      </c>
      <c r="P149" s="157">
        <v>-0.124188000000004</v>
      </c>
      <c r="Q149" s="158">
        <v>1.6</v>
      </c>
      <c r="R149" s="159">
        <v>18307.25</v>
      </c>
      <c r="S149" s="160">
        <v>16551.584725000001</v>
      </c>
      <c r="T149" s="160"/>
      <c r="U149" s="161"/>
      <c r="V149" s="162">
        <v>7247.82</v>
      </c>
      <c r="W149" s="162">
        <v>23799.404725</v>
      </c>
      <c r="X149" s="163">
        <v>23750</v>
      </c>
      <c r="Y149" s="159">
        <v>49.404725000000298</v>
      </c>
      <c r="Z149" s="184">
        <v>2.0801989473684399E-3</v>
      </c>
      <c r="AA149" s="184">
        <v>-1.3116797263157599E-2</v>
      </c>
      <c r="AB149" s="184">
        <v>1.5196996210526101E-2</v>
      </c>
      <c r="AC149" s="164" t="s">
        <v>28</v>
      </c>
      <c r="AD149" s="40"/>
    </row>
    <row r="150" spans="1:30">
      <c r="A150" s="144" t="s">
        <v>506</v>
      </c>
      <c r="B150" s="145">
        <v>240</v>
      </c>
      <c r="C150" s="146">
        <v>260.68</v>
      </c>
      <c r="D150" s="147">
        <v>0.92020000000000002</v>
      </c>
      <c r="E150" s="148">
        <v>0.29000000000000004</v>
      </c>
      <c r="F150" s="149">
        <v>0.30870833333333325</v>
      </c>
      <c r="G150" s="165">
        <v>314.08999999999997</v>
      </c>
      <c r="H150" s="151">
        <v>74.089999999999975</v>
      </c>
      <c r="I150" s="145" t="s">
        <v>955</v>
      </c>
      <c r="J150" s="152" t="s">
        <v>1062</v>
      </c>
      <c r="K150" s="153">
        <v>43689</v>
      </c>
      <c r="L150" s="154">
        <v>44014</v>
      </c>
      <c r="M150" s="155">
        <v>78240</v>
      </c>
      <c r="N150" s="156">
        <v>0.34563969836400804</v>
      </c>
      <c r="O150" s="157">
        <v>239.877736</v>
      </c>
      <c r="P150" s="157">
        <v>-0.12226400000000126</v>
      </c>
      <c r="Q150" s="158">
        <v>1.6</v>
      </c>
      <c r="R150" s="159">
        <v>18567.93</v>
      </c>
      <c r="S150" s="160">
        <v>17086.209186</v>
      </c>
      <c r="T150" s="160"/>
      <c r="U150" s="161"/>
      <c r="V150" s="162">
        <v>7247.82</v>
      </c>
      <c r="W150" s="162">
        <v>24334.029186</v>
      </c>
      <c r="X150" s="163">
        <v>23990</v>
      </c>
      <c r="Y150" s="159">
        <v>344.02918599999975</v>
      </c>
      <c r="Z150" s="184">
        <v>1.4340524635264584E-2</v>
      </c>
      <c r="AA150" s="184">
        <v>4.4076976240103871E-3</v>
      </c>
      <c r="AB150" s="184">
        <v>9.9328270112541972E-3</v>
      </c>
      <c r="AC150" s="164" t="s">
        <v>28</v>
      </c>
      <c r="AD150" s="40"/>
    </row>
    <row r="151" spans="1:30">
      <c r="A151" s="144" t="s">
        <v>507</v>
      </c>
      <c r="B151" s="145">
        <v>240</v>
      </c>
      <c r="C151" s="146">
        <v>261.99</v>
      </c>
      <c r="D151" s="147">
        <v>0.91559999999999997</v>
      </c>
      <c r="E151" s="148">
        <v>0.29000000000000004</v>
      </c>
      <c r="F151" s="149">
        <v>0.29108333333333342</v>
      </c>
      <c r="G151" s="165">
        <v>309.86</v>
      </c>
      <c r="H151" s="151">
        <v>69.860000000000014</v>
      </c>
      <c r="I151" s="145" t="s">
        <v>27</v>
      </c>
      <c r="J151" s="152" t="s">
        <v>1011</v>
      </c>
      <c r="K151" s="153">
        <v>43690</v>
      </c>
      <c r="L151" s="154" t="s">
        <v>972</v>
      </c>
      <c r="M151" s="155">
        <v>77760</v>
      </c>
      <c r="N151" s="156">
        <v>0.32791795267489715</v>
      </c>
      <c r="O151" s="157">
        <v>239.87804399999999</v>
      </c>
      <c r="P151" s="157">
        <v>-0.1219560000000115</v>
      </c>
      <c r="Q151" s="158">
        <v>1.6</v>
      </c>
      <c r="R151" s="159">
        <v>18829.920000000002</v>
      </c>
      <c r="S151" s="160">
        <v>17240.674752000003</v>
      </c>
      <c r="T151" s="160"/>
      <c r="U151" s="161"/>
      <c r="V151" s="162">
        <v>7247.82</v>
      </c>
      <c r="W151" s="162">
        <v>24488.494752000002</v>
      </c>
      <c r="X151" s="163">
        <v>24230</v>
      </c>
      <c r="Y151" s="159">
        <v>258.49475200000234</v>
      </c>
      <c r="Z151" s="184">
        <v>1.0668376062732188E-2</v>
      </c>
      <c r="AA151" s="184">
        <v>-6.1220833677222419E-4</v>
      </c>
      <c r="AB151" s="184">
        <v>1.1280584399504412E-2</v>
      </c>
      <c r="AC151" s="164" t="s">
        <v>28</v>
      </c>
      <c r="AD151" s="40"/>
    </row>
    <row r="152" spans="1:30">
      <c r="A152" s="144" t="s">
        <v>508</v>
      </c>
      <c r="B152" s="145">
        <v>90</v>
      </c>
      <c r="C152" s="146">
        <v>97.72</v>
      </c>
      <c r="D152" s="147">
        <v>0.92059999999999997</v>
      </c>
      <c r="E152" s="148">
        <v>0.19</v>
      </c>
      <c r="F152" s="149">
        <v>0.196888888888889</v>
      </c>
      <c r="G152" s="165">
        <v>107.72</v>
      </c>
      <c r="H152" s="151">
        <v>17.72</v>
      </c>
      <c r="I152" s="145" t="s">
        <v>27</v>
      </c>
      <c r="J152" s="152" t="s">
        <v>1495</v>
      </c>
      <c r="K152" s="153">
        <v>43691</v>
      </c>
      <c r="L152" s="154">
        <v>43850</v>
      </c>
      <c r="M152" s="155">
        <v>14400</v>
      </c>
      <c r="N152" s="156">
        <v>0.44915277777777801</v>
      </c>
      <c r="O152" s="157">
        <v>89.961032000000003</v>
      </c>
      <c r="P152" s="157">
        <v>-3.8967999999996998E-2</v>
      </c>
      <c r="Q152" s="158">
        <v>0.6</v>
      </c>
      <c r="R152" s="159">
        <v>18927.64</v>
      </c>
      <c r="S152" s="160">
        <v>17424.785383999999</v>
      </c>
      <c r="T152" s="160"/>
      <c r="U152" s="161"/>
      <c r="V152" s="162">
        <v>7247.82</v>
      </c>
      <c r="W152" s="162">
        <v>24672.605383999999</v>
      </c>
      <c r="X152" s="163">
        <v>24320</v>
      </c>
      <c r="Y152" s="159">
        <v>352.605384000002</v>
      </c>
      <c r="Z152" s="184">
        <v>1.4498576644737001E-2</v>
      </c>
      <c r="AA152" s="184">
        <v>4.8258151315791996E-3</v>
      </c>
      <c r="AB152" s="184">
        <v>9.6727615131578012E-3</v>
      </c>
      <c r="AC152" s="164" t="s">
        <v>28</v>
      </c>
      <c r="AD152" s="40"/>
    </row>
    <row r="153" spans="1:30">
      <c r="A153" s="144" t="s">
        <v>509</v>
      </c>
      <c r="B153" s="145">
        <v>90</v>
      </c>
      <c r="C153" s="146">
        <v>97.25</v>
      </c>
      <c r="D153" s="147">
        <v>0.92500000000000004</v>
      </c>
      <c r="E153" s="148">
        <v>0.19</v>
      </c>
      <c r="F153" s="149">
        <v>0.19111111111111101</v>
      </c>
      <c r="G153" s="165">
        <v>107.2</v>
      </c>
      <c r="H153" s="151">
        <v>17.2</v>
      </c>
      <c r="I153" s="145" t="s">
        <v>27</v>
      </c>
      <c r="J153" s="152" t="s">
        <v>973</v>
      </c>
      <c r="K153" s="153">
        <v>43692</v>
      </c>
      <c r="L153" s="154">
        <v>43850</v>
      </c>
      <c r="M153" s="155">
        <v>14310</v>
      </c>
      <c r="N153" s="156">
        <v>0.43871418588399702</v>
      </c>
      <c r="O153" s="157">
        <v>89.956249999999997</v>
      </c>
      <c r="P153" s="157">
        <v>-4.3749999999988597E-2</v>
      </c>
      <c r="Q153" s="158">
        <v>0.6</v>
      </c>
      <c r="R153" s="159">
        <v>19024.89</v>
      </c>
      <c r="S153" s="160">
        <v>17598.023249999998</v>
      </c>
      <c r="T153" s="160"/>
      <c r="U153" s="161"/>
      <c r="V153" s="162">
        <v>7247.82</v>
      </c>
      <c r="W153" s="162">
        <v>24845.843250000002</v>
      </c>
      <c r="X153" s="163">
        <v>24410</v>
      </c>
      <c r="Y153" s="159">
        <v>435.843250000002</v>
      </c>
      <c r="Z153" s="184">
        <v>1.7855110610405699E-2</v>
      </c>
      <c r="AA153" s="184">
        <v>9.5910794756251007E-3</v>
      </c>
      <c r="AB153" s="184">
        <v>8.2640311347805979E-3</v>
      </c>
      <c r="AC153" s="164" t="s">
        <v>28</v>
      </c>
      <c r="AD153" s="40"/>
    </row>
    <row r="154" spans="1:30">
      <c r="A154" s="144" t="s">
        <v>510</v>
      </c>
      <c r="B154" s="145">
        <v>150</v>
      </c>
      <c r="C154" s="146">
        <v>161.53</v>
      </c>
      <c r="D154" s="147">
        <v>0.92820000000000003</v>
      </c>
      <c r="E154" s="148">
        <v>0.23</v>
      </c>
      <c r="F154" s="149">
        <v>0.234516922086207</v>
      </c>
      <c r="G154" s="150">
        <v>185.17753831293101</v>
      </c>
      <c r="H154" s="151">
        <v>35.177538312930999</v>
      </c>
      <c r="I154" s="145" t="s">
        <v>27</v>
      </c>
      <c r="J154" s="152" t="s">
        <v>974</v>
      </c>
      <c r="K154" s="153">
        <v>43693</v>
      </c>
      <c r="L154" s="154">
        <v>43882</v>
      </c>
      <c r="M154" s="155">
        <v>28500</v>
      </c>
      <c r="N154" s="156">
        <v>0.45051935032350199</v>
      </c>
      <c r="O154" s="157">
        <v>149.93214599999999</v>
      </c>
      <c r="P154" s="157">
        <v>-6.7853999999982803E-2</v>
      </c>
      <c r="Q154" s="158">
        <v>1</v>
      </c>
      <c r="R154" s="159">
        <v>19186.419999999998</v>
      </c>
      <c r="S154" s="160">
        <v>17808.835043999999</v>
      </c>
      <c r="T154" s="160"/>
      <c r="U154" s="161"/>
      <c r="V154" s="162">
        <v>7247.82</v>
      </c>
      <c r="W154" s="162">
        <v>25056.655043999999</v>
      </c>
      <c r="X154" s="163">
        <v>24560</v>
      </c>
      <c r="Y154" s="159">
        <v>496.65504399999901</v>
      </c>
      <c r="Z154" s="184">
        <v>2.0222110912052199E-2</v>
      </c>
      <c r="AA154" s="184">
        <v>1.30010473941371E-2</v>
      </c>
      <c r="AB154" s="184">
        <v>7.22106351791507E-3</v>
      </c>
      <c r="AC154" s="164" t="s">
        <v>28</v>
      </c>
      <c r="AD154" s="40"/>
    </row>
    <row r="155" spans="1:30">
      <c r="A155" s="144" t="s">
        <v>511</v>
      </c>
      <c r="B155" s="145">
        <v>150</v>
      </c>
      <c r="C155" s="146">
        <v>156.75</v>
      </c>
      <c r="D155" s="147">
        <v>0.95650000000000002</v>
      </c>
      <c r="E155" s="148">
        <v>0.23</v>
      </c>
      <c r="F155" s="149">
        <v>0.23593333333333324</v>
      </c>
      <c r="G155" s="165">
        <v>185.39</v>
      </c>
      <c r="H155" s="151">
        <v>35.389999999999986</v>
      </c>
      <c r="I155" s="145" t="s">
        <v>27</v>
      </c>
      <c r="J155" s="152" t="s">
        <v>1012</v>
      </c>
      <c r="K155" s="153">
        <v>43696</v>
      </c>
      <c r="L155" s="154" t="s">
        <v>972</v>
      </c>
      <c r="M155" s="155">
        <v>47700</v>
      </c>
      <c r="N155" s="156">
        <v>0.2708039832285114</v>
      </c>
      <c r="O155" s="157">
        <v>149.931375</v>
      </c>
      <c r="P155" s="157">
        <v>-6.8624999999997272E-2</v>
      </c>
      <c r="Q155" s="158">
        <v>1</v>
      </c>
      <c r="R155" s="159">
        <v>19343.169999999998</v>
      </c>
      <c r="S155" s="160">
        <v>18501.742104999998</v>
      </c>
      <c r="T155" s="160"/>
      <c r="U155" s="161"/>
      <c r="V155" s="162">
        <v>7247.82</v>
      </c>
      <c r="W155" s="162">
        <v>25749.562104999997</v>
      </c>
      <c r="X155" s="163">
        <v>24710</v>
      </c>
      <c r="Y155" s="159">
        <v>1039.5621049999972</v>
      </c>
      <c r="Z155" s="184">
        <v>4.2070502023472178E-2</v>
      </c>
      <c r="AA155" s="184">
        <v>4.3617369688385699E-2</v>
      </c>
      <c r="AB155" s="184">
        <v>-1.5468676649135205E-3</v>
      </c>
      <c r="AC155" s="164" t="s">
        <v>28</v>
      </c>
      <c r="AD155" s="40"/>
    </row>
    <row r="156" spans="1:30">
      <c r="A156" s="144" t="s">
        <v>512</v>
      </c>
      <c r="B156" s="145">
        <v>135</v>
      </c>
      <c r="C156" s="146">
        <v>141.13999999999999</v>
      </c>
      <c r="D156" s="147">
        <v>0.95599999999999996</v>
      </c>
      <c r="E156" s="148">
        <v>0.22</v>
      </c>
      <c r="F156" s="149">
        <v>0.21985185185185199</v>
      </c>
      <c r="G156" s="165">
        <v>164.68</v>
      </c>
      <c r="H156" s="151">
        <v>29.68</v>
      </c>
      <c r="I156" s="145" t="s">
        <v>27</v>
      </c>
      <c r="J156" s="152" t="s">
        <v>797</v>
      </c>
      <c r="K156" s="153">
        <v>43697</v>
      </c>
      <c r="L156" s="154">
        <v>43886</v>
      </c>
      <c r="M156" s="155">
        <v>25650</v>
      </c>
      <c r="N156" s="156">
        <v>0.42234697855750503</v>
      </c>
      <c r="O156" s="157">
        <v>134.92984000000001</v>
      </c>
      <c r="P156" s="157">
        <v>-7.0160000000015502E-2</v>
      </c>
      <c r="Q156" s="158">
        <v>0.9</v>
      </c>
      <c r="R156" s="159">
        <v>19484.310000000001</v>
      </c>
      <c r="S156" s="160">
        <v>18627.000359999998</v>
      </c>
      <c r="T156" s="160"/>
      <c r="U156" s="161"/>
      <c r="V156" s="162">
        <v>7247.82</v>
      </c>
      <c r="W156" s="162">
        <v>25874.820360000002</v>
      </c>
      <c r="X156" s="163">
        <v>24845</v>
      </c>
      <c r="Y156" s="159">
        <v>1029.8203599999999</v>
      </c>
      <c r="Z156" s="184">
        <v>4.1449803179714098E-2</v>
      </c>
      <c r="AA156" s="184">
        <v>4.2834967196619299E-2</v>
      </c>
      <c r="AB156" s="184">
        <v>-1.3851640169051801E-3</v>
      </c>
      <c r="AC156" s="164" t="s">
        <v>28</v>
      </c>
      <c r="AD156" s="40"/>
    </row>
    <row r="157" spans="1:30">
      <c r="A157" s="144" t="s">
        <v>513</v>
      </c>
      <c r="B157" s="145">
        <v>135</v>
      </c>
      <c r="C157" s="146">
        <v>140.88999999999999</v>
      </c>
      <c r="D157" s="147">
        <v>0.9577</v>
      </c>
      <c r="E157" s="148">
        <v>0.22000000000000003</v>
      </c>
      <c r="F157" s="149">
        <v>0.22118518518518529</v>
      </c>
      <c r="G157" s="165">
        <v>164.86</v>
      </c>
      <c r="H157" s="151">
        <v>29.860000000000014</v>
      </c>
      <c r="I157" s="145" t="s">
        <v>955</v>
      </c>
      <c r="J157" s="152" t="s">
        <v>961</v>
      </c>
      <c r="K157" s="153">
        <v>43698</v>
      </c>
      <c r="L157" s="154">
        <v>44005</v>
      </c>
      <c r="M157" s="155">
        <v>41580</v>
      </c>
      <c r="N157" s="156">
        <v>0.26211880711880725</v>
      </c>
      <c r="O157" s="157">
        <v>134.930353</v>
      </c>
      <c r="P157" s="157">
        <v>-6.9647000000003345E-2</v>
      </c>
      <c r="Q157" s="158">
        <v>0.9</v>
      </c>
      <c r="R157" s="159">
        <v>19625.2</v>
      </c>
      <c r="S157" s="160">
        <v>18795.054039999999</v>
      </c>
      <c r="T157" s="160"/>
      <c r="U157" s="161"/>
      <c r="V157" s="162">
        <v>7247.82</v>
      </c>
      <c r="W157" s="162">
        <v>26042.874039999999</v>
      </c>
      <c r="X157" s="163">
        <v>24980</v>
      </c>
      <c r="Y157" s="159">
        <v>1062.8740399999988</v>
      </c>
      <c r="Z157" s="184">
        <v>4.2549000800640391E-2</v>
      </c>
      <c r="AA157" s="184">
        <v>4.4445076861489463E-2</v>
      </c>
      <c r="AB157" s="184">
        <v>-1.8960760608490723E-3</v>
      </c>
      <c r="AC157" s="164" t="s">
        <v>28</v>
      </c>
      <c r="AD157" s="40"/>
    </row>
    <row r="158" spans="1:30">
      <c r="A158" s="144" t="s">
        <v>514</v>
      </c>
      <c r="B158" s="145">
        <v>135</v>
      </c>
      <c r="C158" s="146">
        <v>140.76</v>
      </c>
      <c r="D158" s="147">
        <v>0.95860000000000001</v>
      </c>
      <c r="E158" s="148">
        <v>0.22000000000000003</v>
      </c>
      <c r="F158" s="149">
        <v>0.21999999999999992</v>
      </c>
      <c r="G158" s="165">
        <v>164.7</v>
      </c>
      <c r="H158" s="151">
        <v>29.699999999999989</v>
      </c>
      <c r="I158" s="145" t="s">
        <v>955</v>
      </c>
      <c r="J158" s="152" t="s">
        <v>962</v>
      </c>
      <c r="K158" s="153">
        <v>43699</v>
      </c>
      <c r="L158" s="154">
        <v>44005</v>
      </c>
      <c r="M158" s="155">
        <v>41445</v>
      </c>
      <c r="N158" s="156">
        <v>0.26156351791530935</v>
      </c>
      <c r="O158" s="157">
        <v>134.932536</v>
      </c>
      <c r="P158" s="157">
        <v>-6.7464000000001079E-2</v>
      </c>
      <c r="Q158" s="158">
        <v>0.9</v>
      </c>
      <c r="R158" s="159">
        <v>19765.96</v>
      </c>
      <c r="S158" s="160">
        <v>18947.649256000001</v>
      </c>
      <c r="T158" s="160"/>
      <c r="U158" s="161"/>
      <c r="V158" s="162">
        <v>7247.82</v>
      </c>
      <c r="W158" s="162">
        <v>26195.469256</v>
      </c>
      <c r="X158" s="163">
        <v>25115</v>
      </c>
      <c r="Y158" s="159">
        <v>1080.4692560000003</v>
      </c>
      <c r="Z158" s="184">
        <v>4.3020874218594463E-2</v>
      </c>
      <c r="AA158" s="184">
        <v>4.5179729086203713E-2</v>
      </c>
      <c r="AB158" s="184">
        <v>-2.1588548676092501E-3</v>
      </c>
      <c r="AC158" s="164" t="s">
        <v>28</v>
      </c>
      <c r="AD158" s="40"/>
    </row>
    <row r="159" spans="1:30">
      <c r="A159" s="144" t="s">
        <v>515</v>
      </c>
      <c r="B159" s="145">
        <v>135</v>
      </c>
      <c r="C159" s="146">
        <v>140.72999999999999</v>
      </c>
      <c r="D159" s="147">
        <v>0.95879999999999999</v>
      </c>
      <c r="E159" s="148">
        <v>0.22000000000000003</v>
      </c>
      <c r="F159" s="149">
        <v>0.23288888888888887</v>
      </c>
      <c r="G159" s="165">
        <v>166.44</v>
      </c>
      <c r="H159" s="151">
        <v>31.439999999999998</v>
      </c>
      <c r="I159" s="145" t="s">
        <v>27</v>
      </c>
      <c r="J159" s="152" t="s">
        <v>1013</v>
      </c>
      <c r="K159" s="153">
        <v>43700</v>
      </c>
      <c r="L159" s="154" t="s">
        <v>972</v>
      </c>
      <c r="M159" s="155">
        <v>42390</v>
      </c>
      <c r="N159" s="156">
        <v>0.27071479122434533</v>
      </c>
      <c r="O159" s="157">
        <v>134.93192399999998</v>
      </c>
      <c r="P159" s="157">
        <v>-6.8076000000019121E-2</v>
      </c>
      <c r="Q159" s="158">
        <v>0.9</v>
      </c>
      <c r="R159" s="159">
        <v>19906.689999999999</v>
      </c>
      <c r="S159" s="160">
        <v>19086.534371999998</v>
      </c>
      <c r="T159" s="160"/>
      <c r="U159" s="161"/>
      <c r="V159" s="162">
        <v>7247.82</v>
      </c>
      <c r="W159" s="162">
        <v>26334.354371999998</v>
      </c>
      <c r="X159" s="163">
        <v>25250</v>
      </c>
      <c r="Y159" s="159">
        <v>1084.354371999998</v>
      </c>
      <c r="Z159" s="184">
        <v>4.2944727603960287E-2</v>
      </c>
      <c r="AA159" s="184">
        <v>4.5152375920792354E-2</v>
      </c>
      <c r="AB159" s="184">
        <v>-2.2076483168320671E-3</v>
      </c>
      <c r="AC159" s="164" t="s">
        <v>28</v>
      </c>
      <c r="AD159" s="40"/>
    </row>
    <row r="160" spans="1:30">
      <c r="A160" s="10" t="s">
        <v>516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27</v>
      </c>
      <c r="J160" s="16" t="s">
        <v>798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183">
        <v>3.87927913334647E-2</v>
      </c>
      <c r="AA160" s="183">
        <v>3.9488324916289397E-2</v>
      </c>
      <c r="AB160" s="183">
        <v>-6.9553358282470302E-4</v>
      </c>
      <c r="AC160" s="55" t="s">
        <v>28</v>
      </c>
      <c r="AD160" s="40"/>
    </row>
    <row r="161" spans="1:30">
      <c r="A161" s="144" t="s">
        <v>517</v>
      </c>
      <c r="B161" s="145">
        <v>135</v>
      </c>
      <c r="C161" s="146">
        <v>139.22</v>
      </c>
      <c r="D161" s="147">
        <v>0.96919999999999995</v>
      </c>
      <c r="E161" s="148">
        <v>0.22000000000000003</v>
      </c>
      <c r="F161" s="149">
        <v>0.22325925925925916</v>
      </c>
      <c r="G161" s="165">
        <v>165.14</v>
      </c>
      <c r="H161" s="151">
        <v>30.139999999999986</v>
      </c>
      <c r="I161" s="145" t="s">
        <v>955</v>
      </c>
      <c r="J161" s="152" t="s">
        <v>1023</v>
      </c>
      <c r="K161" s="153">
        <v>43704</v>
      </c>
      <c r="L161" s="154">
        <v>44013</v>
      </c>
      <c r="M161" s="155">
        <v>41850</v>
      </c>
      <c r="N161" s="156">
        <v>0.26286977299880515</v>
      </c>
      <c r="O161" s="157">
        <v>134.93202399999998</v>
      </c>
      <c r="P161" s="157">
        <v>-6.7976000000015802E-2</v>
      </c>
      <c r="Q161" s="158">
        <v>0.9</v>
      </c>
      <c r="R161" s="159">
        <v>20187.38</v>
      </c>
      <c r="S161" s="160">
        <v>19565.608695999999</v>
      </c>
      <c r="T161" s="160"/>
      <c r="U161" s="161"/>
      <c r="V161" s="162">
        <v>7247.82</v>
      </c>
      <c r="W161" s="162">
        <v>26813.428695999999</v>
      </c>
      <c r="X161" s="163">
        <v>25520</v>
      </c>
      <c r="Y161" s="159">
        <v>1293.428695999999</v>
      </c>
      <c r="Z161" s="184">
        <v>5.06829426332287E-2</v>
      </c>
      <c r="AA161" s="184">
        <v>5.5971503761755859E-2</v>
      </c>
      <c r="AB161" s="184">
        <v>-5.2885611285271583E-3</v>
      </c>
      <c r="AC161" s="164" t="s">
        <v>952</v>
      </c>
      <c r="AD161" s="40"/>
    </row>
    <row r="162" spans="1:30">
      <c r="A162" s="144" t="s">
        <v>518</v>
      </c>
      <c r="B162" s="145">
        <v>135</v>
      </c>
      <c r="C162" s="146">
        <v>139.30000000000001</v>
      </c>
      <c r="D162" s="147">
        <v>0.96860000000000002</v>
      </c>
      <c r="E162" s="148">
        <v>0.22000000000000003</v>
      </c>
      <c r="F162" s="149">
        <v>0.22777777777777777</v>
      </c>
      <c r="G162" s="165">
        <v>165.75</v>
      </c>
      <c r="H162" s="151">
        <v>30.75</v>
      </c>
      <c r="I162" s="145" t="s">
        <v>27</v>
      </c>
      <c r="J162" s="152" t="s">
        <v>1014</v>
      </c>
      <c r="K162" s="153">
        <v>43705</v>
      </c>
      <c r="L162" s="154" t="s">
        <v>972</v>
      </c>
      <c r="M162" s="155">
        <v>41715</v>
      </c>
      <c r="N162" s="156">
        <v>0.26905789284430059</v>
      </c>
      <c r="O162" s="157">
        <v>134.92598000000001</v>
      </c>
      <c r="P162" s="157">
        <v>-7.4019999999990205E-2</v>
      </c>
      <c r="Q162" s="158">
        <v>0.9</v>
      </c>
      <c r="R162" s="159">
        <v>20326.68</v>
      </c>
      <c r="S162" s="160">
        <v>19688.422247999999</v>
      </c>
      <c r="T162" s="160"/>
      <c r="U162" s="161"/>
      <c r="V162" s="162">
        <v>7247.82</v>
      </c>
      <c r="W162" s="162">
        <v>26936.242247999999</v>
      </c>
      <c r="X162" s="163">
        <v>25655</v>
      </c>
      <c r="Y162" s="159">
        <v>1281.2422479999987</v>
      </c>
      <c r="Z162" s="184">
        <v>4.9941229701812473E-2</v>
      </c>
      <c r="AA162" s="184">
        <v>5.5023811654648425E-2</v>
      </c>
      <c r="AB162" s="184">
        <v>-5.0825819528359517E-3</v>
      </c>
      <c r="AC162" s="164" t="s">
        <v>952</v>
      </c>
      <c r="AD162" s="40"/>
    </row>
    <row r="163" spans="1:30">
      <c r="A163" s="144" t="s">
        <v>519</v>
      </c>
      <c r="B163" s="145">
        <v>135</v>
      </c>
      <c r="C163" s="146">
        <v>139.09</v>
      </c>
      <c r="D163" s="147">
        <v>0.97009999999999996</v>
      </c>
      <c r="E163" s="148">
        <v>0.22000000000000003</v>
      </c>
      <c r="F163" s="149">
        <v>0.22214814814814821</v>
      </c>
      <c r="G163" s="165">
        <v>164.99</v>
      </c>
      <c r="H163" s="151">
        <v>29.990000000000009</v>
      </c>
      <c r="I163" s="145" t="s">
        <v>955</v>
      </c>
      <c r="J163" s="152" t="s">
        <v>1024</v>
      </c>
      <c r="K163" s="153">
        <v>43706</v>
      </c>
      <c r="L163" s="154">
        <v>44013</v>
      </c>
      <c r="M163" s="155">
        <v>41580</v>
      </c>
      <c r="N163" s="156">
        <v>0.26325998075998081</v>
      </c>
      <c r="O163" s="157">
        <v>134.931209</v>
      </c>
      <c r="P163" s="157">
        <v>-6.8791000000004487E-2</v>
      </c>
      <c r="Q163" s="158">
        <v>0.9</v>
      </c>
      <c r="R163" s="159">
        <v>20465.77</v>
      </c>
      <c r="S163" s="160">
        <v>19853.843476999999</v>
      </c>
      <c r="T163" s="160"/>
      <c r="U163" s="161"/>
      <c r="V163" s="162">
        <v>7247.82</v>
      </c>
      <c r="W163" s="162">
        <v>27101.663476999998</v>
      </c>
      <c r="X163" s="163">
        <v>25790</v>
      </c>
      <c r="Y163" s="159">
        <v>1311.6634769999982</v>
      </c>
      <c r="Z163" s="184">
        <v>5.0859382590151103E-2</v>
      </c>
      <c r="AA163" s="184">
        <v>5.6358403140752467E-2</v>
      </c>
      <c r="AB163" s="184">
        <v>-5.4990205506013634E-3</v>
      </c>
      <c r="AC163" s="164" t="s">
        <v>952</v>
      </c>
      <c r="AD163" s="40"/>
    </row>
    <row r="164" spans="1:30">
      <c r="A164" s="144" t="s">
        <v>520</v>
      </c>
      <c r="B164" s="145">
        <v>135</v>
      </c>
      <c r="C164" s="146">
        <v>140.29</v>
      </c>
      <c r="D164" s="147">
        <v>0.96179999999999999</v>
      </c>
      <c r="E164" s="148">
        <v>0.22000000000000003</v>
      </c>
      <c r="F164" s="149">
        <v>0.22903703703703696</v>
      </c>
      <c r="G164" s="165">
        <v>165.92</v>
      </c>
      <c r="H164" s="151">
        <v>30.919999999999987</v>
      </c>
      <c r="I164" s="145" t="s">
        <v>27</v>
      </c>
      <c r="J164" s="152" t="s">
        <v>1015</v>
      </c>
      <c r="K164" s="153">
        <v>43707</v>
      </c>
      <c r="L164" s="154" t="s">
        <v>972</v>
      </c>
      <c r="M164" s="155">
        <v>41445</v>
      </c>
      <c r="N164" s="156">
        <v>0.27230787791048366</v>
      </c>
      <c r="O164" s="157">
        <v>134.93092199999998</v>
      </c>
      <c r="P164" s="157">
        <v>-6.9078000000018847E-2</v>
      </c>
      <c r="Q164" s="158">
        <v>0.9</v>
      </c>
      <c r="R164" s="159">
        <v>20606.060000000001</v>
      </c>
      <c r="S164" s="160">
        <v>19818.908508</v>
      </c>
      <c r="T164" s="160"/>
      <c r="U164" s="161"/>
      <c r="V164" s="162">
        <v>7247.82</v>
      </c>
      <c r="W164" s="162">
        <v>27066.728508</v>
      </c>
      <c r="X164" s="163">
        <v>25925</v>
      </c>
      <c r="Y164" s="159">
        <v>1141.7285080000001</v>
      </c>
      <c r="Z164" s="184">
        <v>4.403967243973006E-2</v>
      </c>
      <c r="AA164" s="184">
        <v>4.7071314484089077E-2</v>
      </c>
      <c r="AB164" s="184">
        <v>-3.0316420443590175E-3</v>
      </c>
      <c r="AC164" s="164" t="s">
        <v>952</v>
      </c>
      <c r="AD164" s="40"/>
    </row>
    <row r="165" spans="1:30">
      <c r="A165" s="144" t="s">
        <v>521</v>
      </c>
      <c r="B165" s="145">
        <v>135</v>
      </c>
      <c r="C165" s="146">
        <v>137.08000000000001</v>
      </c>
      <c r="D165" s="147">
        <v>0.98429999999999995</v>
      </c>
      <c r="E165" s="148">
        <v>0.22000000000000003</v>
      </c>
      <c r="F165" s="149">
        <v>0.22348148148148139</v>
      </c>
      <c r="G165" s="165">
        <v>165.17</v>
      </c>
      <c r="H165" s="151">
        <v>30.169999999999987</v>
      </c>
      <c r="I165" s="145" t="s">
        <v>955</v>
      </c>
      <c r="J165" s="152" t="s">
        <v>1063</v>
      </c>
      <c r="K165" s="153">
        <v>43710</v>
      </c>
      <c r="L165" s="154">
        <v>44014</v>
      </c>
      <c r="M165" s="155">
        <v>41175</v>
      </c>
      <c r="N165" s="156">
        <v>0.26744505160898591</v>
      </c>
      <c r="O165" s="157">
        <v>134.92784399999999</v>
      </c>
      <c r="P165" s="157">
        <v>-7.215600000000677E-2</v>
      </c>
      <c r="Q165" s="158">
        <v>0.9</v>
      </c>
      <c r="R165" s="159">
        <v>20743.140000000003</v>
      </c>
      <c r="S165" s="160">
        <v>20417.472702000003</v>
      </c>
      <c r="T165" s="160"/>
      <c r="U165" s="161"/>
      <c r="V165" s="162">
        <v>7247.82</v>
      </c>
      <c r="W165" s="162">
        <v>27665.292702000002</v>
      </c>
      <c r="X165" s="163">
        <v>26060</v>
      </c>
      <c r="Y165" s="159">
        <v>1605.2927020000025</v>
      </c>
      <c r="Z165" s="184">
        <v>6.1599873445894238E-2</v>
      </c>
      <c r="AA165" s="184">
        <v>7.1192614044513158E-2</v>
      </c>
      <c r="AB165" s="184">
        <v>-9.5927405986189207E-3</v>
      </c>
      <c r="AC165" s="164" t="s">
        <v>952</v>
      </c>
      <c r="AD165" s="40"/>
    </row>
    <row r="166" spans="1:30">
      <c r="A166" s="144" t="s">
        <v>522</v>
      </c>
      <c r="B166" s="145">
        <v>135</v>
      </c>
      <c r="C166" s="146">
        <v>136.25</v>
      </c>
      <c r="D166" s="147">
        <v>0.99029999999999996</v>
      </c>
      <c r="E166" s="148">
        <v>0.22000000000000003</v>
      </c>
      <c r="F166" s="149">
        <v>0.23118518518518524</v>
      </c>
      <c r="G166" s="165">
        <v>166.21</v>
      </c>
      <c r="H166" s="151">
        <v>31.210000000000008</v>
      </c>
      <c r="I166" s="145" t="s">
        <v>955</v>
      </c>
      <c r="J166" s="152" t="s">
        <v>1221</v>
      </c>
      <c r="K166" s="153">
        <v>43711</v>
      </c>
      <c r="L166" s="154">
        <v>44015</v>
      </c>
      <c r="M166" s="155">
        <v>41175</v>
      </c>
      <c r="N166" s="156">
        <v>0.27666423800850037</v>
      </c>
      <c r="O166" s="157">
        <v>134.92837499999999</v>
      </c>
      <c r="P166" s="157">
        <v>-7.1625000000011596E-2</v>
      </c>
      <c r="Q166" s="158">
        <v>0.9</v>
      </c>
      <c r="R166" s="159">
        <v>20879.390000000003</v>
      </c>
      <c r="S166" s="160">
        <v>20676.859917000002</v>
      </c>
      <c r="T166" s="160"/>
      <c r="U166" s="161"/>
      <c r="V166" s="162">
        <v>7247.82</v>
      </c>
      <c r="W166" s="162">
        <v>27924.679917000001</v>
      </c>
      <c r="X166" s="163">
        <v>26195</v>
      </c>
      <c r="Y166" s="159">
        <v>1729.6799170000013</v>
      </c>
      <c r="Z166" s="184">
        <v>6.6030918763122726E-2</v>
      </c>
      <c r="AA166" s="184">
        <v>7.7318997404085099E-2</v>
      </c>
      <c r="AB166" s="184">
        <v>-1.1288078640962373E-2</v>
      </c>
      <c r="AC166" s="164" t="s">
        <v>952</v>
      </c>
      <c r="AD166" s="40"/>
    </row>
    <row r="167" spans="1:30">
      <c r="A167" s="144" t="s">
        <v>523</v>
      </c>
      <c r="B167" s="145">
        <v>135</v>
      </c>
      <c r="C167" s="146">
        <v>135.02000000000001</v>
      </c>
      <c r="D167" s="147">
        <v>0.99929999999999997</v>
      </c>
      <c r="E167" s="148">
        <v>0.22000000000000003</v>
      </c>
      <c r="F167" s="149">
        <v>0.22007407407407414</v>
      </c>
      <c r="G167" s="165">
        <v>164.71</v>
      </c>
      <c r="H167" s="151">
        <v>29.710000000000008</v>
      </c>
      <c r="I167" s="145" t="s">
        <v>955</v>
      </c>
      <c r="J167" s="152" t="s">
        <v>1222</v>
      </c>
      <c r="K167" s="153">
        <v>43712</v>
      </c>
      <c r="L167" s="154">
        <v>44015</v>
      </c>
      <c r="M167" s="155">
        <v>41040</v>
      </c>
      <c r="N167" s="156">
        <v>0.2642336744639377</v>
      </c>
      <c r="O167" s="157">
        <v>134.92548600000001</v>
      </c>
      <c r="P167" s="157">
        <v>-7.451399999999353E-2</v>
      </c>
      <c r="Q167" s="158">
        <v>0.9</v>
      </c>
      <c r="R167" s="159">
        <v>21014.410000000003</v>
      </c>
      <c r="S167" s="160">
        <v>20999.699913000004</v>
      </c>
      <c r="T167" s="160"/>
      <c r="U167" s="161"/>
      <c r="V167" s="162">
        <v>7247.82</v>
      </c>
      <c r="W167" s="162">
        <v>28247.519913000004</v>
      </c>
      <c r="X167" s="163">
        <v>26330</v>
      </c>
      <c r="Y167" s="159">
        <v>1917.5199130000037</v>
      </c>
      <c r="Z167" s="184">
        <v>7.2826430421572441E-2</v>
      </c>
      <c r="AA167" s="184">
        <v>8.6660377250285192E-2</v>
      </c>
      <c r="AB167" s="184">
        <v>-1.3833946828712751E-2</v>
      </c>
      <c r="AC167" s="164" t="s">
        <v>952</v>
      </c>
      <c r="AD167" s="40"/>
    </row>
    <row r="168" spans="1:30">
      <c r="A168" s="144" t="s">
        <v>524</v>
      </c>
      <c r="B168" s="145">
        <v>135</v>
      </c>
      <c r="C168" s="146">
        <v>133.81</v>
      </c>
      <c r="D168" s="147">
        <v>1.0084</v>
      </c>
      <c r="E168" s="148">
        <v>0.22000000000000003</v>
      </c>
      <c r="F168" s="149">
        <v>0.25748148148148142</v>
      </c>
      <c r="G168" s="165">
        <v>169.76</v>
      </c>
      <c r="H168" s="151">
        <v>34.759999999999991</v>
      </c>
      <c r="I168" s="145" t="s">
        <v>955</v>
      </c>
      <c r="J168" s="152" t="s">
        <v>1223</v>
      </c>
      <c r="K168" s="153">
        <v>43713</v>
      </c>
      <c r="L168" s="154">
        <v>44018</v>
      </c>
      <c r="M168" s="155">
        <v>41310</v>
      </c>
      <c r="N168" s="156">
        <v>0.30712660372791084</v>
      </c>
      <c r="O168" s="157">
        <v>134.93400399999999</v>
      </c>
      <c r="P168" s="157">
        <v>-6.59960000000126E-2</v>
      </c>
      <c r="Q168" s="158">
        <v>0.9</v>
      </c>
      <c r="R168" s="159">
        <v>21148.220000000005</v>
      </c>
      <c r="S168" s="160">
        <v>21325.865048000003</v>
      </c>
      <c r="T168" s="160"/>
      <c r="U168" s="161"/>
      <c r="V168" s="162">
        <v>7247.82</v>
      </c>
      <c r="W168" s="162">
        <v>28573.685048000003</v>
      </c>
      <c r="X168" s="163">
        <v>26465</v>
      </c>
      <c r="Y168" s="159">
        <v>2108.685048000003</v>
      </c>
      <c r="Z168" s="184">
        <v>7.9678256111845869E-2</v>
      </c>
      <c r="AA168" s="184">
        <v>9.6060880710372665E-2</v>
      </c>
      <c r="AB168" s="184">
        <v>-1.6382624598526796E-2</v>
      </c>
      <c r="AC168" s="164" t="s">
        <v>952</v>
      </c>
      <c r="AD168" s="40"/>
    </row>
    <row r="169" spans="1:30">
      <c r="A169" s="144" t="s">
        <v>525</v>
      </c>
      <c r="B169" s="145">
        <v>135</v>
      </c>
      <c r="C169" s="146">
        <v>133.38</v>
      </c>
      <c r="D169" s="147">
        <v>1.0116000000000001</v>
      </c>
      <c r="E169" s="148">
        <v>0.22000000000000003</v>
      </c>
      <c r="F169" s="149">
        <v>0.25348148148148147</v>
      </c>
      <c r="G169" s="165">
        <v>169.22</v>
      </c>
      <c r="H169" s="151">
        <v>34.22</v>
      </c>
      <c r="I169" s="145" t="s">
        <v>955</v>
      </c>
      <c r="J169" s="152" t="s">
        <v>1224</v>
      </c>
      <c r="K169" s="153">
        <v>43714</v>
      </c>
      <c r="L169" s="154">
        <v>44018</v>
      </c>
      <c r="M169" s="155">
        <v>41175</v>
      </c>
      <c r="N169" s="156">
        <v>0.30334669095324829</v>
      </c>
      <c r="O169" s="157">
        <v>134.92720800000001</v>
      </c>
      <c r="P169" s="157">
        <v>-7.279199999999264E-2</v>
      </c>
      <c r="Q169" s="158">
        <v>0.9</v>
      </c>
      <c r="R169" s="159">
        <v>21281.600000000006</v>
      </c>
      <c r="S169" s="160">
        <v>21528.466560000008</v>
      </c>
      <c r="T169" s="160"/>
      <c r="U169" s="161"/>
      <c r="V169" s="162">
        <v>7247.82</v>
      </c>
      <c r="W169" s="162">
        <v>28776.286560000008</v>
      </c>
      <c r="X169" s="163">
        <v>26600</v>
      </c>
      <c r="Y169" s="159">
        <v>2176.2865600000077</v>
      </c>
      <c r="Z169" s="184">
        <v>8.181528421052664E-2</v>
      </c>
      <c r="AA169" s="184">
        <v>9.9031142857143317E-2</v>
      </c>
      <c r="AB169" s="184">
        <v>-1.7215858646616677E-2</v>
      </c>
      <c r="AC169" s="164" t="s">
        <v>952</v>
      </c>
      <c r="AD169" s="40"/>
    </row>
    <row r="170" spans="1:30">
      <c r="A170" s="144" t="s">
        <v>526</v>
      </c>
      <c r="B170" s="145">
        <v>135</v>
      </c>
      <c r="C170" s="146">
        <v>130.83000000000001</v>
      </c>
      <c r="D170" s="147">
        <v>1.0313000000000001</v>
      </c>
      <c r="E170" s="148">
        <v>0.22000000000000003</v>
      </c>
      <c r="F170" s="149">
        <v>0.2294814814814814</v>
      </c>
      <c r="G170" s="165">
        <v>165.98</v>
      </c>
      <c r="H170" s="151">
        <v>30.97999999999999</v>
      </c>
      <c r="I170" s="145" t="s">
        <v>955</v>
      </c>
      <c r="J170" s="152" t="s">
        <v>1225</v>
      </c>
      <c r="K170" s="153">
        <v>43717</v>
      </c>
      <c r="L170" s="154">
        <v>44018</v>
      </c>
      <c r="M170" s="155">
        <v>40770</v>
      </c>
      <c r="N170" s="156">
        <v>0.27735344616139307</v>
      </c>
      <c r="O170" s="157">
        <v>134.92497900000004</v>
      </c>
      <c r="P170" s="157">
        <v>-7.5020999999964033E-2</v>
      </c>
      <c r="Q170" s="158">
        <v>0.9</v>
      </c>
      <c r="R170" s="159">
        <v>21412.430000000008</v>
      </c>
      <c r="S170" s="160">
        <v>22082.639059000008</v>
      </c>
      <c r="T170" s="160"/>
      <c r="U170" s="161"/>
      <c r="V170" s="162">
        <v>7247.82</v>
      </c>
      <c r="W170" s="162">
        <v>29330.459059000008</v>
      </c>
      <c r="X170" s="163">
        <v>26735</v>
      </c>
      <c r="Y170" s="159">
        <v>2595.459059000008</v>
      </c>
      <c r="Z170" s="184">
        <v>9.7080944791472223E-2</v>
      </c>
      <c r="AA170" s="184">
        <v>0.11982284193005488</v>
      </c>
      <c r="AB170" s="184">
        <v>-2.2741897138582656E-2</v>
      </c>
      <c r="AC170" s="164" t="s">
        <v>952</v>
      </c>
      <c r="AD170" s="40"/>
    </row>
    <row r="171" spans="1:30">
      <c r="A171" s="144" t="s">
        <v>527</v>
      </c>
      <c r="B171" s="145">
        <v>135</v>
      </c>
      <c r="C171" s="146">
        <v>131.24</v>
      </c>
      <c r="D171" s="147">
        <v>1.0281</v>
      </c>
      <c r="E171" s="148">
        <v>0.22000000000000003</v>
      </c>
      <c r="F171" s="149">
        <v>0.23333333333333334</v>
      </c>
      <c r="G171" s="165">
        <v>166.5</v>
      </c>
      <c r="H171" s="151">
        <v>31.5</v>
      </c>
      <c r="I171" s="145" t="s">
        <v>955</v>
      </c>
      <c r="J171" s="152" t="s">
        <v>1226</v>
      </c>
      <c r="K171" s="153">
        <v>43718</v>
      </c>
      <c r="L171" s="154">
        <v>44018</v>
      </c>
      <c r="M171" s="155">
        <v>40635</v>
      </c>
      <c r="N171" s="156">
        <v>0.28294573643410853</v>
      </c>
      <c r="O171" s="157">
        <v>134.92784400000002</v>
      </c>
      <c r="P171" s="157">
        <v>-7.2155999999978349E-2</v>
      </c>
      <c r="Q171" s="158">
        <v>0.9</v>
      </c>
      <c r="R171" s="159">
        <v>21543.670000000009</v>
      </c>
      <c r="S171" s="160">
        <v>22149.047127000009</v>
      </c>
      <c r="T171" s="160"/>
      <c r="U171" s="161"/>
      <c r="V171" s="162">
        <v>7247.82</v>
      </c>
      <c r="W171" s="162">
        <v>29396.867127000009</v>
      </c>
      <c r="X171" s="163">
        <v>26870</v>
      </c>
      <c r="Y171" s="159">
        <v>2526.8671270000086</v>
      </c>
      <c r="Z171" s="184">
        <v>9.4040458764421686E-2</v>
      </c>
      <c r="AA171" s="184">
        <v>0.11576092545589955</v>
      </c>
      <c r="AB171" s="184">
        <v>-2.1720466691477869E-2</v>
      </c>
      <c r="AC171" s="164" t="s">
        <v>952</v>
      </c>
      <c r="AD171" s="40"/>
    </row>
    <row r="172" spans="1:30">
      <c r="A172" s="144" t="s">
        <v>528</v>
      </c>
      <c r="B172" s="145">
        <v>135</v>
      </c>
      <c r="C172" s="146">
        <v>131.9</v>
      </c>
      <c r="D172" s="147">
        <v>1.0229999999999999</v>
      </c>
      <c r="E172" s="148">
        <v>0.22000000000000003</v>
      </c>
      <c r="F172" s="149">
        <v>0.23955555555555558</v>
      </c>
      <c r="G172" s="165">
        <v>167.34</v>
      </c>
      <c r="H172" s="151">
        <v>32.340000000000003</v>
      </c>
      <c r="I172" s="145" t="s">
        <v>955</v>
      </c>
      <c r="J172" s="152" t="s">
        <v>1227</v>
      </c>
      <c r="K172" s="153">
        <v>43719</v>
      </c>
      <c r="L172" s="154">
        <v>44018</v>
      </c>
      <c r="M172" s="155">
        <v>40500</v>
      </c>
      <c r="N172" s="156">
        <v>0.29145925925925931</v>
      </c>
      <c r="O172" s="157">
        <v>134.93369999999999</v>
      </c>
      <c r="P172" s="157">
        <v>-6.630000000001246E-2</v>
      </c>
      <c r="Q172" s="158">
        <v>0.9</v>
      </c>
      <c r="R172" s="159">
        <v>21675.570000000011</v>
      </c>
      <c r="S172" s="160">
        <v>22174.108110000008</v>
      </c>
      <c r="T172" s="160"/>
      <c r="U172" s="161"/>
      <c r="V172" s="162">
        <v>7247.82</v>
      </c>
      <c r="W172" s="162">
        <v>29421.928110000008</v>
      </c>
      <c r="X172" s="163">
        <v>27005</v>
      </c>
      <c r="Y172" s="159">
        <v>2416.928110000008</v>
      </c>
      <c r="Z172" s="184">
        <v>8.9499281984817936E-2</v>
      </c>
      <c r="AA172" s="184">
        <v>0.10967259063136514</v>
      </c>
      <c r="AB172" s="184">
        <v>-2.0173308646547206E-2</v>
      </c>
      <c r="AC172" s="164" t="s">
        <v>952</v>
      </c>
      <c r="AD172" s="40"/>
    </row>
    <row r="173" spans="1:30">
      <c r="A173" s="144" t="s">
        <v>529</v>
      </c>
      <c r="B173" s="145">
        <v>135</v>
      </c>
      <c r="C173" s="146">
        <v>131.28</v>
      </c>
      <c r="D173" s="147">
        <v>1.0278</v>
      </c>
      <c r="E173" s="148">
        <v>0.22000000000000003</v>
      </c>
      <c r="F173" s="149">
        <v>0.23370370370370377</v>
      </c>
      <c r="G173" s="165">
        <v>166.55</v>
      </c>
      <c r="H173" s="151">
        <v>31.550000000000011</v>
      </c>
      <c r="I173" s="145" t="s">
        <v>955</v>
      </c>
      <c r="J173" s="152" t="s">
        <v>1228</v>
      </c>
      <c r="K173" s="153">
        <v>43720</v>
      </c>
      <c r="L173" s="154">
        <v>44018</v>
      </c>
      <c r="M173" s="155">
        <v>40365</v>
      </c>
      <c r="N173" s="156">
        <v>0.28529047442090932</v>
      </c>
      <c r="O173" s="157">
        <v>134.92958400000001</v>
      </c>
      <c r="P173" s="157">
        <v>-7.0415999999994483E-2</v>
      </c>
      <c r="Q173" s="158">
        <v>0.9</v>
      </c>
      <c r="R173" s="159">
        <v>21806.850000000009</v>
      </c>
      <c r="S173" s="160">
        <v>22413.080430000009</v>
      </c>
      <c r="T173" s="160"/>
      <c r="U173" s="161"/>
      <c r="V173" s="162">
        <v>7247.82</v>
      </c>
      <c r="W173" s="162">
        <v>29660.900430000009</v>
      </c>
      <c r="X173" s="163">
        <v>27140</v>
      </c>
      <c r="Y173" s="159">
        <v>2520.9004300000088</v>
      </c>
      <c r="Z173" s="184">
        <v>9.2885056374355512E-2</v>
      </c>
      <c r="AA173" s="184">
        <v>0.11430523765659628</v>
      </c>
      <c r="AB173" s="184">
        <v>-2.1420181282240769E-2</v>
      </c>
      <c r="AC173" s="164" t="s">
        <v>952</v>
      </c>
      <c r="AD173" s="40"/>
    </row>
    <row r="174" spans="1:30">
      <c r="A174" s="144" t="s">
        <v>530</v>
      </c>
      <c r="B174" s="145">
        <v>135</v>
      </c>
      <c r="C174" s="146">
        <v>131.15</v>
      </c>
      <c r="D174" s="147">
        <v>1.0287999999999999</v>
      </c>
      <c r="E174" s="148">
        <v>0.22000000000000003</v>
      </c>
      <c r="F174" s="149">
        <v>0.23251851851851843</v>
      </c>
      <c r="G174" s="165">
        <v>166.39</v>
      </c>
      <c r="H174" s="151">
        <v>31.389999999999986</v>
      </c>
      <c r="I174" s="145" t="s">
        <v>955</v>
      </c>
      <c r="J174" s="152" t="s">
        <v>1229</v>
      </c>
      <c r="K174" s="153">
        <v>43724</v>
      </c>
      <c r="L174" s="154">
        <v>44018</v>
      </c>
      <c r="M174" s="155">
        <v>39825</v>
      </c>
      <c r="N174" s="156">
        <v>0.28769240426867532</v>
      </c>
      <c r="O174" s="157">
        <v>134.92712</v>
      </c>
      <c r="P174" s="157">
        <v>-7.2879999999997835E-2</v>
      </c>
      <c r="Q174" s="158">
        <v>0.9</v>
      </c>
      <c r="R174" s="159">
        <v>21938.000000000011</v>
      </c>
      <c r="S174" s="160">
        <v>22569.81440000001</v>
      </c>
      <c r="T174" s="160"/>
      <c r="U174" s="161"/>
      <c r="V174" s="162">
        <v>7247.82</v>
      </c>
      <c r="W174" s="162">
        <v>29817.63440000001</v>
      </c>
      <c r="X174" s="163">
        <v>27275</v>
      </c>
      <c r="Y174" s="159">
        <v>2542.6344000000099</v>
      </c>
      <c r="Z174" s="184">
        <v>9.3222159486709755E-2</v>
      </c>
      <c r="AA174" s="184">
        <v>0.11481560109990907</v>
      </c>
      <c r="AB174" s="184">
        <v>-2.1593441613199316E-2</v>
      </c>
      <c r="AC174" s="164" t="s">
        <v>952</v>
      </c>
      <c r="AD174" s="40"/>
    </row>
    <row r="175" spans="1:30">
      <c r="A175" s="144" t="s">
        <v>531</v>
      </c>
      <c r="B175" s="145">
        <v>135</v>
      </c>
      <c r="C175" s="146">
        <v>133.78</v>
      </c>
      <c r="D175" s="147">
        <v>1.0085999999999999</v>
      </c>
      <c r="E175" s="148">
        <v>0.22000000000000003</v>
      </c>
      <c r="F175" s="149">
        <v>0.25725925925925919</v>
      </c>
      <c r="G175" s="165">
        <v>169.73</v>
      </c>
      <c r="H175" s="151">
        <v>34.72999999999999</v>
      </c>
      <c r="I175" s="145" t="s">
        <v>955</v>
      </c>
      <c r="J175" s="152" t="s">
        <v>1230</v>
      </c>
      <c r="K175" s="153">
        <v>43725</v>
      </c>
      <c r="L175" s="154">
        <v>44018</v>
      </c>
      <c r="M175" s="155">
        <v>39690</v>
      </c>
      <c r="N175" s="156">
        <v>0.3193864953388762</v>
      </c>
      <c r="O175" s="157">
        <v>134.930508</v>
      </c>
      <c r="P175" s="157">
        <v>-6.9491999999996779E-2</v>
      </c>
      <c r="Q175" s="158">
        <v>0.9</v>
      </c>
      <c r="R175" s="159">
        <v>22071.78000000001</v>
      </c>
      <c r="S175" s="160">
        <v>22261.597308000008</v>
      </c>
      <c r="T175" s="160"/>
      <c r="U175" s="161"/>
      <c r="V175" s="162">
        <v>7247.82</v>
      </c>
      <c r="W175" s="162">
        <v>29509.417308000007</v>
      </c>
      <c r="X175" s="163">
        <v>27410</v>
      </c>
      <c r="Y175" s="159">
        <v>2099.4173080000073</v>
      </c>
      <c r="Z175" s="184">
        <v>7.659311594308682E-2</v>
      </c>
      <c r="AA175" s="184">
        <v>9.246650667639611E-2</v>
      </c>
      <c r="AB175" s="184">
        <v>-1.5873390733309289E-2</v>
      </c>
      <c r="AC175" s="164" t="s">
        <v>952</v>
      </c>
      <c r="AD175" s="40"/>
    </row>
    <row r="176" spans="1:30">
      <c r="A176" s="144" t="s">
        <v>532</v>
      </c>
      <c r="B176" s="145">
        <v>135</v>
      </c>
      <c r="C176" s="146">
        <v>133.77000000000001</v>
      </c>
      <c r="D176" s="147">
        <v>1.0086999999999999</v>
      </c>
      <c r="E176" s="148">
        <v>0.22000000000000003</v>
      </c>
      <c r="F176" s="149">
        <v>0.25711111111111118</v>
      </c>
      <c r="G176" s="165">
        <v>169.71</v>
      </c>
      <c r="H176" s="151">
        <v>34.710000000000008</v>
      </c>
      <c r="I176" s="145" t="s">
        <v>955</v>
      </c>
      <c r="J176" s="152" t="s">
        <v>1231</v>
      </c>
      <c r="K176" s="153">
        <v>43726</v>
      </c>
      <c r="L176" s="154">
        <v>44018</v>
      </c>
      <c r="M176" s="155">
        <v>39555</v>
      </c>
      <c r="N176" s="156">
        <v>0.32029199848312484</v>
      </c>
      <c r="O176" s="157">
        <v>134.93379899999999</v>
      </c>
      <c r="P176" s="157">
        <v>-6.6201000000006616E-2</v>
      </c>
      <c r="Q176" s="158">
        <v>0.9</v>
      </c>
      <c r="R176" s="159">
        <v>22205.55000000001</v>
      </c>
      <c r="S176" s="160">
        <v>22398.73828500001</v>
      </c>
      <c r="T176" s="160"/>
      <c r="U176" s="161"/>
      <c r="V176" s="162">
        <v>7247.82</v>
      </c>
      <c r="W176" s="162">
        <v>29646.55828500001</v>
      </c>
      <c r="X176" s="163">
        <v>27545</v>
      </c>
      <c r="Y176" s="159">
        <v>2101.5582850000101</v>
      </c>
      <c r="Z176" s="184">
        <v>7.6295454165910659E-2</v>
      </c>
      <c r="AA176" s="184">
        <v>9.2118702668361419E-2</v>
      </c>
      <c r="AB176" s="184">
        <v>-1.582324850245076E-2</v>
      </c>
      <c r="AC176" s="164" t="s">
        <v>952</v>
      </c>
      <c r="AD176" s="40"/>
    </row>
    <row r="177" spans="1:30">
      <c r="A177" s="144" t="s">
        <v>533</v>
      </c>
      <c r="B177" s="145">
        <v>135</v>
      </c>
      <c r="C177" s="146">
        <v>132.6</v>
      </c>
      <c r="D177" s="147">
        <v>1.0176000000000001</v>
      </c>
      <c r="E177" s="148">
        <v>0.22000000000000003</v>
      </c>
      <c r="F177" s="149">
        <v>0.24614814814814806</v>
      </c>
      <c r="G177" s="165">
        <v>168.23</v>
      </c>
      <c r="H177" s="151">
        <v>33.22999999999999</v>
      </c>
      <c r="I177" s="145" t="s">
        <v>955</v>
      </c>
      <c r="J177" s="152" t="s">
        <v>1232</v>
      </c>
      <c r="K177" s="153">
        <v>43727</v>
      </c>
      <c r="L177" s="154">
        <v>44018</v>
      </c>
      <c r="M177" s="155">
        <v>39420</v>
      </c>
      <c r="N177" s="156">
        <v>0.30768518518518506</v>
      </c>
      <c r="O177" s="157">
        <v>134.93376000000001</v>
      </c>
      <c r="P177" s="157">
        <v>-6.6239999999993415E-2</v>
      </c>
      <c r="Q177" s="158">
        <v>0.9</v>
      </c>
      <c r="R177" s="159">
        <v>22338.150000000009</v>
      </c>
      <c r="S177" s="160">
        <v>22731.30144000001</v>
      </c>
      <c r="T177" s="160"/>
      <c r="U177" s="161"/>
      <c r="V177" s="162">
        <v>7247.82</v>
      </c>
      <c r="W177" s="162">
        <v>29979.12144000001</v>
      </c>
      <c r="X177" s="163">
        <v>27680</v>
      </c>
      <c r="Y177" s="159">
        <v>2299.1214400000099</v>
      </c>
      <c r="Z177" s="184">
        <v>8.306074566474031E-2</v>
      </c>
      <c r="AA177" s="184">
        <v>0.10125605780346891</v>
      </c>
      <c r="AB177" s="184">
        <v>-1.8195312138728603E-2</v>
      </c>
      <c r="AC177" s="164" t="s">
        <v>952</v>
      </c>
      <c r="AD177" s="40"/>
    </row>
    <row r="178" spans="1:30">
      <c r="A178" s="144" t="s">
        <v>534</v>
      </c>
      <c r="B178" s="145">
        <v>135</v>
      </c>
      <c r="C178" s="146">
        <v>132.28</v>
      </c>
      <c r="D178" s="147">
        <v>1.02</v>
      </c>
      <c r="E178" s="148">
        <v>0.22000000000000003</v>
      </c>
      <c r="F178" s="149">
        <v>0.24311111111111106</v>
      </c>
      <c r="G178" s="165">
        <v>167.82</v>
      </c>
      <c r="H178" s="151">
        <v>32.819999999999993</v>
      </c>
      <c r="I178" s="145" t="s">
        <v>955</v>
      </c>
      <c r="J178" s="152" t="s">
        <v>1233</v>
      </c>
      <c r="K178" s="153">
        <v>43728</v>
      </c>
      <c r="L178" s="154">
        <v>44018</v>
      </c>
      <c r="M178" s="155">
        <v>39285</v>
      </c>
      <c r="N178" s="156">
        <v>0.30493318060328362</v>
      </c>
      <c r="O178" s="157">
        <v>134.9256</v>
      </c>
      <c r="P178" s="157">
        <v>-7.4399999999997135E-2</v>
      </c>
      <c r="Q178" s="158">
        <v>0.9</v>
      </c>
      <c r="R178" s="159">
        <v>22470.430000000008</v>
      </c>
      <c r="S178" s="160">
        <v>22919.838600000006</v>
      </c>
      <c r="T178" s="160"/>
      <c r="U178" s="161"/>
      <c r="V178" s="162">
        <v>7247.82</v>
      </c>
      <c r="W178" s="162">
        <v>30167.658600000006</v>
      </c>
      <c r="X178" s="163">
        <v>27815</v>
      </c>
      <c r="Y178" s="159">
        <v>2352.6586000000061</v>
      </c>
      <c r="Z178" s="184">
        <v>8.4582369225238319E-2</v>
      </c>
      <c r="AA178" s="184">
        <v>0.10334663311163106</v>
      </c>
      <c r="AB178" s="184">
        <v>-1.876426388639274E-2</v>
      </c>
      <c r="AC178" s="164" t="s">
        <v>952</v>
      </c>
      <c r="AD178" s="40"/>
    </row>
    <row r="179" spans="1:30">
      <c r="A179" s="144" t="s">
        <v>535</v>
      </c>
      <c r="B179" s="145">
        <v>135</v>
      </c>
      <c r="C179" s="146">
        <v>133.12</v>
      </c>
      <c r="D179" s="147">
        <v>1.0136000000000001</v>
      </c>
      <c r="E179" s="148">
        <v>0.22000000000000003</v>
      </c>
      <c r="F179" s="149">
        <v>0.25103703703703695</v>
      </c>
      <c r="G179" s="165">
        <v>168.89</v>
      </c>
      <c r="H179" s="151">
        <v>33.889999999999986</v>
      </c>
      <c r="I179" s="145" t="s">
        <v>955</v>
      </c>
      <c r="J179" s="152" t="s">
        <v>1234</v>
      </c>
      <c r="K179" s="153">
        <v>43731</v>
      </c>
      <c r="L179" s="154">
        <v>44018</v>
      </c>
      <c r="M179" s="155">
        <v>38880</v>
      </c>
      <c r="N179" s="156">
        <v>0.31815457818930032</v>
      </c>
      <c r="O179" s="157">
        <v>134.93043200000002</v>
      </c>
      <c r="P179" s="157">
        <v>-6.9567999999975427E-2</v>
      </c>
      <c r="Q179" s="158">
        <v>0.9</v>
      </c>
      <c r="R179" s="159">
        <v>22603.550000000007</v>
      </c>
      <c r="S179" s="160">
        <v>22910.958280000006</v>
      </c>
      <c r="T179" s="160"/>
      <c r="U179" s="161"/>
      <c r="V179" s="162">
        <v>7247.82</v>
      </c>
      <c r="W179" s="162">
        <v>30158.778280000006</v>
      </c>
      <c r="X179" s="163">
        <v>27950</v>
      </c>
      <c r="Y179" s="159">
        <v>2208.7782800000059</v>
      </c>
      <c r="Z179" s="184">
        <v>7.9026056529517108E-2</v>
      </c>
      <c r="AA179" s="184">
        <v>9.5955453309481964E-2</v>
      </c>
      <c r="AB179" s="184">
        <v>-1.6929396779964856E-2</v>
      </c>
      <c r="AC179" s="164" t="s">
        <v>952</v>
      </c>
      <c r="AD179" s="40"/>
    </row>
    <row r="180" spans="1:30">
      <c r="A180" s="144" t="s">
        <v>536</v>
      </c>
      <c r="B180" s="145">
        <v>135</v>
      </c>
      <c r="C180" s="146">
        <v>132.84</v>
      </c>
      <c r="D180" s="147">
        <v>1.0157</v>
      </c>
      <c r="E180" s="148">
        <v>0.22000000000000003</v>
      </c>
      <c r="F180" s="149">
        <v>0.24837037037037038</v>
      </c>
      <c r="G180" s="165">
        <v>168.53</v>
      </c>
      <c r="H180" s="151">
        <v>33.53</v>
      </c>
      <c r="I180" s="145" t="s">
        <v>955</v>
      </c>
      <c r="J180" s="152" t="s">
        <v>1235</v>
      </c>
      <c r="K180" s="153">
        <v>43732</v>
      </c>
      <c r="L180" s="154">
        <v>44018</v>
      </c>
      <c r="M180" s="155">
        <v>38745</v>
      </c>
      <c r="N180" s="156">
        <v>0.3158717253839205</v>
      </c>
      <c r="O180" s="157">
        <v>134.925588</v>
      </c>
      <c r="P180" s="157">
        <v>-7.441199999999526E-2</v>
      </c>
      <c r="Q180" s="158">
        <v>0.9</v>
      </c>
      <c r="R180" s="159">
        <v>22736.390000000007</v>
      </c>
      <c r="S180" s="160">
        <v>23093.351323000006</v>
      </c>
      <c r="T180" s="160"/>
      <c r="U180" s="161"/>
      <c r="V180" s="162">
        <v>7247.82</v>
      </c>
      <c r="W180" s="162">
        <v>30341.171323000006</v>
      </c>
      <c r="X180" s="163">
        <v>28085</v>
      </c>
      <c r="Y180" s="159">
        <v>2256.1713230000059</v>
      </c>
      <c r="Z180" s="184">
        <v>8.0333677158625827E-2</v>
      </c>
      <c r="AA180" s="184">
        <v>9.7751273028307661E-2</v>
      </c>
      <c r="AB180" s="184">
        <v>-1.7417595869681834E-2</v>
      </c>
      <c r="AC180" s="164" t="s">
        <v>952</v>
      </c>
      <c r="AD180" s="40"/>
    </row>
    <row r="181" spans="1:30">
      <c r="A181" s="144" t="s">
        <v>537</v>
      </c>
      <c r="B181" s="145">
        <v>135</v>
      </c>
      <c r="C181" s="146">
        <v>135.01</v>
      </c>
      <c r="D181" s="147">
        <v>0.99939999999999996</v>
      </c>
      <c r="E181" s="148">
        <v>0.22000000000000003</v>
      </c>
      <c r="F181" s="149">
        <v>0.21999999999999992</v>
      </c>
      <c r="G181" s="165">
        <v>164.7</v>
      </c>
      <c r="H181" s="151">
        <v>29.699999999999989</v>
      </c>
      <c r="I181" s="145" t="s">
        <v>955</v>
      </c>
      <c r="J181" s="152" t="s">
        <v>1236</v>
      </c>
      <c r="K181" s="153">
        <v>43733</v>
      </c>
      <c r="L181" s="154">
        <v>44015</v>
      </c>
      <c r="M181" s="155">
        <v>38205</v>
      </c>
      <c r="N181" s="156">
        <v>0.28374558303886915</v>
      </c>
      <c r="O181" s="157">
        <v>134.92899399999999</v>
      </c>
      <c r="P181" s="157">
        <v>-7.1006000000011227E-2</v>
      </c>
      <c r="Q181" s="158">
        <v>0.9</v>
      </c>
      <c r="R181" s="159">
        <v>22871.400000000005</v>
      </c>
      <c r="S181" s="160">
        <v>22857.677160000003</v>
      </c>
      <c r="T181" s="160"/>
      <c r="U181" s="161"/>
      <c r="V181" s="162">
        <v>7247.82</v>
      </c>
      <c r="W181" s="162">
        <v>30105.497160000003</v>
      </c>
      <c r="X181" s="163">
        <v>28220</v>
      </c>
      <c r="Y181" s="159">
        <v>1885.4971600000026</v>
      </c>
      <c r="Z181" s="184">
        <v>6.6814215450035519E-2</v>
      </c>
      <c r="AA181" s="184">
        <v>7.9748643515237916E-2</v>
      </c>
      <c r="AB181" s="184">
        <v>-1.2934428065202397E-2</v>
      </c>
      <c r="AC181" s="164" t="s">
        <v>952</v>
      </c>
      <c r="AD181" s="40"/>
    </row>
    <row r="182" spans="1:30">
      <c r="A182" s="144" t="s">
        <v>538</v>
      </c>
      <c r="B182" s="145">
        <v>135</v>
      </c>
      <c r="C182" s="146">
        <v>137.94</v>
      </c>
      <c r="D182" s="147">
        <v>0.97819999999999996</v>
      </c>
      <c r="E182" s="148">
        <v>0.22000000000000003</v>
      </c>
      <c r="F182" s="149">
        <v>0.23111111111111102</v>
      </c>
      <c r="G182" s="165">
        <v>166.2</v>
      </c>
      <c r="H182" s="151">
        <v>31.199999999999989</v>
      </c>
      <c r="I182" s="145" t="s">
        <v>955</v>
      </c>
      <c r="J182" s="152" t="s">
        <v>1064</v>
      </c>
      <c r="K182" s="153">
        <v>43734</v>
      </c>
      <c r="L182" s="154">
        <v>44014</v>
      </c>
      <c r="M182" s="155">
        <v>37935</v>
      </c>
      <c r="N182" s="156">
        <v>0.30019770660340045</v>
      </c>
      <c r="O182" s="157">
        <v>134.932908</v>
      </c>
      <c r="P182" s="157">
        <v>-6.7092000000002372E-2</v>
      </c>
      <c r="Q182" s="158">
        <v>0.9</v>
      </c>
      <c r="R182" s="159">
        <v>23009.340000000004</v>
      </c>
      <c r="S182" s="160">
        <v>22507.736388000001</v>
      </c>
      <c r="T182" s="160"/>
      <c r="U182" s="161"/>
      <c r="V182" s="162">
        <v>7247.82</v>
      </c>
      <c r="W182" s="162">
        <v>29755.556388000001</v>
      </c>
      <c r="X182" s="163">
        <v>28355</v>
      </c>
      <c r="Y182" s="159">
        <v>1400.5563880000009</v>
      </c>
      <c r="Z182" s="184">
        <v>4.9393630329747973E-2</v>
      </c>
      <c r="AA182" s="184">
        <v>5.6571224404867282E-2</v>
      </c>
      <c r="AB182" s="184">
        <v>-7.177594075119309E-3</v>
      </c>
      <c r="AC182" s="164" t="s">
        <v>952</v>
      </c>
      <c r="AD182" s="40"/>
    </row>
    <row r="183" spans="1:30">
      <c r="A183" s="144" t="s">
        <v>539</v>
      </c>
      <c r="B183" s="145">
        <v>135</v>
      </c>
      <c r="C183" s="146">
        <v>137.07</v>
      </c>
      <c r="D183" s="147">
        <v>0.98440000000000005</v>
      </c>
      <c r="E183" s="148">
        <v>0.22000000000000003</v>
      </c>
      <c r="F183" s="149">
        <v>0.22340740740740739</v>
      </c>
      <c r="G183" s="165">
        <v>165.16</v>
      </c>
      <c r="H183" s="151">
        <v>30.159999999999997</v>
      </c>
      <c r="I183" s="145" t="s">
        <v>955</v>
      </c>
      <c r="J183" s="152" t="s">
        <v>1065</v>
      </c>
      <c r="K183" s="153">
        <v>43735</v>
      </c>
      <c r="L183" s="154">
        <v>44014</v>
      </c>
      <c r="M183" s="155">
        <v>37800</v>
      </c>
      <c r="N183" s="156">
        <v>0.29122751322751317</v>
      </c>
      <c r="O183" s="157">
        <v>134.93170800000001</v>
      </c>
      <c r="P183" s="157">
        <v>-6.8291999999985364E-2</v>
      </c>
      <c r="Q183" s="158">
        <v>0.9</v>
      </c>
      <c r="R183" s="159">
        <v>23146.410000000003</v>
      </c>
      <c r="S183" s="160">
        <v>22785.326004000006</v>
      </c>
      <c r="T183" s="160"/>
      <c r="U183" s="161"/>
      <c r="V183" s="162">
        <v>7247.82</v>
      </c>
      <c r="W183" s="162">
        <v>30033.146004000006</v>
      </c>
      <c r="X183" s="163">
        <v>28490</v>
      </c>
      <c r="Y183" s="159">
        <v>1543.1460040000056</v>
      </c>
      <c r="Z183" s="184">
        <v>5.4164478904879187E-2</v>
      </c>
      <c r="AA183" s="184">
        <v>6.2965762162162653E-2</v>
      </c>
      <c r="AB183" s="184">
        <v>-8.8012832572834654E-3</v>
      </c>
      <c r="AC183" s="164" t="s">
        <v>952</v>
      </c>
      <c r="AD183" s="40"/>
    </row>
    <row r="184" spans="1:30">
      <c r="A184" s="144" t="s">
        <v>540</v>
      </c>
      <c r="B184" s="145">
        <v>135</v>
      </c>
      <c r="C184" s="146">
        <v>138.5</v>
      </c>
      <c r="D184" s="147">
        <v>0.97419999999999995</v>
      </c>
      <c r="E184" s="148">
        <v>0.22000000000000003</v>
      </c>
      <c r="F184" s="149">
        <v>0.23614814814814811</v>
      </c>
      <c r="G184" s="165">
        <v>166.88</v>
      </c>
      <c r="H184" s="151">
        <v>31.879999999999995</v>
      </c>
      <c r="I184" s="145" t="s">
        <v>955</v>
      </c>
      <c r="J184" s="152" t="s">
        <v>1066</v>
      </c>
      <c r="K184" s="153">
        <v>43738</v>
      </c>
      <c r="L184" s="154">
        <v>44014</v>
      </c>
      <c r="M184" s="155">
        <v>37395</v>
      </c>
      <c r="N184" s="156">
        <v>0.31116994250568253</v>
      </c>
      <c r="O184" s="157">
        <v>134.92669999999998</v>
      </c>
      <c r="P184" s="157">
        <v>-7.3300000000017462E-2</v>
      </c>
      <c r="Q184" s="158">
        <v>0.9</v>
      </c>
      <c r="R184" s="159">
        <v>23284.910000000003</v>
      </c>
      <c r="S184" s="160">
        <v>22684.159322000003</v>
      </c>
      <c r="T184" s="160"/>
      <c r="U184" s="161"/>
      <c r="V184" s="162">
        <v>7247.82</v>
      </c>
      <c r="W184" s="162">
        <v>29931.979322000003</v>
      </c>
      <c r="X184" s="163">
        <v>28625</v>
      </c>
      <c r="Y184" s="159">
        <v>1306.9793220000029</v>
      </c>
      <c r="Z184" s="184">
        <v>4.5658666270742554E-2</v>
      </c>
      <c r="AA184" s="184">
        <v>5.1704118847161862E-2</v>
      </c>
      <c r="AB184" s="184">
        <v>-6.0454525764193079E-3</v>
      </c>
      <c r="AC184" s="164" t="s">
        <v>952</v>
      </c>
      <c r="AD184" s="40"/>
    </row>
    <row r="185" spans="1:30">
      <c r="A185" s="144" t="s">
        <v>541</v>
      </c>
      <c r="B185" s="145">
        <v>135</v>
      </c>
      <c r="C185" s="146">
        <v>138.52000000000001</v>
      </c>
      <c r="D185" s="147">
        <v>0.97409999999999997</v>
      </c>
      <c r="E185" s="148">
        <v>0.22000000000000003</v>
      </c>
      <c r="F185" s="149">
        <v>0.23629629629629634</v>
      </c>
      <c r="G185" s="165">
        <v>166.9</v>
      </c>
      <c r="H185" s="151">
        <v>31.900000000000006</v>
      </c>
      <c r="I185" s="145" t="s">
        <v>955</v>
      </c>
      <c r="J185" s="152" t="s">
        <v>1067</v>
      </c>
      <c r="K185" s="153">
        <v>43746</v>
      </c>
      <c r="L185" s="154">
        <v>44014</v>
      </c>
      <c r="M185" s="155">
        <v>36315</v>
      </c>
      <c r="N185" s="156">
        <v>0.32062508605259543</v>
      </c>
      <c r="O185" s="157">
        <v>134.932332</v>
      </c>
      <c r="P185" s="157">
        <v>-6.7667999999997619E-2</v>
      </c>
      <c r="Q185" s="158">
        <v>0.9</v>
      </c>
      <c r="R185" s="159">
        <v>23423.430000000004</v>
      </c>
      <c r="S185" s="160">
        <v>22816.763163000003</v>
      </c>
      <c r="T185" s="160"/>
      <c r="U185" s="161"/>
      <c r="V185" s="162">
        <v>7247.82</v>
      </c>
      <c r="W185" s="162">
        <v>30064.583163000003</v>
      </c>
      <c r="X185" s="163">
        <v>28760</v>
      </c>
      <c r="Y185" s="159">
        <v>1304.583163000003</v>
      </c>
      <c r="Z185" s="184">
        <v>4.5361027920723274E-2</v>
      </c>
      <c r="AA185" s="184">
        <v>5.1351616933240862E-2</v>
      </c>
      <c r="AB185" s="184">
        <v>-5.9905890125175887E-3</v>
      </c>
      <c r="AC185" s="164" t="s">
        <v>952</v>
      </c>
      <c r="AD185" s="40"/>
    </row>
    <row r="186" spans="1:30">
      <c r="A186" s="144" t="s">
        <v>542</v>
      </c>
      <c r="B186" s="145">
        <v>135</v>
      </c>
      <c r="C186" s="146">
        <v>137.46</v>
      </c>
      <c r="D186" s="147">
        <v>0.98160000000000003</v>
      </c>
      <c r="E186" s="148">
        <v>0.22000000000000003</v>
      </c>
      <c r="F186" s="149">
        <v>0.22688888888888886</v>
      </c>
      <c r="G186" s="165">
        <v>165.63</v>
      </c>
      <c r="H186" s="151">
        <v>30.629999999999995</v>
      </c>
      <c r="I186" s="145" t="s">
        <v>955</v>
      </c>
      <c r="J186" s="152" t="s">
        <v>1068</v>
      </c>
      <c r="K186" s="153">
        <v>43747</v>
      </c>
      <c r="L186" s="154">
        <v>44014</v>
      </c>
      <c r="M186" s="155">
        <v>36180</v>
      </c>
      <c r="N186" s="156">
        <v>0.3090091210613598</v>
      </c>
      <c r="O186" s="157">
        <v>134.93073600000002</v>
      </c>
      <c r="P186" s="157">
        <v>-6.9263999999975567E-2</v>
      </c>
      <c r="Q186" s="158">
        <v>0.9</v>
      </c>
      <c r="R186" s="159">
        <v>23560.890000000003</v>
      </c>
      <c r="S186" s="160">
        <v>23127.369624000003</v>
      </c>
      <c r="T186" s="160"/>
      <c r="U186" s="161"/>
      <c r="V186" s="162">
        <v>7247.82</v>
      </c>
      <c r="W186" s="162">
        <v>30375.189624000002</v>
      </c>
      <c r="X186" s="163">
        <v>28895</v>
      </c>
      <c r="Y186" s="159">
        <v>1480.1896240000024</v>
      </c>
      <c r="Z186" s="184">
        <v>5.1226496764146034E-2</v>
      </c>
      <c r="AA186" s="184">
        <v>5.9166273196055164E-2</v>
      </c>
      <c r="AB186" s="184">
        <v>-7.9397764319091291E-3</v>
      </c>
      <c r="AC186" s="164" t="s">
        <v>952</v>
      </c>
      <c r="AD186" s="40"/>
    </row>
    <row r="187" spans="1:30">
      <c r="A187" s="144" t="s">
        <v>543</v>
      </c>
      <c r="B187" s="145">
        <v>135</v>
      </c>
      <c r="C187" s="146">
        <v>135.85</v>
      </c>
      <c r="D187" s="147">
        <v>0.99319999999999997</v>
      </c>
      <c r="E187" s="148">
        <v>0.22000000000000003</v>
      </c>
      <c r="F187" s="149">
        <v>0.22755555555555554</v>
      </c>
      <c r="G187" s="165">
        <v>165.72</v>
      </c>
      <c r="H187" s="151">
        <v>30.72</v>
      </c>
      <c r="I187" s="145" t="s">
        <v>955</v>
      </c>
      <c r="J187" s="152" t="s">
        <v>1237</v>
      </c>
      <c r="K187" s="153">
        <v>43748</v>
      </c>
      <c r="L187" s="154">
        <v>44015</v>
      </c>
      <c r="M187" s="155">
        <v>36180</v>
      </c>
      <c r="N187" s="156">
        <v>0.30991708126036482</v>
      </c>
      <c r="O187" s="157">
        <v>134.92622</v>
      </c>
      <c r="P187" s="157">
        <v>-7.3779999999999291E-2</v>
      </c>
      <c r="Q187" s="158">
        <v>0.9</v>
      </c>
      <c r="R187" s="159">
        <v>23696.74</v>
      </c>
      <c r="S187" s="160">
        <v>23535.602168000001</v>
      </c>
      <c r="T187" s="160"/>
      <c r="U187" s="161"/>
      <c r="V187" s="162">
        <v>7247.82</v>
      </c>
      <c r="W187" s="162">
        <v>30783.422168000001</v>
      </c>
      <c r="X187" s="163">
        <v>29030</v>
      </c>
      <c r="Y187" s="159">
        <v>1753.422168000001</v>
      </c>
      <c r="Z187" s="184">
        <v>6.0400350258353441E-2</v>
      </c>
      <c r="AA187" s="184">
        <v>7.134701508784036E-2</v>
      </c>
      <c r="AB187" s="184">
        <v>-1.0946664829486918E-2</v>
      </c>
      <c r="AC187" s="164" t="s">
        <v>952</v>
      </c>
      <c r="AD187" s="40"/>
    </row>
    <row r="188" spans="1:30">
      <c r="A188" s="144" t="s">
        <v>544</v>
      </c>
      <c r="B188" s="145">
        <v>135</v>
      </c>
      <c r="C188" s="146">
        <v>135.59</v>
      </c>
      <c r="D188" s="147">
        <v>0.99509999999999998</v>
      </c>
      <c r="E188" s="148">
        <v>0.22000000000000003</v>
      </c>
      <c r="F188" s="149">
        <v>0.22525925925925924</v>
      </c>
      <c r="G188" s="165">
        <v>165.41</v>
      </c>
      <c r="H188" s="151">
        <v>30.409999999999997</v>
      </c>
      <c r="I188" s="145" t="s">
        <v>955</v>
      </c>
      <c r="J188" s="152" t="s">
        <v>1238</v>
      </c>
      <c r="K188" s="153">
        <v>43749</v>
      </c>
      <c r="L188" s="154">
        <v>44015</v>
      </c>
      <c r="M188" s="155">
        <v>36045</v>
      </c>
      <c r="N188" s="156">
        <v>0.3079386877514218</v>
      </c>
      <c r="O188" s="157">
        <v>134.92560900000001</v>
      </c>
      <c r="P188" s="157">
        <v>-7.4390999999991436E-2</v>
      </c>
      <c r="Q188" s="158">
        <v>0.9</v>
      </c>
      <c r="R188" s="159">
        <v>23832.33</v>
      </c>
      <c r="S188" s="160">
        <v>23715.551583</v>
      </c>
      <c r="T188" s="160"/>
      <c r="U188" s="161"/>
      <c r="V188" s="162">
        <v>7247.82</v>
      </c>
      <c r="W188" s="162">
        <v>30963.371583</v>
      </c>
      <c r="X188" s="163">
        <v>29165</v>
      </c>
      <c r="Y188" s="159">
        <v>1798.3715830000001</v>
      </c>
      <c r="Z188" s="184">
        <v>6.1661977815875124E-2</v>
      </c>
      <c r="AA188" s="184">
        <v>7.3054219886851124E-2</v>
      </c>
      <c r="AB188" s="184">
        <v>-1.1392242070976E-2</v>
      </c>
      <c r="AC188" s="164" t="s">
        <v>952</v>
      </c>
      <c r="AD188" s="40"/>
    </row>
    <row r="189" spans="1:30">
      <c r="A189" s="144" t="s">
        <v>545</v>
      </c>
      <c r="B189" s="145">
        <v>135</v>
      </c>
      <c r="C189" s="146">
        <v>133.74</v>
      </c>
      <c r="D189" s="147">
        <v>1.0088999999999999</v>
      </c>
      <c r="E189" s="148">
        <v>0.22000000000000003</v>
      </c>
      <c r="F189" s="149">
        <v>0.25688888888888894</v>
      </c>
      <c r="G189" s="165">
        <v>169.68</v>
      </c>
      <c r="H189" s="151">
        <v>34.680000000000007</v>
      </c>
      <c r="I189" s="145" t="s">
        <v>955</v>
      </c>
      <c r="J189" s="152" t="s">
        <v>1239</v>
      </c>
      <c r="K189" s="153">
        <v>43752</v>
      </c>
      <c r="L189" s="154">
        <v>44018</v>
      </c>
      <c r="M189" s="155">
        <v>36045</v>
      </c>
      <c r="N189" s="156">
        <v>0.35117769454848113</v>
      </c>
      <c r="O189" s="157">
        <v>134.930286</v>
      </c>
      <c r="P189" s="157">
        <v>-6.9714000000004717E-2</v>
      </c>
      <c r="Q189" s="158">
        <v>0.9</v>
      </c>
      <c r="R189" s="159">
        <v>23966.070000000003</v>
      </c>
      <c r="S189" s="160">
        <v>24179.368023000003</v>
      </c>
      <c r="T189" s="160"/>
      <c r="U189" s="161"/>
      <c r="V189" s="162">
        <v>7247.82</v>
      </c>
      <c r="W189" s="162">
        <v>31427.188023000002</v>
      </c>
      <c r="X189" s="163">
        <v>29300</v>
      </c>
      <c r="Y189" s="159">
        <v>2127.1880230000024</v>
      </c>
      <c r="Z189" s="184">
        <v>7.2600273822525763E-2</v>
      </c>
      <c r="AA189" s="184">
        <v>8.7527743447099349E-2</v>
      </c>
      <c r="AB189" s="184">
        <v>-1.4927469624573586E-2</v>
      </c>
      <c r="AC189" s="164" t="s">
        <v>952</v>
      </c>
      <c r="AD189" s="40"/>
    </row>
    <row r="190" spans="1:30">
      <c r="A190" s="144" t="s">
        <v>546</v>
      </c>
      <c r="B190" s="145">
        <v>135</v>
      </c>
      <c r="C190" s="146">
        <v>135.43</v>
      </c>
      <c r="D190" s="147">
        <v>0.99629999999999996</v>
      </c>
      <c r="E190" s="148">
        <v>0.22000000000000003</v>
      </c>
      <c r="F190" s="149">
        <v>0.22377777777777783</v>
      </c>
      <c r="G190" s="165">
        <v>165.21</v>
      </c>
      <c r="H190" s="151">
        <v>30.210000000000008</v>
      </c>
      <c r="I190" s="145" t="s">
        <v>955</v>
      </c>
      <c r="J190" s="152" t="s">
        <v>1240</v>
      </c>
      <c r="K190" s="153">
        <v>43753</v>
      </c>
      <c r="L190" s="154">
        <v>44015</v>
      </c>
      <c r="M190" s="155">
        <v>35505</v>
      </c>
      <c r="N190" s="156">
        <v>0.3105661174482468</v>
      </c>
      <c r="O190" s="157">
        <v>134.928909</v>
      </c>
      <c r="P190" s="157">
        <v>-7.1090999999995574E-2</v>
      </c>
      <c r="Q190" s="158">
        <v>0.9</v>
      </c>
      <c r="R190" s="159">
        <v>24101.500000000004</v>
      </c>
      <c r="S190" s="160">
        <v>24012.324450000004</v>
      </c>
      <c r="T190" s="160"/>
      <c r="U190" s="161"/>
      <c r="V190" s="162">
        <v>7247.82</v>
      </c>
      <c r="W190" s="162">
        <v>31260.144450000003</v>
      </c>
      <c r="X190" s="163">
        <v>29435</v>
      </c>
      <c r="Y190" s="159">
        <v>1825.1444500000034</v>
      </c>
      <c r="Z190" s="184">
        <v>6.2005926617971996E-2</v>
      </c>
      <c r="AA190" s="184">
        <v>7.3604215050110833E-2</v>
      </c>
      <c r="AB190" s="184">
        <v>-1.1598288432138837E-2</v>
      </c>
      <c r="AC190" s="164" t="s">
        <v>952</v>
      </c>
      <c r="AD190" s="40"/>
    </row>
    <row r="191" spans="1:30">
      <c r="A191" s="144" t="s">
        <v>547</v>
      </c>
      <c r="B191" s="145">
        <v>135</v>
      </c>
      <c r="C191" s="146">
        <v>136.02000000000001</v>
      </c>
      <c r="D191" s="147">
        <v>0.99199999999999999</v>
      </c>
      <c r="E191" s="148">
        <v>0.22000000000000003</v>
      </c>
      <c r="F191" s="149">
        <v>0.22911111111111115</v>
      </c>
      <c r="G191" s="165">
        <v>165.93</v>
      </c>
      <c r="H191" s="151">
        <v>30.930000000000007</v>
      </c>
      <c r="I191" s="145" t="s">
        <v>955</v>
      </c>
      <c r="J191" s="152" t="s">
        <v>1241</v>
      </c>
      <c r="K191" s="153">
        <v>43754</v>
      </c>
      <c r="L191" s="154">
        <v>44015</v>
      </c>
      <c r="M191" s="155">
        <v>35370</v>
      </c>
      <c r="N191" s="156">
        <v>0.31918150975402892</v>
      </c>
      <c r="O191" s="157">
        <v>134.93184000000002</v>
      </c>
      <c r="P191" s="157">
        <v>-6.8159999999977572E-2</v>
      </c>
      <c r="Q191" s="158">
        <v>0.9</v>
      </c>
      <c r="R191" s="159">
        <v>24237.520000000004</v>
      </c>
      <c r="S191" s="160">
        <v>24043.619840000003</v>
      </c>
      <c r="T191" s="160"/>
      <c r="U191" s="161"/>
      <c r="V191" s="162">
        <v>7247.82</v>
      </c>
      <c r="W191" s="162">
        <v>31291.439840000003</v>
      </c>
      <c r="X191" s="163">
        <v>29570</v>
      </c>
      <c r="Y191" s="159">
        <v>1721.4398400000027</v>
      </c>
      <c r="Z191" s="184">
        <v>5.8215753804531811E-2</v>
      </c>
      <c r="AA191" s="184">
        <v>6.8653386540412864E-2</v>
      </c>
      <c r="AB191" s="184">
        <v>-1.0437632735881053E-2</v>
      </c>
      <c r="AC191" s="164" t="s">
        <v>952</v>
      </c>
      <c r="AD191" s="40"/>
    </row>
    <row r="192" spans="1:30">
      <c r="A192" s="144" t="s">
        <v>548</v>
      </c>
      <c r="B192" s="145">
        <v>135</v>
      </c>
      <c r="C192" s="146">
        <v>136.27000000000001</v>
      </c>
      <c r="D192" s="147">
        <v>0.99019999999999997</v>
      </c>
      <c r="E192" s="148">
        <v>0.22000000000000003</v>
      </c>
      <c r="F192" s="149">
        <v>0.23140740740740748</v>
      </c>
      <c r="G192" s="165">
        <v>166.24</v>
      </c>
      <c r="H192" s="151">
        <v>31.240000000000009</v>
      </c>
      <c r="I192" s="145" t="s">
        <v>955</v>
      </c>
      <c r="J192" s="152" t="s">
        <v>1242</v>
      </c>
      <c r="K192" s="153">
        <v>43755</v>
      </c>
      <c r="L192" s="154">
        <v>44015</v>
      </c>
      <c r="M192" s="155">
        <v>35235</v>
      </c>
      <c r="N192" s="156">
        <v>0.32361572300269625</v>
      </c>
      <c r="O192" s="157">
        <v>134.93455400000002</v>
      </c>
      <c r="P192" s="157">
        <v>-6.5445999999980131E-2</v>
      </c>
      <c r="Q192" s="158">
        <v>0.9</v>
      </c>
      <c r="R192" s="159">
        <v>24373.790000000005</v>
      </c>
      <c r="S192" s="160">
        <v>24134.926858000003</v>
      </c>
      <c r="T192" s="160"/>
      <c r="U192" s="161"/>
      <c r="V192" s="162">
        <v>7247.82</v>
      </c>
      <c r="W192" s="162">
        <v>31382.746858000002</v>
      </c>
      <c r="X192" s="163">
        <v>29705</v>
      </c>
      <c r="Y192" s="159">
        <v>1677.7468580000022</v>
      </c>
      <c r="Z192" s="184">
        <v>5.6480284733209984E-2</v>
      </c>
      <c r="AA192" s="184">
        <v>6.6408898771251001E-2</v>
      </c>
      <c r="AB192" s="184">
        <v>-9.9286140380410171E-3</v>
      </c>
      <c r="AC192" s="164" t="s">
        <v>952</v>
      </c>
      <c r="AD192" s="40"/>
    </row>
    <row r="193" spans="1:30">
      <c r="A193" s="144" t="s">
        <v>549</v>
      </c>
      <c r="B193" s="145">
        <v>135</v>
      </c>
      <c r="C193" s="146">
        <v>138.02000000000001</v>
      </c>
      <c r="D193" s="147">
        <v>0.97760000000000002</v>
      </c>
      <c r="E193" s="148">
        <v>0.22000000000000003</v>
      </c>
      <c r="F193" s="149">
        <v>0.23192592592592595</v>
      </c>
      <c r="G193" s="165">
        <v>166.31</v>
      </c>
      <c r="H193" s="151">
        <v>31.310000000000002</v>
      </c>
      <c r="I193" s="145" t="s">
        <v>955</v>
      </c>
      <c r="J193" s="152" t="s">
        <v>1069</v>
      </c>
      <c r="K193" s="153">
        <v>43756</v>
      </c>
      <c r="L193" s="154">
        <v>44014</v>
      </c>
      <c r="M193" s="155">
        <v>34965</v>
      </c>
      <c r="N193" s="156">
        <v>0.32684541684541685</v>
      </c>
      <c r="O193" s="157">
        <v>134.92835200000002</v>
      </c>
      <c r="P193" s="157">
        <v>-7.1647999999981948E-2</v>
      </c>
      <c r="Q193" s="158">
        <v>0.9</v>
      </c>
      <c r="R193" s="159">
        <v>24511.810000000005</v>
      </c>
      <c r="S193" s="160">
        <v>23962.745456000004</v>
      </c>
      <c r="T193" s="160"/>
      <c r="U193" s="161"/>
      <c r="V193" s="162">
        <v>7247.82</v>
      </c>
      <c r="W193" s="162">
        <v>31210.565456000004</v>
      </c>
      <c r="X193" s="163">
        <v>29840</v>
      </c>
      <c r="Y193" s="159">
        <v>1370.5654560000039</v>
      </c>
      <c r="Z193" s="184">
        <v>4.5930477747989418E-2</v>
      </c>
      <c r="AA193" s="184">
        <v>5.2597710991957536E-2</v>
      </c>
      <c r="AB193" s="184">
        <v>-6.6672332439681181E-3</v>
      </c>
      <c r="AC193" s="164" t="s">
        <v>952</v>
      </c>
      <c r="AD193" s="40"/>
    </row>
    <row r="194" spans="1:30">
      <c r="A194" s="144" t="s">
        <v>550</v>
      </c>
      <c r="B194" s="145">
        <v>135</v>
      </c>
      <c r="C194" s="146">
        <v>138.30000000000001</v>
      </c>
      <c r="D194" s="147">
        <v>0.97560000000000002</v>
      </c>
      <c r="E194" s="148">
        <v>0.22000000000000003</v>
      </c>
      <c r="F194" s="149">
        <v>0.23437037037037026</v>
      </c>
      <c r="G194" s="165">
        <v>166.64</v>
      </c>
      <c r="H194" s="151">
        <v>31.639999999999986</v>
      </c>
      <c r="I194" s="145" t="s">
        <v>955</v>
      </c>
      <c r="J194" s="152" t="s">
        <v>1070</v>
      </c>
      <c r="K194" s="153">
        <v>43759</v>
      </c>
      <c r="L194" s="154">
        <v>44014</v>
      </c>
      <c r="M194" s="155">
        <v>34560</v>
      </c>
      <c r="N194" s="156">
        <v>0.33416087962962948</v>
      </c>
      <c r="O194" s="157">
        <v>134.92548000000002</v>
      </c>
      <c r="P194" s="157">
        <v>-7.4519999999978381E-2</v>
      </c>
      <c r="Q194" s="158">
        <v>0.9</v>
      </c>
      <c r="R194" s="159">
        <v>24650.110000000004</v>
      </c>
      <c r="S194" s="160">
        <v>24048.647316000006</v>
      </c>
      <c r="T194" s="160"/>
      <c r="U194" s="161"/>
      <c r="V194" s="162">
        <v>7247.82</v>
      </c>
      <c r="W194" s="162">
        <v>31296.467316000006</v>
      </c>
      <c r="X194" s="163">
        <v>29975</v>
      </c>
      <c r="Y194" s="159">
        <v>1321.4673160000057</v>
      </c>
      <c r="Z194" s="184">
        <v>4.4085648573811698E-2</v>
      </c>
      <c r="AA194" s="184">
        <v>5.0214604036697752E-2</v>
      </c>
      <c r="AB194" s="184">
        <v>-6.1289554628860543E-3</v>
      </c>
      <c r="AC194" s="164" t="s">
        <v>952</v>
      </c>
      <c r="AD194" s="40"/>
    </row>
    <row r="195" spans="1:30">
      <c r="A195" s="144" t="s">
        <v>551</v>
      </c>
      <c r="B195" s="145">
        <v>135</v>
      </c>
      <c r="C195" s="146">
        <v>136.86000000000001</v>
      </c>
      <c r="D195" s="147">
        <v>0.9859</v>
      </c>
      <c r="E195" s="148">
        <v>0.22000000000000003</v>
      </c>
      <c r="F195" s="149">
        <v>0.23674074074074081</v>
      </c>
      <c r="G195" s="165">
        <v>166.96</v>
      </c>
      <c r="H195" s="151">
        <v>31.960000000000008</v>
      </c>
      <c r="I195" s="145" t="s">
        <v>955</v>
      </c>
      <c r="J195" s="152" t="s">
        <v>1243</v>
      </c>
      <c r="K195" s="153">
        <v>43760</v>
      </c>
      <c r="L195" s="154">
        <v>44015</v>
      </c>
      <c r="M195" s="155">
        <v>34560</v>
      </c>
      <c r="N195" s="156">
        <v>0.33754050925925938</v>
      </c>
      <c r="O195" s="157">
        <v>134.93027400000003</v>
      </c>
      <c r="P195" s="157">
        <v>-6.972599999997442E-2</v>
      </c>
      <c r="Q195" s="158">
        <v>0.9</v>
      </c>
      <c r="R195" s="159">
        <v>24786.970000000005</v>
      </c>
      <c r="S195" s="160">
        <v>24437.473723000006</v>
      </c>
      <c r="T195" s="160"/>
      <c r="U195" s="161"/>
      <c r="V195" s="162">
        <v>7247.82</v>
      </c>
      <c r="W195" s="162">
        <v>31685.293723000006</v>
      </c>
      <c r="X195" s="163">
        <v>30110</v>
      </c>
      <c r="Y195" s="159">
        <v>1575.2937230000061</v>
      </c>
      <c r="Z195" s="184">
        <v>5.2317958253072172E-2</v>
      </c>
      <c r="AA195" s="184">
        <v>6.102518708070459E-2</v>
      </c>
      <c r="AB195" s="184">
        <v>-8.7072288276324183E-3</v>
      </c>
      <c r="AC195" s="164" t="s">
        <v>952</v>
      </c>
      <c r="AD195" s="40"/>
    </row>
    <row r="196" spans="1:30">
      <c r="A196" s="144" t="s">
        <v>552</v>
      </c>
      <c r="B196" s="145">
        <v>135</v>
      </c>
      <c r="C196" s="146">
        <v>137.87</v>
      </c>
      <c r="D196" s="147">
        <v>0.97870000000000001</v>
      </c>
      <c r="E196" s="148">
        <v>0.22000000000000003</v>
      </c>
      <c r="F196" s="149">
        <v>0.23051851851851854</v>
      </c>
      <c r="G196" s="165">
        <v>166.12</v>
      </c>
      <c r="H196" s="151">
        <v>31.120000000000005</v>
      </c>
      <c r="I196" s="145" t="s">
        <v>955</v>
      </c>
      <c r="J196" s="152" t="s">
        <v>1071</v>
      </c>
      <c r="K196" s="153">
        <v>43761</v>
      </c>
      <c r="L196" s="154">
        <v>44014</v>
      </c>
      <c r="M196" s="155">
        <v>34290</v>
      </c>
      <c r="N196" s="156">
        <v>0.3312569262175562</v>
      </c>
      <c r="O196" s="157">
        <v>134.933369</v>
      </c>
      <c r="P196" s="157">
        <v>-6.6631000000000995E-2</v>
      </c>
      <c r="Q196" s="158">
        <v>0.9</v>
      </c>
      <c r="R196" s="159">
        <v>24924.840000000004</v>
      </c>
      <c r="S196" s="160">
        <v>24393.940908000004</v>
      </c>
      <c r="T196" s="160"/>
      <c r="U196" s="161"/>
      <c r="V196" s="162">
        <v>7247.82</v>
      </c>
      <c r="W196" s="162">
        <v>31641.760908000004</v>
      </c>
      <c r="X196" s="163">
        <v>30245</v>
      </c>
      <c r="Y196" s="159">
        <v>1396.7609080000038</v>
      </c>
      <c r="Z196" s="184">
        <v>4.6181547627707209E-2</v>
      </c>
      <c r="AA196" s="184">
        <v>5.3036544486692483E-2</v>
      </c>
      <c r="AB196" s="184">
        <v>-6.8549968589852739E-3</v>
      </c>
      <c r="AC196" s="164" t="s">
        <v>952</v>
      </c>
      <c r="AD196" s="40"/>
    </row>
    <row r="197" spans="1:30">
      <c r="A197" s="144" t="s">
        <v>553</v>
      </c>
      <c r="B197" s="145">
        <v>135</v>
      </c>
      <c r="C197" s="146">
        <v>138.05000000000001</v>
      </c>
      <c r="D197" s="147">
        <v>0.97740000000000005</v>
      </c>
      <c r="E197" s="148">
        <v>0.22000000000000003</v>
      </c>
      <c r="F197" s="149">
        <v>0.23214814814814819</v>
      </c>
      <c r="G197" s="165">
        <v>166.34</v>
      </c>
      <c r="H197" s="151">
        <v>31.340000000000003</v>
      </c>
      <c r="I197" s="145" t="s">
        <v>955</v>
      </c>
      <c r="J197" s="152" t="s">
        <v>1072</v>
      </c>
      <c r="K197" s="153">
        <v>43762</v>
      </c>
      <c r="L197" s="154">
        <v>44014</v>
      </c>
      <c r="M197" s="155">
        <v>34155</v>
      </c>
      <c r="N197" s="156">
        <v>0.33491728883033234</v>
      </c>
      <c r="O197" s="157">
        <v>134.93007000000003</v>
      </c>
      <c r="P197" s="157">
        <v>-6.992999999997096E-2</v>
      </c>
      <c r="Q197" s="158">
        <v>0.9</v>
      </c>
      <c r="R197" s="159">
        <v>25062.890000000003</v>
      </c>
      <c r="S197" s="160">
        <v>24496.468686000004</v>
      </c>
      <c r="T197" s="160"/>
      <c r="U197" s="161"/>
      <c r="V197" s="162">
        <v>7247.82</v>
      </c>
      <c r="W197" s="162">
        <v>31744.288686000004</v>
      </c>
      <c r="X197" s="163">
        <v>30380</v>
      </c>
      <c r="Y197" s="159">
        <v>1364.2886860000035</v>
      </c>
      <c r="Z197" s="184">
        <v>4.4907461685319339E-2</v>
      </c>
      <c r="AA197" s="184">
        <v>5.1406038380513941E-2</v>
      </c>
      <c r="AB197" s="184">
        <v>-6.4985766951946022E-3</v>
      </c>
      <c r="AC197" s="164" t="s">
        <v>952</v>
      </c>
      <c r="AD197" s="40"/>
    </row>
    <row r="198" spans="1:30">
      <c r="A198" s="144" t="s">
        <v>554</v>
      </c>
      <c r="B198" s="145">
        <v>135</v>
      </c>
      <c r="C198" s="146">
        <v>137.05000000000001</v>
      </c>
      <c r="D198" s="147">
        <v>0.98450000000000004</v>
      </c>
      <c r="E198" s="148">
        <v>0.22000000000000003</v>
      </c>
      <c r="F198" s="149">
        <v>0.22318518518518515</v>
      </c>
      <c r="G198" s="165">
        <v>165.13</v>
      </c>
      <c r="H198" s="151">
        <v>30.129999999999995</v>
      </c>
      <c r="I198" s="145" t="s">
        <v>955</v>
      </c>
      <c r="J198" s="152" t="s">
        <v>1073</v>
      </c>
      <c r="K198" s="153">
        <v>43763</v>
      </c>
      <c r="L198" s="154">
        <v>44014</v>
      </c>
      <c r="M198" s="155">
        <v>34020</v>
      </c>
      <c r="N198" s="156">
        <v>0.32326425631981182</v>
      </c>
      <c r="O198" s="157">
        <v>134.92572500000003</v>
      </c>
      <c r="P198" s="157">
        <v>-7.4274999999971669E-2</v>
      </c>
      <c r="Q198" s="158">
        <v>0.9</v>
      </c>
      <c r="R198" s="159">
        <v>25199.940000000002</v>
      </c>
      <c r="S198" s="160">
        <v>24809.340930000002</v>
      </c>
      <c r="T198" s="160"/>
      <c r="U198" s="161"/>
      <c r="V198" s="162">
        <v>7247.82</v>
      </c>
      <c r="W198" s="162">
        <v>32057.160930000002</v>
      </c>
      <c r="X198" s="163">
        <v>30515</v>
      </c>
      <c r="Y198" s="159">
        <v>1542.1609300000018</v>
      </c>
      <c r="Z198" s="184">
        <v>5.0537798787481547E-2</v>
      </c>
      <c r="AA198" s="184">
        <v>5.8779984597739254E-2</v>
      </c>
      <c r="AB198" s="184">
        <v>-8.2421858102577072E-3</v>
      </c>
      <c r="AC198" s="164" t="s">
        <v>952</v>
      </c>
      <c r="AD198" s="40"/>
    </row>
    <row r="199" spans="1:30">
      <c r="A199" s="144" t="s">
        <v>555</v>
      </c>
      <c r="B199" s="145">
        <v>135</v>
      </c>
      <c r="C199" s="146">
        <v>134.81</v>
      </c>
      <c r="D199" s="147">
        <v>1.0008999999999999</v>
      </c>
      <c r="E199" s="148">
        <v>0.22000000000000003</v>
      </c>
      <c r="F199" s="149">
        <v>0.2668888888888889</v>
      </c>
      <c r="G199" s="165">
        <v>171.03</v>
      </c>
      <c r="H199" s="151">
        <v>36.03</v>
      </c>
      <c r="I199" s="145" t="s">
        <v>955</v>
      </c>
      <c r="J199" s="152" t="s">
        <v>1244</v>
      </c>
      <c r="K199" s="153">
        <v>43766</v>
      </c>
      <c r="L199" s="154">
        <v>44018</v>
      </c>
      <c r="M199" s="155">
        <v>34155</v>
      </c>
      <c r="N199" s="156">
        <v>0.38503732981993849</v>
      </c>
      <c r="O199" s="157">
        <v>134.93132899999998</v>
      </c>
      <c r="P199" s="157">
        <v>-6.8671000000023241E-2</v>
      </c>
      <c r="Q199" s="158">
        <v>0.9</v>
      </c>
      <c r="R199" s="159">
        <v>25334.750000000004</v>
      </c>
      <c r="S199" s="160">
        <v>25357.551275000002</v>
      </c>
      <c r="T199" s="160"/>
      <c r="U199" s="161"/>
      <c r="V199" s="162">
        <v>7247.82</v>
      </c>
      <c r="W199" s="162">
        <v>32605.371275000001</v>
      </c>
      <c r="X199" s="163">
        <v>30650</v>
      </c>
      <c r="Y199" s="159">
        <v>1955.3712750000013</v>
      </c>
      <c r="Z199" s="184">
        <v>6.379677895595437E-2</v>
      </c>
      <c r="AA199" s="184">
        <v>7.6078529690049246E-2</v>
      </c>
      <c r="AB199" s="184">
        <v>-1.2281750734094876E-2</v>
      </c>
      <c r="AC199" s="164" t="s">
        <v>952</v>
      </c>
      <c r="AD199" s="40"/>
    </row>
    <row r="200" spans="1:30">
      <c r="A200" s="144" t="s">
        <v>556</v>
      </c>
      <c r="B200" s="145">
        <v>135</v>
      </c>
      <c r="C200" s="146">
        <v>136.69</v>
      </c>
      <c r="D200" s="147">
        <v>0.98709999999999998</v>
      </c>
      <c r="E200" s="148">
        <v>0.22000000000000003</v>
      </c>
      <c r="F200" s="149">
        <v>0.23518518518518519</v>
      </c>
      <c r="G200" s="165">
        <v>166.75</v>
      </c>
      <c r="H200" s="151">
        <v>31.75</v>
      </c>
      <c r="I200" s="145" t="s">
        <v>955</v>
      </c>
      <c r="J200" s="152" t="s">
        <v>1245</v>
      </c>
      <c r="K200" s="153">
        <v>43767</v>
      </c>
      <c r="L200" s="154">
        <v>44015</v>
      </c>
      <c r="M200" s="155">
        <v>33615</v>
      </c>
      <c r="N200" s="156">
        <v>0.34474936784173732</v>
      </c>
      <c r="O200" s="157">
        <v>134.92669899999999</v>
      </c>
      <c r="P200" s="157">
        <v>-7.3301000000014938E-2</v>
      </c>
      <c r="Q200" s="158">
        <v>0.9</v>
      </c>
      <c r="R200" s="159">
        <v>25471.440000000002</v>
      </c>
      <c r="S200" s="160">
        <v>25142.858424000002</v>
      </c>
      <c r="T200" s="160"/>
      <c r="U200" s="161"/>
      <c r="V200" s="162">
        <v>7247.82</v>
      </c>
      <c r="W200" s="162">
        <v>32390.678424000002</v>
      </c>
      <c r="X200" s="163">
        <v>30785</v>
      </c>
      <c r="Y200" s="159">
        <v>1605.6784240000015</v>
      </c>
      <c r="Z200" s="184">
        <v>5.2157817898327075E-2</v>
      </c>
      <c r="AA200" s="184">
        <v>6.0971056163716453E-2</v>
      </c>
      <c r="AB200" s="184">
        <v>-8.8132382653893782E-3</v>
      </c>
      <c r="AC200" s="164" t="s">
        <v>952</v>
      </c>
      <c r="AD200" s="40"/>
    </row>
    <row r="201" spans="1:30">
      <c r="A201" s="144" t="s">
        <v>557</v>
      </c>
      <c r="B201" s="145">
        <v>135</v>
      </c>
      <c r="C201" s="146">
        <v>138.22999999999999</v>
      </c>
      <c r="D201" s="147">
        <v>0.97609999999999997</v>
      </c>
      <c r="E201" s="148">
        <v>0.22000000000000003</v>
      </c>
      <c r="F201" s="149">
        <v>0.23370370370370377</v>
      </c>
      <c r="G201" s="165">
        <v>166.55</v>
      </c>
      <c r="H201" s="151">
        <v>31.550000000000011</v>
      </c>
      <c r="I201" s="145" t="s">
        <v>955</v>
      </c>
      <c r="J201" s="152" t="s">
        <v>1074</v>
      </c>
      <c r="K201" s="153">
        <v>43768</v>
      </c>
      <c r="L201" s="154">
        <v>44014</v>
      </c>
      <c r="M201" s="155">
        <v>33345</v>
      </c>
      <c r="N201" s="156">
        <v>0.34535162693057442</v>
      </c>
      <c r="O201" s="157">
        <v>134.92630299999999</v>
      </c>
      <c r="P201" s="157">
        <v>-7.3697000000009893E-2</v>
      </c>
      <c r="Q201" s="158">
        <v>0.9</v>
      </c>
      <c r="R201" s="159">
        <v>25609.670000000002</v>
      </c>
      <c r="S201" s="160">
        <v>24997.598887</v>
      </c>
      <c r="T201" s="160"/>
      <c r="U201" s="161"/>
      <c r="V201" s="162">
        <v>7247.82</v>
      </c>
      <c r="W201" s="162">
        <v>32245.418887</v>
      </c>
      <c r="X201" s="163">
        <v>30920</v>
      </c>
      <c r="Y201" s="159">
        <v>1325.4188869999998</v>
      </c>
      <c r="Z201" s="184">
        <v>4.2866070084087937E-2</v>
      </c>
      <c r="AA201" s="184">
        <v>4.8930887031048309E-2</v>
      </c>
      <c r="AB201" s="184">
        <v>-6.0648169469603719E-3</v>
      </c>
      <c r="AC201" s="164" t="s">
        <v>952</v>
      </c>
      <c r="AD201" s="40"/>
    </row>
    <row r="202" spans="1:30">
      <c r="A202" s="144" t="s">
        <v>558</v>
      </c>
      <c r="B202" s="145">
        <v>135</v>
      </c>
      <c r="C202" s="146">
        <v>138.99</v>
      </c>
      <c r="D202" s="147">
        <v>0.9708</v>
      </c>
      <c r="E202" s="148">
        <v>0.22000000000000003</v>
      </c>
      <c r="F202" s="149">
        <v>0.22125925925925929</v>
      </c>
      <c r="G202" s="165">
        <v>164.87</v>
      </c>
      <c r="H202" s="151">
        <v>29.870000000000005</v>
      </c>
      <c r="I202" s="145" t="s">
        <v>955</v>
      </c>
      <c r="J202" s="152" t="s">
        <v>1025</v>
      </c>
      <c r="K202" s="153">
        <v>43769</v>
      </c>
      <c r="L202" s="154">
        <v>44013</v>
      </c>
      <c r="M202" s="155">
        <v>33075</v>
      </c>
      <c r="N202" s="156">
        <v>0.32963114134542709</v>
      </c>
      <c r="O202" s="157">
        <v>134.93149200000002</v>
      </c>
      <c r="P202" s="157">
        <v>-6.8507999999980029E-2</v>
      </c>
      <c r="Q202" s="158">
        <v>0.9</v>
      </c>
      <c r="R202" s="159">
        <v>25748.660000000003</v>
      </c>
      <c r="S202" s="160">
        <v>24996.799128000002</v>
      </c>
      <c r="T202" s="160"/>
      <c r="U202" s="161"/>
      <c r="V202" s="162">
        <v>7247.82</v>
      </c>
      <c r="W202" s="162">
        <v>32244.619128000002</v>
      </c>
      <c r="X202" s="163">
        <v>31055</v>
      </c>
      <c r="Y202" s="159">
        <v>1189.6191280000021</v>
      </c>
      <c r="Z202" s="184">
        <v>3.8306846820157947E-2</v>
      </c>
      <c r="AA202" s="184">
        <v>4.3045276058606197E-2</v>
      </c>
      <c r="AB202" s="184">
        <v>-4.7384292384482496E-3</v>
      </c>
      <c r="AC202" s="164" t="s">
        <v>952</v>
      </c>
      <c r="AD202" s="40"/>
    </row>
    <row r="203" spans="1:30">
      <c r="A203" s="144" t="s">
        <v>559</v>
      </c>
      <c r="B203" s="145">
        <v>135</v>
      </c>
      <c r="C203" s="146">
        <v>137.81</v>
      </c>
      <c r="D203" s="147">
        <v>0.97909999999999997</v>
      </c>
      <c r="E203" s="148">
        <v>0.22000000000000003</v>
      </c>
      <c r="F203" s="149">
        <v>0.23000000000000009</v>
      </c>
      <c r="G203" s="165">
        <v>166.05</v>
      </c>
      <c r="H203" s="151">
        <v>31.050000000000011</v>
      </c>
      <c r="I203" s="145" t="s">
        <v>955</v>
      </c>
      <c r="J203" s="152" t="s">
        <v>1075</v>
      </c>
      <c r="K203" s="153">
        <v>43770</v>
      </c>
      <c r="L203" s="154">
        <v>44014</v>
      </c>
      <c r="M203" s="155">
        <v>33075</v>
      </c>
      <c r="N203" s="156">
        <v>0.34265306122448991</v>
      </c>
      <c r="O203" s="157">
        <v>134.92977099999999</v>
      </c>
      <c r="P203" s="157">
        <v>-7.0229000000011865E-2</v>
      </c>
      <c r="Q203" s="158">
        <v>0.9</v>
      </c>
      <c r="R203" s="159">
        <v>25886.470000000005</v>
      </c>
      <c r="S203" s="160">
        <v>25345.442777000004</v>
      </c>
      <c r="T203" s="160"/>
      <c r="U203" s="161"/>
      <c r="V203" s="162">
        <v>7247.82</v>
      </c>
      <c r="W203" s="162">
        <v>32593.262777000004</v>
      </c>
      <c r="X203" s="163">
        <v>31190</v>
      </c>
      <c r="Y203" s="159">
        <v>1403.2627770000036</v>
      </c>
      <c r="Z203" s="184">
        <v>4.4990791183071588E-2</v>
      </c>
      <c r="AA203" s="184">
        <v>5.1735784450144484E-2</v>
      </c>
      <c r="AB203" s="184">
        <v>-6.7449932670728963E-3</v>
      </c>
      <c r="AC203" s="164" t="s">
        <v>952</v>
      </c>
      <c r="AD203" s="40"/>
    </row>
    <row r="204" spans="1:30">
      <c r="A204" s="144" t="s">
        <v>560</v>
      </c>
      <c r="B204" s="145">
        <v>135</v>
      </c>
      <c r="C204" s="146">
        <v>137.15</v>
      </c>
      <c r="D204" s="147">
        <v>0.98380000000000001</v>
      </c>
      <c r="E204" s="148">
        <v>0.22000000000000003</v>
      </c>
      <c r="F204" s="149">
        <v>0.22407407407407406</v>
      </c>
      <c r="G204" s="165">
        <v>165.25</v>
      </c>
      <c r="H204" s="151">
        <v>30.25</v>
      </c>
      <c r="I204" s="145" t="s">
        <v>955</v>
      </c>
      <c r="J204" s="152" t="s">
        <v>1076</v>
      </c>
      <c r="K204" s="153">
        <v>43773</v>
      </c>
      <c r="L204" s="154">
        <v>44014</v>
      </c>
      <c r="M204" s="155">
        <v>32670</v>
      </c>
      <c r="N204" s="156">
        <v>0.33796296296296297</v>
      </c>
      <c r="O204" s="157">
        <v>134.92816999999999</v>
      </c>
      <c r="P204" s="157">
        <v>-7.1830000000005612E-2</v>
      </c>
      <c r="Q204" s="158">
        <v>0.9</v>
      </c>
      <c r="R204" s="159">
        <v>26023.620000000006</v>
      </c>
      <c r="S204" s="160">
        <v>25602.037356000008</v>
      </c>
      <c r="T204" s="160"/>
      <c r="U204" s="161"/>
      <c r="V204" s="162">
        <v>7247.82</v>
      </c>
      <c r="W204" s="162">
        <v>32849.857356000008</v>
      </c>
      <c r="X204" s="163">
        <v>31325</v>
      </c>
      <c r="Y204" s="159">
        <v>1524.8573560000077</v>
      </c>
      <c r="Z204" s="184">
        <v>4.867860673583424E-2</v>
      </c>
      <c r="AA204" s="184">
        <v>5.653744536312888E-2</v>
      </c>
      <c r="AB204" s="184">
        <v>-7.8588386272946398E-3</v>
      </c>
      <c r="AC204" s="164" t="s">
        <v>952</v>
      </c>
      <c r="AD204" s="40"/>
    </row>
    <row r="205" spans="1:30">
      <c r="A205" s="144" t="s">
        <v>561</v>
      </c>
      <c r="B205" s="145">
        <v>135</v>
      </c>
      <c r="C205" s="146">
        <v>136.16999999999999</v>
      </c>
      <c r="D205" s="147">
        <v>0.9909</v>
      </c>
      <c r="E205" s="148">
        <v>0.22000000000000003</v>
      </c>
      <c r="F205" s="149">
        <v>0.23044444444444454</v>
      </c>
      <c r="G205" s="165">
        <v>166.11</v>
      </c>
      <c r="H205" s="151">
        <v>31.110000000000014</v>
      </c>
      <c r="I205" s="145" t="s">
        <v>955</v>
      </c>
      <c r="J205" s="152" t="s">
        <v>1246</v>
      </c>
      <c r="K205" s="153">
        <v>43774</v>
      </c>
      <c r="L205" s="154">
        <v>44015</v>
      </c>
      <c r="M205" s="155">
        <v>32670</v>
      </c>
      <c r="N205" s="156">
        <v>0.34757116620752998</v>
      </c>
      <c r="O205" s="157">
        <v>134.93085299999998</v>
      </c>
      <c r="P205" s="157">
        <v>-6.9147000000015169E-2</v>
      </c>
      <c r="Q205" s="158">
        <v>0.9</v>
      </c>
      <c r="R205" s="159">
        <v>26159.790000000005</v>
      </c>
      <c r="S205" s="160">
        <v>25921.735911000003</v>
      </c>
      <c r="T205" s="160"/>
      <c r="U205" s="161"/>
      <c r="V205" s="162">
        <v>7247.82</v>
      </c>
      <c r="W205" s="162">
        <v>33169.555911000003</v>
      </c>
      <c r="X205" s="163">
        <v>31460</v>
      </c>
      <c r="Y205" s="159">
        <v>1709.5559110000031</v>
      </c>
      <c r="Z205" s="184">
        <v>5.4340620184361255E-2</v>
      </c>
      <c r="AA205" s="184">
        <v>6.3884856039415405E-2</v>
      </c>
      <c r="AB205" s="184">
        <v>-9.5442358550541506E-3</v>
      </c>
      <c r="AC205" s="164" t="s">
        <v>952</v>
      </c>
      <c r="AD205" s="40"/>
    </row>
    <row r="206" spans="1:30">
      <c r="A206" s="144" t="s">
        <v>562</v>
      </c>
      <c r="B206" s="145">
        <v>135</v>
      </c>
      <c r="C206" s="146">
        <v>137.44999999999999</v>
      </c>
      <c r="D206" s="147">
        <v>0.98170000000000002</v>
      </c>
      <c r="E206" s="148">
        <v>0.22000000000000003</v>
      </c>
      <c r="F206" s="149">
        <v>0.22674074074074085</v>
      </c>
      <c r="G206" s="165">
        <v>165.61</v>
      </c>
      <c r="H206" s="151">
        <v>30.610000000000014</v>
      </c>
      <c r="I206" s="145" t="s">
        <v>955</v>
      </c>
      <c r="J206" s="152" t="s">
        <v>1077</v>
      </c>
      <c r="K206" s="153">
        <v>43775</v>
      </c>
      <c r="L206" s="154">
        <v>44014</v>
      </c>
      <c r="M206" s="155">
        <v>32400</v>
      </c>
      <c r="N206" s="156">
        <v>0.34483487654321004</v>
      </c>
      <c r="O206" s="157">
        <v>134.934665</v>
      </c>
      <c r="P206" s="157">
        <v>-6.5335000000004584E-2</v>
      </c>
      <c r="Q206" s="158">
        <v>0.9</v>
      </c>
      <c r="R206" s="159">
        <v>26297.240000000005</v>
      </c>
      <c r="S206" s="160">
        <v>25816.000508000005</v>
      </c>
      <c r="T206" s="160"/>
      <c r="U206" s="161"/>
      <c r="V206" s="162">
        <v>7247.82</v>
      </c>
      <c r="W206" s="162">
        <v>33063.820508000004</v>
      </c>
      <c r="X206" s="163">
        <v>31595</v>
      </c>
      <c r="Y206" s="159">
        <v>1468.8205080000043</v>
      </c>
      <c r="Z206" s="184">
        <v>4.6489017502769459E-2</v>
      </c>
      <c r="AA206" s="184">
        <v>5.3774397467954094E-2</v>
      </c>
      <c r="AB206" s="184">
        <v>-7.2853799651846352E-3</v>
      </c>
      <c r="AC206" s="164" t="s">
        <v>952</v>
      </c>
      <c r="AD206" s="40"/>
    </row>
    <row r="207" spans="1:30">
      <c r="A207" s="144" t="s">
        <v>563</v>
      </c>
      <c r="B207" s="145">
        <v>135</v>
      </c>
      <c r="C207" s="146">
        <v>136.6</v>
      </c>
      <c r="D207" s="147">
        <v>0.98780000000000001</v>
      </c>
      <c r="E207" s="148">
        <v>0.22000000000000003</v>
      </c>
      <c r="F207" s="149">
        <v>0.23429629629629625</v>
      </c>
      <c r="G207" s="165">
        <v>166.63</v>
      </c>
      <c r="H207" s="151">
        <v>31.629999999999995</v>
      </c>
      <c r="I207" s="145" t="s">
        <v>955</v>
      </c>
      <c r="J207" s="152" t="s">
        <v>1247</v>
      </c>
      <c r="K207" s="153">
        <v>43776</v>
      </c>
      <c r="L207" s="154">
        <v>44015</v>
      </c>
      <c r="M207" s="155">
        <v>32400</v>
      </c>
      <c r="N207" s="156">
        <v>0.35632561728395057</v>
      </c>
      <c r="O207" s="157">
        <v>134.93348</v>
      </c>
      <c r="P207" s="157">
        <v>-6.6519999999997026E-2</v>
      </c>
      <c r="Q207" s="158">
        <v>0.9</v>
      </c>
      <c r="R207" s="159">
        <v>26433.840000000004</v>
      </c>
      <c r="S207" s="160">
        <v>26111.347152000006</v>
      </c>
      <c r="T207" s="160"/>
      <c r="U207" s="161"/>
      <c r="V207" s="162">
        <v>7247.82</v>
      </c>
      <c r="W207" s="162">
        <v>33359.167152000009</v>
      </c>
      <c r="X207" s="163">
        <v>31730</v>
      </c>
      <c r="Y207" s="159">
        <v>1629.1671520000091</v>
      </c>
      <c r="Z207" s="184">
        <v>5.1344694358651299E-2</v>
      </c>
      <c r="AA207" s="184">
        <v>6.0063500535770586E-2</v>
      </c>
      <c r="AB207" s="184">
        <v>-8.7188061771192871E-3</v>
      </c>
      <c r="AC207" s="164" t="s">
        <v>952</v>
      </c>
      <c r="AD207" s="40"/>
    </row>
    <row r="208" spans="1:30">
      <c r="A208" s="144" t="s">
        <v>564</v>
      </c>
      <c r="B208" s="145">
        <v>135</v>
      </c>
      <c r="C208" s="146">
        <v>137.01</v>
      </c>
      <c r="D208" s="147">
        <v>0.98480000000000001</v>
      </c>
      <c r="E208" s="148">
        <v>0.22000000000000003</v>
      </c>
      <c r="F208" s="149">
        <v>0.22281481481481491</v>
      </c>
      <c r="G208" s="165">
        <v>165.08</v>
      </c>
      <c r="H208" s="151">
        <v>30.080000000000013</v>
      </c>
      <c r="I208" s="145" t="s">
        <v>955</v>
      </c>
      <c r="J208" s="152" t="s">
        <v>1078</v>
      </c>
      <c r="K208" s="153">
        <v>43777</v>
      </c>
      <c r="L208" s="154">
        <v>44014</v>
      </c>
      <c r="M208" s="155">
        <v>32130</v>
      </c>
      <c r="N208" s="156">
        <v>0.341711795829443</v>
      </c>
      <c r="O208" s="157">
        <v>134.927448</v>
      </c>
      <c r="P208" s="157">
        <v>-7.2552000000001726E-2</v>
      </c>
      <c r="Q208" s="158">
        <v>0.9</v>
      </c>
      <c r="R208" s="159">
        <v>26570.850000000002</v>
      </c>
      <c r="S208" s="160">
        <v>26166.973080000003</v>
      </c>
      <c r="T208" s="160"/>
      <c r="U208" s="161"/>
      <c r="V208" s="162">
        <v>7247.82</v>
      </c>
      <c r="W208" s="162">
        <v>33414.793080000003</v>
      </c>
      <c r="X208" s="163">
        <v>31865</v>
      </c>
      <c r="Y208" s="159">
        <v>1549.7930800000031</v>
      </c>
      <c r="Z208" s="184">
        <v>4.8636217793817771E-2</v>
      </c>
      <c r="AA208" s="184">
        <v>5.6600928918876914E-2</v>
      </c>
      <c r="AB208" s="184">
        <v>-7.9647111250591429E-3</v>
      </c>
      <c r="AC208" s="164" t="s">
        <v>952</v>
      </c>
      <c r="AD208" s="40"/>
    </row>
    <row r="209" spans="1:30">
      <c r="A209" s="144" t="s">
        <v>565</v>
      </c>
      <c r="B209" s="145">
        <v>135</v>
      </c>
      <c r="C209" s="146">
        <v>139.97</v>
      </c>
      <c r="D209" s="147">
        <v>0.96399999999999997</v>
      </c>
      <c r="E209" s="148">
        <v>0.22000000000000003</v>
      </c>
      <c r="F209" s="149">
        <v>0.22622222222222216</v>
      </c>
      <c r="G209" s="165">
        <v>165.54</v>
      </c>
      <c r="H209" s="151">
        <v>30.539999999999992</v>
      </c>
      <c r="I209" s="145" t="s">
        <v>27</v>
      </c>
      <c r="J209" s="152" t="s">
        <v>1016</v>
      </c>
      <c r="K209" s="153">
        <v>43780</v>
      </c>
      <c r="L209" s="154" t="s">
        <v>972</v>
      </c>
      <c r="M209" s="155">
        <v>31590</v>
      </c>
      <c r="N209" s="156">
        <v>0.35286799620132941</v>
      </c>
      <c r="O209" s="157">
        <v>134.93108000000001</v>
      </c>
      <c r="P209" s="157">
        <v>-6.8919999999991433E-2</v>
      </c>
      <c r="Q209" s="158">
        <v>0.9</v>
      </c>
      <c r="R209" s="159">
        <v>26710.820000000003</v>
      </c>
      <c r="S209" s="160">
        <v>25749.230480000002</v>
      </c>
      <c r="T209" s="160"/>
      <c r="U209" s="161"/>
      <c r="V209" s="162">
        <v>7247.82</v>
      </c>
      <c r="W209" s="162">
        <v>32997.050480000005</v>
      </c>
      <c r="X209" s="163">
        <v>32000</v>
      </c>
      <c r="Y209" s="159">
        <v>997.05048000000534</v>
      </c>
      <c r="Z209" s="184">
        <v>3.1157827500000179E-2</v>
      </c>
      <c r="AA209" s="184">
        <v>3.4137627500000267E-2</v>
      </c>
      <c r="AB209" s="184">
        <v>-2.9798000000000879E-3</v>
      </c>
      <c r="AC209" s="164" t="s">
        <v>952</v>
      </c>
      <c r="AD209" s="40"/>
    </row>
    <row r="210" spans="1:30">
      <c r="A210" s="144" t="s">
        <v>566</v>
      </c>
      <c r="B210" s="145">
        <v>240</v>
      </c>
      <c r="C210" s="146">
        <v>248.71</v>
      </c>
      <c r="D210" s="147">
        <v>0.96450000000000002</v>
      </c>
      <c r="E210" s="148">
        <v>0.29000000000000004</v>
      </c>
      <c r="F210" s="149">
        <v>0.31475000000000009</v>
      </c>
      <c r="G210" s="165">
        <v>315.54000000000002</v>
      </c>
      <c r="H210" s="151">
        <v>75.54000000000002</v>
      </c>
      <c r="I210" s="145" t="s">
        <v>955</v>
      </c>
      <c r="J210" s="152" t="s">
        <v>1248</v>
      </c>
      <c r="K210" s="153">
        <v>43781</v>
      </c>
      <c r="L210" s="154">
        <v>44018</v>
      </c>
      <c r="M210" s="155">
        <v>57120</v>
      </c>
      <c r="N210" s="156">
        <v>0.48270483193277325</v>
      </c>
      <c r="O210" s="157">
        <v>239.88079500000001</v>
      </c>
      <c r="P210" s="157">
        <v>-0.11920499999999379</v>
      </c>
      <c r="Q210" s="158">
        <v>1.6</v>
      </c>
      <c r="R210" s="159">
        <v>26959.530000000002</v>
      </c>
      <c r="S210" s="160">
        <v>26002.466685000003</v>
      </c>
      <c r="T210" s="160"/>
      <c r="U210" s="161"/>
      <c r="V210" s="162">
        <v>7247.82</v>
      </c>
      <c r="W210" s="162">
        <v>33250.286684999999</v>
      </c>
      <c r="X210" s="163">
        <v>32240</v>
      </c>
      <c r="Y210" s="159">
        <v>1010.2866849999991</v>
      </c>
      <c r="Z210" s="184">
        <v>3.1336435638957827E-2</v>
      </c>
      <c r="AA210" s="184">
        <v>3.4412189361042511E-2</v>
      </c>
      <c r="AB210" s="184">
        <v>-3.0757537220846842E-3</v>
      </c>
      <c r="AC210" s="164" t="s">
        <v>952</v>
      </c>
      <c r="AD210" s="40"/>
    </row>
    <row r="211" spans="1:30">
      <c r="A211" s="144" t="s">
        <v>567</v>
      </c>
      <c r="B211" s="145">
        <v>240</v>
      </c>
      <c r="C211" s="146">
        <v>249.02</v>
      </c>
      <c r="D211" s="147">
        <v>0.96330000000000005</v>
      </c>
      <c r="E211" s="148">
        <v>0.29000000000000004</v>
      </c>
      <c r="F211" s="149">
        <v>0.31637500000000002</v>
      </c>
      <c r="G211" s="165">
        <v>315.93</v>
      </c>
      <c r="H211" s="151">
        <v>75.930000000000007</v>
      </c>
      <c r="I211" s="145" t="s">
        <v>955</v>
      </c>
      <c r="J211" s="152" t="s">
        <v>1249</v>
      </c>
      <c r="K211" s="153">
        <v>43782</v>
      </c>
      <c r="L211" s="154">
        <v>44018</v>
      </c>
      <c r="M211" s="155">
        <v>56880</v>
      </c>
      <c r="N211" s="156">
        <v>0.48724419831223631</v>
      </c>
      <c r="O211" s="157">
        <v>239.88096600000003</v>
      </c>
      <c r="P211" s="157">
        <v>-0.11903399999997077</v>
      </c>
      <c r="Q211" s="158">
        <v>1.6</v>
      </c>
      <c r="R211" s="159">
        <v>27208.550000000003</v>
      </c>
      <c r="S211" s="160">
        <v>26209.996215000003</v>
      </c>
      <c r="T211" s="160"/>
      <c r="U211" s="161"/>
      <c r="V211" s="162">
        <v>7247.82</v>
      </c>
      <c r="W211" s="162">
        <v>33457.816214999999</v>
      </c>
      <c r="X211" s="163">
        <v>32480</v>
      </c>
      <c r="Y211" s="159">
        <v>977.81621499999892</v>
      </c>
      <c r="Z211" s="184">
        <v>3.0105179033251162E-2</v>
      </c>
      <c r="AA211" s="184">
        <v>3.28767744766012E-2</v>
      </c>
      <c r="AB211" s="184">
        <v>-2.7715954433500389E-3</v>
      </c>
      <c r="AC211" s="164" t="s">
        <v>952</v>
      </c>
      <c r="AD211" s="40"/>
    </row>
    <row r="212" spans="1:30">
      <c r="A212" s="144" t="s">
        <v>568</v>
      </c>
      <c r="B212" s="145">
        <v>240</v>
      </c>
      <c r="C212" s="146">
        <v>247.22</v>
      </c>
      <c r="D212" s="147">
        <v>0.97030000000000005</v>
      </c>
      <c r="E212" s="148">
        <v>0.29000000000000004</v>
      </c>
      <c r="F212" s="149">
        <v>0.30691666666666678</v>
      </c>
      <c r="G212" s="165">
        <v>313.66000000000003</v>
      </c>
      <c r="H212" s="151">
        <v>73.660000000000025</v>
      </c>
      <c r="I212" s="145" t="s">
        <v>955</v>
      </c>
      <c r="J212" s="152" t="s">
        <v>1250</v>
      </c>
      <c r="K212" s="153">
        <v>43783</v>
      </c>
      <c r="L212" s="154">
        <v>44018</v>
      </c>
      <c r="M212" s="155">
        <v>56640</v>
      </c>
      <c r="N212" s="156">
        <v>0.47468043785310748</v>
      </c>
      <c r="O212" s="157">
        <v>239.877566</v>
      </c>
      <c r="P212" s="157">
        <v>-0.12243399999999838</v>
      </c>
      <c r="Q212" s="158">
        <v>1.6</v>
      </c>
      <c r="R212" s="159">
        <v>27455.770000000004</v>
      </c>
      <c r="S212" s="160">
        <v>26640.333631000005</v>
      </c>
      <c r="T212" s="160"/>
      <c r="U212" s="161"/>
      <c r="V212" s="162">
        <v>7247.82</v>
      </c>
      <c r="W212" s="162">
        <v>33888.153631000008</v>
      </c>
      <c r="X212" s="163">
        <v>32720</v>
      </c>
      <c r="Y212" s="159">
        <v>1168.1536310000083</v>
      </c>
      <c r="Z212" s="184">
        <v>3.5701516839853564E-2</v>
      </c>
      <c r="AA212" s="184">
        <v>4.0082422096577419E-2</v>
      </c>
      <c r="AB212" s="184">
        <v>-4.3809052567238549E-3</v>
      </c>
      <c r="AC212" s="164" t="s">
        <v>952</v>
      </c>
      <c r="AD212" s="40"/>
    </row>
    <row r="213" spans="1:30">
      <c r="A213" s="144" t="s">
        <v>569</v>
      </c>
      <c r="B213" s="145">
        <v>135</v>
      </c>
      <c r="C213" s="146">
        <v>140.13</v>
      </c>
      <c r="D213" s="147">
        <v>0.96289999999999998</v>
      </c>
      <c r="E213" s="148">
        <v>0.22000000000000003</v>
      </c>
      <c r="F213" s="149">
        <v>0.22762962962962954</v>
      </c>
      <c r="G213" s="165">
        <v>165.73</v>
      </c>
      <c r="H213" s="151">
        <v>30.72999999999999</v>
      </c>
      <c r="I213" s="145" t="s">
        <v>27</v>
      </c>
      <c r="J213" s="152" t="s">
        <v>1017</v>
      </c>
      <c r="K213" s="153">
        <v>43784</v>
      </c>
      <c r="L213" s="154" t="s">
        <v>972</v>
      </c>
      <c r="M213" s="155">
        <v>31050</v>
      </c>
      <c r="N213" s="156">
        <v>0.36123832528180344</v>
      </c>
      <c r="O213" s="157">
        <v>134.93117699999999</v>
      </c>
      <c r="P213" s="157">
        <v>-6.882300000000896E-2</v>
      </c>
      <c r="Q213" s="158">
        <v>0.9</v>
      </c>
      <c r="R213" s="159">
        <v>27595.900000000005</v>
      </c>
      <c r="S213" s="160">
        <v>26572.092110000005</v>
      </c>
      <c r="T213" s="160"/>
      <c r="U213" s="161"/>
      <c r="V213" s="162">
        <v>7247.82</v>
      </c>
      <c r="W213" s="162">
        <v>33819.912110000005</v>
      </c>
      <c r="X213" s="163">
        <v>32855</v>
      </c>
      <c r="Y213" s="159">
        <v>964.91211000000476</v>
      </c>
      <c r="Z213" s="184">
        <v>2.9368805661238895E-2</v>
      </c>
      <c r="AA213" s="184">
        <v>3.2016027088723309E-2</v>
      </c>
      <c r="AB213" s="184">
        <v>-2.6472214274844141E-3</v>
      </c>
      <c r="AC213" s="164" t="s">
        <v>952</v>
      </c>
      <c r="AD213" s="40"/>
    </row>
    <row r="214" spans="1:30">
      <c r="A214" s="144" t="s">
        <v>570</v>
      </c>
      <c r="B214" s="145">
        <v>240</v>
      </c>
      <c r="C214" s="146">
        <v>247.63</v>
      </c>
      <c r="D214" s="147">
        <v>0.96870000000000001</v>
      </c>
      <c r="E214" s="148">
        <v>0.29000000000000004</v>
      </c>
      <c r="F214" s="149">
        <v>0.30904166666666671</v>
      </c>
      <c r="G214" s="165">
        <v>314.17</v>
      </c>
      <c r="H214" s="151">
        <v>74.170000000000016</v>
      </c>
      <c r="I214" s="145" t="s">
        <v>955</v>
      </c>
      <c r="J214" s="152" t="s">
        <v>1251</v>
      </c>
      <c r="K214" s="153">
        <v>43787</v>
      </c>
      <c r="L214" s="154">
        <v>44018</v>
      </c>
      <c r="M214" s="155">
        <v>55680</v>
      </c>
      <c r="N214" s="156">
        <v>0.48620779454023</v>
      </c>
      <c r="O214" s="157">
        <v>239.87918099999999</v>
      </c>
      <c r="P214" s="157">
        <v>-0.12081900000001156</v>
      </c>
      <c r="Q214" s="158">
        <v>1.6</v>
      </c>
      <c r="R214" s="159">
        <v>27843.530000000006</v>
      </c>
      <c r="S214" s="160">
        <v>26972.027511000008</v>
      </c>
      <c r="T214" s="160"/>
      <c r="U214" s="161"/>
      <c r="V214" s="162">
        <v>7247.82</v>
      </c>
      <c r="W214" s="162">
        <v>34219.847511000007</v>
      </c>
      <c r="X214" s="163">
        <v>33095</v>
      </c>
      <c r="Y214" s="159">
        <v>1124.8475110000072</v>
      </c>
      <c r="Z214" s="184">
        <v>3.3988442695271459E-2</v>
      </c>
      <c r="AA214" s="184">
        <v>3.7951439522586616E-2</v>
      </c>
      <c r="AB214" s="184">
        <v>-3.9629968273151572E-3</v>
      </c>
      <c r="AC214" s="164" t="s">
        <v>952</v>
      </c>
      <c r="AD214" s="40"/>
    </row>
    <row r="215" spans="1:30">
      <c r="A215" s="144" t="s">
        <v>571</v>
      </c>
      <c r="B215" s="145">
        <v>135</v>
      </c>
      <c r="C215" s="146">
        <v>137.11000000000001</v>
      </c>
      <c r="D215" s="147">
        <v>0.98409999999999997</v>
      </c>
      <c r="E215" s="148">
        <v>0.22000000000000003</v>
      </c>
      <c r="F215" s="149">
        <v>0.22370370370370363</v>
      </c>
      <c r="G215" s="165">
        <v>165.2</v>
      </c>
      <c r="H215" s="151">
        <v>30.199999999999989</v>
      </c>
      <c r="I215" s="145" t="s">
        <v>955</v>
      </c>
      <c r="J215" s="152" t="s">
        <v>1079</v>
      </c>
      <c r="K215" s="153">
        <v>43788</v>
      </c>
      <c r="L215" s="154">
        <v>44014</v>
      </c>
      <c r="M215" s="155">
        <v>30645</v>
      </c>
      <c r="N215" s="156">
        <v>0.35969978789362039</v>
      </c>
      <c r="O215" s="157">
        <v>134.92995100000002</v>
      </c>
      <c r="P215" s="157">
        <v>-7.0048999999983153E-2</v>
      </c>
      <c r="Q215" s="158">
        <v>0.9</v>
      </c>
      <c r="R215" s="159">
        <v>27980.640000000007</v>
      </c>
      <c r="S215" s="160">
        <v>27535.747824000005</v>
      </c>
      <c r="T215" s="160"/>
      <c r="U215" s="161"/>
      <c r="V215" s="162">
        <v>7247.82</v>
      </c>
      <c r="W215" s="162">
        <v>34783.567824000005</v>
      </c>
      <c r="X215" s="163">
        <v>33230</v>
      </c>
      <c r="Y215" s="159">
        <v>1553.5678240000052</v>
      </c>
      <c r="Z215" s="184">
        <v>4.6751965814023633E-2</v>
      </c>
      <c r="AA215" s="184">
        <v>5.4229044959374084E-2</v>
      </c>
      <c r="AB215" s="184">
        <v>-7.4770791453504515E-3</v>
      </c>
      <c r="AC215" s="164" t="s">
        <v>952</v>
      </c>
      <c r="AD215" s="40"/>
    </row>
    <row r="216" spans="1:30">
      <c r="A216" s="144" t="s">
        <v>572</v>
      </c>
      <c r="B216" s="145">
        <v>135</v>
      </c>
      <c r="C216" s="146">
        <v>137.87</v>
      </c>
      <c r="D216" s="147">
        <v>0.97870000000000001</v>
      </c>
      <c r="E216" s="148">
        <v>0.22000000000000003</v>
      </c>
      <c r="F216" s="149">
        <v>0.23051851851851854</v>
      </c>
      <c r="G216" s="165">
        <v>166.12</v>
      </c>
      <c r="H216" s="151">
        <v>31.120000000000005</v>
      </c>
      <c r="I216" s="145" t="s">
        <v>955</v>
      </c>
      <c r="J216" s="152" t="s">
        <v>1080</v>
      </c>
      <c r="K216" s="153">
        <v>43789</v>
      </c>
      <c r="L216" s="154">
        <v>44014</v>
      </c>
      <c r="M216" s="155">
        <v>30510</v>
      </c>
      <c r="N216" s="156">
        <v>0.37229760734185513</v>
      </c>
      <c r="O216" s="157">
        <v>134.933369</v>
      </c>
      <c r="P216" s="157">
        <v>-6.6631000000000995E-2</v>
      </c>
      <c r="Q216" s="158">
        <v>0.9</v>
      </c>
      <c r="R216" s="159">
        <v>28118.510000000006</v>
      </c>
      <c r="S216" s="160">
        <v>27519.585737000005</v>
      </c>
      <c r="T216" s="160"/>
      <c r="U216" s="161"/>
      <c r="V216" s="162">
        <v>7247.82</v>
      </c>
      <c r="W216" s="162">
        <v>34767.405737000008</v>
      </c>
      <c r="X216" s="163">
        <v>33365</v>
      </c>
      <c r="Y216" s="159">
        <v>1402.4057370000082</v>
      </c>
      <c r="Z216" s="184">
        <v>4.2032241480593591E-2</v>
      </c>
      <c r="AA216" s="184">
        <v>4.824621960137887E-2</v>
      </c>
      <c r="AB216" s="184">
        <v>-6.2139781207852796E-3</v>
      </c>
      <c r="AC216" s="164" t="s">
        <v>952</v>
      </c>
      <c r="AD216" s="40"/>
    </row>
    <row r="217" spans="1:30">
      <c r="A217" s="144" t="s">
        <v>573</v>
      </c>
      <c r="B217" s="145">
        <v>135</v>
      </c>
      <c r="C217" s="146">
        <v>137.87</v>
      </c>
      <c r="D217" s="147">
        <v>0.97870000000000001</v>
      </c>
      <c r="E217" s="148">
        <v>0.22000000000000003</v>
      </c>
      <c r="F217" s="149">
        <v>0.23051851851851854</v>
      </c>
      <c r="G217" s="165">
        <v>166.12</v>
      </c>
      <c r="H217" s="151">
        <v>31.120000000000005</v>
      </c>
      <c r="I217" s="145" t="s">
        <v>955</v>
      </c>
      <c r="J217" s="152" t="s">
        <v>1081</v>
      </c>
      <c r="K217" s="153">
        <v>43790</v>
      </c>
      <c r="L217" s="154">
        <v>44014</v>
      </c>
      <c r="M217" s="155">
        <v>30375</v>
      </c>
      <c r="N217" s="156">
        <v>0.37395226337448567</v>
      </c>
      <c r="O217" s="157">
        <v>134.933369</v>
      </c>
      <c r="P217" s="157">
        <v>-6.6631000000000995E-2</v>
      </c>
      <c r="Q217" s="158">
        <v>0.9</v>
      </c>
      <c r="R217" s="159">
        <v>28256.380000000005</v>
      </c>
      <c r="S217" s="160">
        <v>27654.519106000003</v>
      </c>
      <c r="T217" s="160"/>
      <c r="U217" s="161"/>
      <c r="V217" s="162">
        <v>7247.82</v>
      </c>
      <c r="W217" s="162">
        <v>34902.339105999999</v>
      </c>
      <c r="X217" s="163">
        <v>33500</v>
      </c>
      <c r="Y217" s="159">
        <v>1402.3391059999994</v>
      </c>
      <c r="Z217" s="184">
        <v>4.1860868835820852E-2</v>
      </c>
      <c r="AA217" s="184">
        <v>4.8049805552239144E-2</v>
      </c>
      <c r="AB217" s="184">
        <v>-6.1889367164182918E-3</v>
      </c>
      <c r="AC217" s="164" t="s">
        <v>952</v>
      </c>
      <c r="AD217" s="40"/>
    </row>
    <row r="218" spans="1:30">
      <c r="A218" s="144" t="s">
        <v>574</v>
      </c>
      <c r="B218" s="145">
        <v>135</v>
      </c>
      <c r="C218" s="146">
        <v>138.97</v>
      </c>
      <c r="D218" s="147">
        <v>0.97089999999999999</v>
      </c>
      <c r="E218" s="148">
        <v>0.22000000000000003</v>
      </c>
      <c r="F218" s="149">
        <v>0.22111111111111106</v>
      </c>
      <c r="G218" s="165">
        <v>164.85</v>
      </c>
      <c r="H218" s="151">
        <v>29.849999999999994</v>
      </c>
      <c r="I218" s="145" t="s">
        <v>955</v>
      </c>
      <c r="J218" s="152" t="s">
        <v>1026</v>
      </c>
      <c r="K218" s="153">
        <v>43791</v>
      </c>
      <c r="L218" s="154">
        <v>44013</v>
      </c>
      <c r="M218" s="155">
        <v>30105</v>
      </c>
      <c r="N218" s="156">
        <v>0.36190832087693064</v>
      </c>
      <c r="O218" s="157">
        <v>134.925973</v>
      </c>
      <c r="P218" s="157">
        <v>-7.4027000000000953E-2</v>
      </c>
      <c r="Q218" s="158">
        <v>0.9</v>
      </c>
      <c r="R218" s="159">
        <v>28395.350000000006</v>
      </c>
      <c r="S218" s="160">
        <v>27569.045315000007</v>
      </c>
      <c r="T218" s="160"/>
      <c r="U218" s="161"/>
      <c r="V218" s="162">
        <v>7247.82</v>
      </c>
      <c r="W218" s="162">
        <v>34816.865315000003</v>
      </c>
      <c r="X218" s="163">
        <v>33635</v>
      </c>
      <c r="Y218" s="159">
        <v>1181.8653150000027</v>
      </c>
      <c r="Z218" s="184">
        <v>3.5137960903820487E-2</v>
      </c>
      <c r="AA218" s="184">
        <v>3.9535572320499757E-2</v>
      </c>
      <c r="AB218" s="184">
        <v>-4.3976114166792701E-3</v>
      </c>
      <c r="AC218" s="164" t="s">
        <v>952</v>
      </c>
      <c r="AD218" s="40"/>
    </row>
    <row r="219" spans="1:30">
      <c r="A219" s="144" t="s">
        <v>575</v>
      </c>
      <c r="B219" s="145">
        <v>135</v>
      </c>
      <c r="C219" s="146">
        <v>139</v>
      </c>
      <c r="D219" s="147">
        <v>0.97070000000000001</v>
      </c>
      <c r="E219" s="148">
        <v>0.22000000000000003</v>
      </c>
      <c r="F219" s="149">
        <v>0.2213333333333333</v>
      </c>
      <c r="G219" s="165">
        <v>164.88</v>
      </c>
      <c r="H219" s="151">
        <v>29.879999999999995</v>
      </c>
      <c r="I219" s="145" t="s">
        <v>955</v>
      </c>
      <c r="J219" s="152" t="s">
        <v>1027</v>
      </c>
      <c r="K219" s="153">
        <v>43794</v>
      </c>
      <c r="L219" s="154">
        <v>44013</v>
      </c>
      <c r="M219" s="155">
        <v>29700</v>
      </c>
      <c r="N219" s="156">
        <v>0.3672121212121211</v>
      </c>
      <c r="O219" s="157">
        <v>134.9273</v>
      </c>
      <c r="P219" s="157">
        <v>-7.2699999999997544E-2</v>
      </c>
      <c r="Q219" s="158">
        <v>0.9</v>
      </c>
      <c r="R219" s="159">
        <v>28534.350000000006</v>
      </c>
      <c r="S219" s="160">
        <v>27698.293545000004</v>
      </c>
      <c r="T219" s="160"/>
      <c r="U219" s="161"/>
      <c r="V219" s="162">
        <v>7247.82</v>
      </c>
      <c r="W219" s="162">
        <v>34946.113545</v>
      </c>
      <c r="X219" s="163">
        <v>33770</v>
      </c>
      <c r="Y219" s="159">
        <v>1176.1135450000002</v>
      </c>
      <c r="Z219" s="184">
        <v>3.4827170417530251E-2</v>
      </c>
      <c r="AA219" s="184">
        <v>3.9162088392064254E-2</v>
      </c>
      <c r="AB219" s="184">
        <v>-4.3349179745340027E-3</v>
      </c>
      <c r="AC219" s="164" t="s">
        <v>952</v>
      </c>
      <c r="AD219" s="40"/>
    </row>
    <row r="220" spans="1:30">
      <c r="A220" s="144" t="s">
        <v>576</v>
      </c>
      <c r="B220" s="145">
        <v>135</v>
      </c>
      <c r="C220" s="146">
        <v>139.46</v>
      </c>
      <c r="D220" s="147">
        <v>0.96750000000000003</v>
      </c>
      <c r="E220" s="148">
        <v>0.22000000000000003</v>
      </c>
      <c r="F220" s="149">
        <v>0.22177777777777777</v>
      </c>
      <c r="G220" s="165">
        <v>164.94</v>
      </c>
      <c r="H220" s="151">
        <v>29.939999999999998</v>
      </c>
      <c r="I220" s="145" t="s">
        <v>27</v>
      </c>
      <c r="J220" s="152" t="s">
        <v>1018</v>
      </c>
      <c r="K220" s="153">
        <v>43795</v>
      </c>
      <c r="L220" s="154" t="s">
        <v>972</v>
      </c>
      <c r="M220" s="155">
        <v>29565</v>
      </c>
      <c r="N220" s="156">
        <v>0.36962962962962964</v>
      </c>
      <c r="O220" s="157">
        <v>134.92755000000002</v>
      </c>
      <c r="P220" s="157">
        <v>-7.2449999999975034E-2</v>
      </c>
      <c r="Q220" s="158">
        <v>0.9</v>
      </c>
      <c r="R220" s="159">
        <v>28673.810000000005</v>
      </c>
      <c r="S220" s="160">
        <v>27741.911175000005</v>
      </c>
      <c r="T220" s="160"/>
      <c r="U220" s="161"/>
      <c r="V220" s="162">
        <v>7247.82</v>
      </c>
      <c r="W220" s="162">
        <v>34989.731175000008</v>
      </c>
      <c r="X220" s="163">
        <v>33905</v>
      </c>
      <c r="Y220" s="159">
        <v>1084.7311750000081</v>
      </c>
      <c r="Z220" s="184">
        <v>3.1993250995428602E-2</v>
      </c>
      <c r="AA220" s="184">
        <v>3.5591967998820362E-2</v>
      </c>
      <c r="AB220" s="184">
        <v>-3.5987170033917604E-3</v>
      </c>
      <c r="AC220" s="164" t="s">
        <v>952</v>
      </c>
      <c r="AD220" s="40"/>
    </row>
    <row r="221" spans="1:30">
      <c r="A221" s="144" t="s">
        <v>577</v>
      </c>
      <c r="B221" s="145">
        <v>240</v>
      </c>
      <c r="C221" s="146">
        <v>247.02</v>
      </c>
      <c r="D221" s="147">
        <v>0.97109999999999996</v>
      </c>
      <c r="E221" s="148">
        <v>0.29000000000000004</v>
      </c>
      <c r="F221" s="149">
        <v>0.30579166666666663</v>
      </c>
      <c r="G221" s="165">
        <v>313.39</v>
      </c>
      <c r="H221" s="151">
        <v>73.389999999999986</v>
      </c>
      <c r="I221" s="145" t="s">
        <v>955</v>
      </c>
      <c r="J221" s="152" t="s">
        <v>1252</v>
      </c>
      <c r="K221" s="153">
        <v>43796</v>
      </c>
      <c r="L221" s="154">
        <v>44018</v>
      </c>
      <c r="M221" s="155">
        <v>53520</v>
      </c>
      <c r="N221" s="156">
        <v>0.50051102391629287</v>
      </c>
      <c r="O221" s="157">
        <v>239.881122</v>
      </c>
      <c r="P221" s="157">
        <v>-0.11887799999999515</v>
      </c>
      <c r="Q221" s="158">
        <v>1.6</v>
      </c>
      <c r="R221" s="159">
        <v>28920.830000000005</v>
      </c>
      <c r="S221" s="160">
        <v>28085.018013000004</v>
      </c>
      <c r="T221" s="160"/>
      <c r="U221" s="161"/>
      <c r="V221" s="162">
        <v>7247.82</v>
      </c>
      <c r="W221" s="162">
        <v>35332.838013000001</v>
      </c>
      <c r="X221" s="163">
        <v>34145</v>
      </c>
      <c r="Y221" s="159">
        <v>1187.8380130000005</v>
      </c>
      <c r="Z221" s="184">
        <v>3.4788051339874171E-2</v>
      </c>
      <c r="AA221" s="184">
        <v>3.9164596661297457E-2</v>
      </c>
      <c r="AB221" s="184">
        <v>-4.3765453214232863E-3</v>
      </c>
      <c r="AC221" s="164" t="s">
        <v>952</v>
      </c>
      <c r="AD221" s="40"/>
    </row>
    <row r="222" spans="1:30">
      <c r="A222" s="144" t="s">
        <v>578</v>
      </c>
      <c r="B222" s="145">
        <v>135</v>
      </c>
      <c r="C222" s="146">
        <v>139.30000000000001</v>
      </c>
      <c r="D222" s="147">
        <v>0.96860000000000002</v>
      </c>
      <c r="E222" s="148">
        <v>0.22000000000000003</v>
      </c>
      <c r="F222" s="149">
        <v>0.22037037037037038</v>
      </c>
      <c r="G222" s="165">
        <v>164.75</v>
      </c>
      <c r="H222" s="151">
        <v>29.75</v>
      </c>
      <c r="I222" s="145" t="s">
        <v>27</v>
      </c>
      <c r="J222" s="152" t="s">
        <v>1019</v>
      </c>
      <c r="K222" s="153">
        <v>43797</v>
      </c>
      <c r="L222" s="154" t="s">
        <v>972</v>
      </c>
      <c r="M222" s="155">
        <v>29295</v>
      </c>
      <c r="N222" s="156">
        <v>0.37066905615292711</v>
      </c>
      <c r="O222" s="157">
        <v>134.92598000000001</v>
      </c>
      <c r="P222" s="157">
        <v>-7.4019999999990205E-2</v>
      </c>
      <c r="Q222" s="158">
        <v>0.9</v>
      </c>
      <c r="R222" s="159">
        <v>29060.130000000005</v>
      </c>
      <c r="S222" s="160">
        <v>28147.641918000005</v>
      </c>
      <c r="T222" s="160"/>
      <c r="U222" s="161"/>
      <c r="V222" s="162">
        <v>7247.82</v>
      </c>
      <c r="W222" s="162">
        <v>35395.461918000001</v>
      </c>
      <c r="X222" s="163">
        <v>34280</v>
      </c>
      <c r="Y222" s="159">
        <v>1115.4619180000009</v>
      </c>
      <c r="Z222" s="184">
        <v>3.2539729229871694E-2</v>
      </c>
      <c r="AA222" s="184">
        <v>3.6343511026837971E-2</v>
      </c>
      <c r="AB222" s="184">
        <v>-3.8037817969662768E-3</v>
      </c>
      <c r="AC222" s="164" t="s">
        <v>952</v>
      </c>
      <c r="AD222" s="40"/>
    </row>
    <row r="223" spans="1:30">
      <c r="A223" s="144" t="s">
        <v>579</v>
      </c>
      <c r="B223" s="145">
        <v>240</v>
      </c>
      <c r="C223" s="146">
        <v>247.4</v>
      </c>
      <c r="D223" s="147">
        <v>0.96960000000000002</v>
      </c>
      <c r="E223" s="148">
        <v>0.29000000000000004</v>
      </c>
      <c r="F223" s="149">
        <v>0.30783333333333329</v>
      </c>
      <c r="G223" s="165">
        <v>313.88</v>
      </c>
      <c r="H223" s="151">
        <v>73.88</v>
      </c>
      <c r="I223" s="145" t="s">
        <v>955</v>
      </c>
      <c r="J223" s="152" t="s">
        <v>1204</v>
      </c>
      <c r="K223" s="153">
        <v>43798</v>
      </c>
      <c r="L223" s="154">
        <v>44018</v>
      </c>
      <c r="M223" s="155">
        <v>53040</v>
      </c>
      <c r="N223" s="156">
        <v>0.50841251885369532</v>
      </c>
      <c r="O223" s="157">
        <v>239.87904</v>
      </c>
      <c r="P223" s="157">
        <v>-0.12095999999999663</v>
      </c>
      <c r="Q223" s="158">
        <v>1.6</v>
      </c>
      <c r="R223" s="159">
        <v>29307.530000000006</v>
      </c>
      <c r="S223" s="160">
        <v>28416.581088000006</v>
      </c>
      <c r="T223" s="160"/>
      <c r="U223" s="161"/>
      <c r="V223" s="162">
        <v>7247.82</v>
      </c>
      <c r="W223" s="162">
        <v>35664.401088000006</v>
      </c>
      <c r="X223" s="163">
        <v>34520</v>
      </c>
      <c r="Y223" s="159">
        <v>1144.401088000006</v>
      </c>
      <c r="Z223" s="184">
        <v>3.3151827578215665E-2</v>
      </c>
      <c r="AA223" s="184">
        <v>3.7149829895712916E-2</v>
      </c>
      <c r="AB223" s="184">
        <v>-3.9980023174972512E-3</v>
      </c>
      <c r="AC223" s="164" t="s">
        <v>952</v>
      </c>
      <c r="AD223" s="40"/>
    </row>
    <row r="224" spans="1:30">
      <c r="A224" s="144" t="s">
        <v>580</v>
      </c>
      <c r="B224" s="145">
        <v>240</v>
      </c>
      <c r="C224" s="146">
        <v>246.87</v>
      </c>
      <c r="D224" s="147">
        <v>0.97170000000000001</v>
      </c>
      <c r="E224" s="148">
        <v>0.29000000000000004</v>
      </c>
      <c r="F224" s="149">
        <v>0.30499999999999994</v>
      </c>
      <c r="G224" s="165">
        <v>313.2</v>
      </c>
      <c r="H224" s="151">
        <v>73.199999999999989</v>
      </c>
      <c r="I224" s="145" t="s">
        <v>955</v>
      </c>
      <c r="J224" s="152" t="s">
        <v>1205</v>
      </c>
      <c r="K224" s="153">
        <v>43801</v>
      </c>
      <c r="L224" s="154">
        <v>44018</v>
      </c>
      <c r="M224" s="155">
        <v>52320</v>
      </c>
      <c r="N224" s="156">
        <v>0.5106651376146788</v>
      </c>
      <c r="O224" s="157">
        <v>239.883579</v>
      </c>
      <c r="P224" s="157">
        <v>-0.11642100000000255</v>
      </c>
      <c r="Q224" s="158">
        <v>1.6</v>
      </c>
      <c r="R224" s="159">
        <v>29554.400000000005</v>
      </c>
      <c r="S224" s="160">
        <v>28718.010480000004</v>
      </c>
      <c r="T224" s="160"/>
      <c r="U224" s="161"/>
      <c r="V224" s="162">
        <v>7247.82</v>
      </c>
      <c r="W224" s="162">
        <v>35965.830480000004</v>
      </c>
      <c r="X224" s="163">
        <v>34760</v>
      </c>
      <c r="Y224" s="159">
        <v>1205.8304800000042</v>
      </c>
      <c r="Z224" s="184">
        <v>3.4690174913694083E-2</v>
      </c>
      <c r="AA224" s="184">
        <v>3.9120772727273101E-2</v>
      </c>
      <c r="AB224" s="184">
        <v>-4.4305978135790181E-3</v>
      </c>
      <c r="AC224" s="164" t="s">
        <v>952</v>
      </c>
      <c r="AD224" s="40"/>
    </row>
    <row r="225" spans="1:30">
      <c r="A225" s="144" t="s">
        <v>581</v>
      </c>
      <c r="B225" s="145">
        <v>240</v>
      </c>
      <c r="C225" s="146">
        <v>245.9</v>
      </c>
      <c r="D225" s="147">
        <v>0.97550000000000003</v>
      </c>
      <c r="E225" s="148">
        <v>0.29000000000000004</v>
      </c>
      <c r="F225" s="149">
        <v>0.29987500000000011</v>
      </c>
      <c r="G225" s="165">
        <v>311.97000000000003</v>
      </c>
      <c r="H225" s="151">
        <v>71.970000000000027</v>
      </c>
      <c r="I225" s="145" t="s">
        <v>955</v>
      </c>
      <c r="J225" s="152" t="s">
        <v>1253</v>
      </c>
      <c r="K225" s="153">
        <v>43802</v>
      </c>
      <c r="L225" s="154">
        <v>44018</v>
      </c>
      <c r="M225" s="155">
        <v>52080</v>
      </c>
      <c r="N225" s="156">
        <v>0.50439804147465461</v>
      </c>
      <c r="O225" s="157">
        <v>239.87545</v>
      </c>
      <c r="P225" s="157">
        <v>-0.12454999999999927</v>
      </c>
      <c r="Q225" s="158">
        <v>1.6</v>
      </c>
      <c r="R225" s="159">
        <v>29800.300000000007</v>
      </c>
      <c r="S225" s="160">
        <v>29070.192650000008</v>
      </c>
      <c r="T225" s="160"/>
      <c r="U225" s="161"/>
      <c r="V225" s="162">
        <v>7247.82</v>
      </c>
      <c r="W225" s="162">
        <v>36318.012650000004</v>
      </c>
      <c r="X225" s="163">
        <v>35000</v>
      </c>
      <c r="Y225" s="159">
        <v>1318.0126500000042</v>
      </c>
      <c r="Z225" s="184">
        <v>3.7657504285714349E-2</v>
      </c>
      <c r="AA225" s="184">
        <v>4.2884752857143216E-2</v>
      </c>
      <c r="AB225" s="184">
        <v>-5.2272485714288663E-3</v>
      </c>
      <c r="AC225" s="164" t="s">
        <v>952</v>
      </c>
      <c r="AD225" s="40"/>
    </row>
    <row r="226" spans="1:30">
      <c r="A226" s="144" t="s">
        <v>582</v>
      </c>
      <c r="B226" s="145">
        <v>135</v>
      </c>
      <c r="C226" s="146">
        <v>138.43</v>
      </c>
      <c r="D226" s="147">
        <v>0.97470000000000001</v>
      </c>
      <c r="E226" s="148">
        <v>0.22000000000000003</v>
      </c>
      <c r="F226" s="149">
        <v>0.23548148148148143</v>
      </c>
      <c r="G226" s="165">
        <v>166.79</v>
      </c>
      <c r="H226" s="151">
        <v>31.789999999999992</v>
      </c>
      <c r="I226" s="145" t="s">
        <v>955</v>
      </c>
      <c r="J226" s="152" t="s">
        <v>1082</v>
      </c>
      <c r="K226" s="153">
        <v>43803</v>
      </c>
      <c r="L226" s="154">
        <v>44014</v>
      </c>
      <c r="M226" s="155">
        <v>28620</v>
      </c>
      <c r="N226" s="156">
        <v>0.4054280223619845</v>
      </c>
      <c r="O226" s="157">
        <v>134.92772100000002</v>
      </c>
      <c r="P226" s="157">
        <v>-7.2278999999980442E-2</v>
      </c>
      <c r="Q226" s="158">
        <v>0.9</v>
      </c>
      <c r="R226" s="159">
        <v>29938.730000000007</v>
      </c>
      <c r="S226" s="160">
        <v>29181.280131000007</v>
      </c>
      <c r="T226" s="160"/>
      <c r="U226" s="161"/>
      <c r="V226" s="162">
        <v>7247.82</v>
      </c>
      <c r="W226" s="162">
        <v>36429.100131000007</v>
      </c>
      <c r="X226" s="163">
        <v>35135</v>
      </c>
      <c r="Y226" s="159">
        <v>1294.1001310000065</v>
      </c>
      <c r="Z226" s="184">
        <v>3.6832222313932128E-2</v>
      </c>
      <c r="AA226" s="184">
        <v>4.1865943105166226E-2</v>
      </c>
      <c r="AB226" s="184">
        <v>-5.0337207912340975E-3</v>
      </c>
      <c r="AC226" s="164" t="s">
        <v>952</v>
      </c>
      <c r="AD226" s="40"/>
    </row>
    <row r="227" spans="1:30">
      <c r="A227" s="144" t="s">
        <v>583</v>
      </c>
      <c r="B227" s="145">
        <v>135</v>
      </c>
      <c r="C227" s="146">
        <v>137.18</v>
      </c>
      <c r="D227" s="147">
        <v>0.98360000000000003</v>
      </c>
      <c r="E227" s="148">
        <v>0.22000000000000003</v>
      </c>
      <c r="F227" s="149">
        <v>0.2243703703703703</v>
      </c>
      <c r="G227" s="165">
        <v>165.29</v>
      </c>
      <c r="H227" s="151">
        <v>30.289999999999992</v>
      </c>
      <c r="I227" s="145" t="s">
        <v>955</v>
      </c>
      <c r="J227" s="152" t="s">
        <v>1083</v>
      </c>
      <c r="K227" s="153">
        <v>43804</v>
      </c>
      <c r="L227" s="154">
        <v>44014</v>
      </c>
      <c r="M227" s="155">
        <v>28485</v>
      </c>
      <c r="N227" s="156">
        <v>0.388128839740214</v>
      </c>
      <c r="O227" s="157">
        <v>134.93024800000001</v>
      </c>
      <c r="P227" s="157">
        <v>-6.9751999999994041E-2</v>
      </c>
      <c r="Q227" s="158">
        <v>0.9</v>
      </c>
      <c r="R227" s="159">
        <v>30075.910000000007</v>
      </c>
      <c r="S227" s="160">
        <v>29582.665076000008</v>
      </c>
      <c r="T227" s="160"/>
      <c r="U227" s="161"/>
      <c r="V227" s="162">
        <v>7247.82</v>
      </c>
      <c r="W227" s="162">
        <v>36830.485076000012</v>
      </c>
      <c r="X227" s="163">
        <v>35270</v>
      </c>
      <c r="Y227" s="159">
        <v>1560.4850760000118</v>
      </c>
      <c r="Z227" s="184">
        <v>4.4243977204423413E-2</v>
      </c>
      <c r="AA227" s="184">
        <v>5.1180598695775847E-2</v>
      </c>
      <c r="AB227" s="184">
        <v>-6.9366214913524349E-3</v>
      </c>
      <c r="AC227" s="164" t="s">
        <v>952</v>
      </c>
      <c r="AD227" s="40"/>
    </row>
    <row r="228" spans="1:30">
      <c r="A228" s="144" t="s">
        <v>584</v>
      </c>
      <c r="B228" s="145">
        <v>135</v>
      </c>
      <c r="C228" s="146">
        <v>136.06</v>
      </c>
      <c r="D228" s="147">
        <v>0.99170000000000003</v>
      </c>
      <c r="E228" s="148">
        <v>0.22000000000000003</v>
      </c>
      <c r="F228" s="149">
        <v>0.2294814814814814</v>
      </c>
      <c r="G228" s="165">
        <v>165.98</v>
      </c>
      <c r="H228" s="151">
        <v>30.97999999999999</v>
      </c>
      <c r="I228" s="145" t="s">
        <v>955</v>
      </c>
      <c r="J228" s="152" t="s">
        <v>1254</v>
      </c>
      <c r="K228" s="153">
        <v>43805</v>
      </c>
      <c r="L228" s="154">
        <v>44015</v>
      </c>
      <c r="M228" s="155">
        <v>28485</v>
      </c>
      <c r="N228" s="156">
        <v>0.39697033526417402</v>
      </c>
      <c r="O228" s="157">
        <v>134.930702</v>
      </c>
      <c r="P228" s="157">
        <v>-6.9298000000003412E-2</v>
      </c>
      <c r="Q228" s="158">
        <v>0.9</v>
      </c>
      <c r="R228" s="159">
        <v>30211.970000000008</v>
      </c>
      <c r="S228" s="160">
        <v>29961.210649000008</v>
      </c>
      <c r="T228" s="160"/>
      <c r="U228" s="161"/>
      <c r="V228" s="162">
        <v>7247.82</v>
      </c>
      <c r="W228" s="162">
        <v>37209.030649000008</v>
      </c>
      <c r="X228" s="163">
        <v>35405</v>
      </c>
      <c r="Y228" s="159">
        <v>1804.0306490000075</v>
      </c>
      <c r="Z228" s="184">
        <v>5.0954120858635932E-2</v>
      </c>
      <c r="AA228" s="184">
        <v>5.9607011128371967E-2</v>
      </c>
      <c r="AB228" s="184">
        <v>-8.6528902697360355E-3</v>
      </c>
      <c r="AC228" s="164" t="s">
        <v>952</v>
      </c>
      <c r="AD228" s="40"/>
    </row>
    <row r="229" spans="1:30">
      <c r="A229" s="144" t="s">
        <v>585</v>
      </c>
      <c r="B229" s="145">
        <v>135</v>
      </c>
      <c r="C229" s="146">
        <v>135.66</v>
      </c>
      <c r="D229" s="147">
        <v>0.99460000000000004</v>
      </c>
      <c r="E229" s="148">
        <v>0.22000000000000003</v>
      </c>
      <c r="F229" s="149">
        <v>0.22585185185185191</v>
      </c>
      <c r="G229" s="165">
        <v>165.49</v>
      </c>
      <c r="H229" s="151">
        <v>30.490000000000009</v>
      </c>
      <c r="I229" s="145" t="s">
        <v>955</v>
      </c>
      <c r="J229" s="152" t="s">
        <v>1255</v>
      </c>
      <c r="K229" s="153">
        <v>43808</v>
      </c>
      <c r="L229" s="154">
        <v>44015</v>
      </c>
      <c r="M229" s="155">
        <v>28080</v>
      </c>
      <c r="N229" s="156">
        <v>0.39632656695156704</v>
      </c>
      <c r="O229" s="157">
        <v>134.927436</v>
      </c>
      <c r="P229" s="157">
        <v>-7.2563999999999851E-2</v>
      </c>
      <c r="Q229" s="158">
        <v>0.9</v>
      </c>
      <c r="R229" s="159">
        <v>30347.630000000008</v>
      </c>
      <c r="S229" s="160">
        <v>30183.752798000009</v>
      </c>
      <c r="T229" s="160"/>
      <c r="U229" s="161"/>
      <c r="V229" s="162">
        <v>7247.82</v>
      </c>
      <c r="W229" s="162">
        <v>37431.572798000008</v>
      </c>
      <c r="X229" s="163">
        <v>35540</v>
      </c>
      <c r="Y229" s="159">
        <v>1891.5727980000083</v>
      </c>
      <c r="Z229" s="184">
        <v>5.3223770343275412E-2</v>
      </c>
      <c r="AA229" s="184">
        <v>6.2465358413056116E-2</v>
      </c>
      <c r="AB229" s="184">
        <v>-9.241588069780704E-3</v>
      </c>
      <c r="AC229" s="164" t="s">
        <v>952</v>
      </c>
      <c r="AD229" s="40"/>
    </row>
    <row r="230" spans="1:30">
      <c r="A230" s="144" t="s">
        <v>586</v>
      </c>
      <c r="B230" s="145">
        <v>135</v>
      </c>
      <c r="C230" s="146">
        <v>135.01</v>
      </c>
      <c r="D230" s="147">
        <v>0.99939999999999996</v>
      </c>
      <c r="E230" s="148">
        <v>0.22000000000000003</v>
      </c>
      <c r="F230" s="149">
        <v>0.21999999999999992</v>
      </c>
      <c r="G230" s="165">
        <v>164.7</v>
      </c>
      <c r="H230" s="151">
        <v>29.699999999999989</v>
      </c>
      <c r="I230" s="145" t="s">
        <v>955</v>
      </c>
      <c r="J230" s="152" t="s">
        <v>1256</v>
      </c>
      <c r="K230" s="153">
        <v>43809</v>
      </c>
      <c r="L230" s="154">
        <v>44015</v>
      </c>
      <c r="M230" s="155">
        <v>27945</v>
      </c>
      <c r="N230" s="156">
        <v>0.38792270531400952</v>
      </c>
      <c r="O230" s="157">
        <v>134.92899399999999</v>
      </c>
      <c r="P230" s="157">
        <v>-7.1006000000011227E-2</v>
      </c>
      <c r="Q230" s="158">
        <v>0.9</v>
      </c>
      <c r="R230" s="159">
        <v>30482.640000000007</v>
      </c>
      <c r="S230" s="160">
        <v>30464.350416000005</v>
      </c>
      <c r="T230" s="160"/>
      <c r="U230" s="161"/>
      <c r="V230" s="162">
        <v>7247.82</v>
      </c>
      <c r="W230" s="162">
        <v>37712.170416000008</v>
      </c>
      <c r="X230" s="163">
        <v>35675</v>
      </c>
      <c r="Y230" s="159">
        <v>2037.1704160000081</v>
      </c>
      <c r="Z230" s="184">
        <v>5.7103585592151562E-2</v>
      </c>
      <c r="AA230" s="184">
        <v>6.7335107946741912E-2</v>
      </c>
      <c r="AB230" s="184">
        <v>-1.023152235459035E-2</v>
      </c>
      <c r="AC230" s="164" t="s">
        <v>952</v>
      </c>
      <c r="AD230" s="40"/>
    </row>
    <row r="231" spans="1:30">
      <c r="A231" s="144" t="s">
        <v>587</v>
      </c>
      <c r="B231" s="145">
        <v>135</v>
      </c>
      <c r="C231" s="146">
        <v>135.54</v>
      </c>
      <c r="D231" s="147">
        <v>0.99550000000000005</v>
      </c>
      <c r="E231" s="148">
        <v>0.22000000000000003</v>
      </c>
      <c r="F231" s="149">
        <v>0.22481481481481477</v>
      </c>
      <c r="G231" s="165">
        <v>165.35</v>
      </c>
      <c r="H231" s="151">
        <v>30.349999999999994</v>
      </c>
      <c r="I231" s="145" t="s">
        <v>955</v>
      </c>
      <c r="J231" s="152" t="s">
        <v>1257</v>
      </c>
      <c r="K231" s="153">
        <v>43810</v>
      </c>
      <c r="L231" s="154">
        <v>44015</v>
      </c>
      <c r="M231" s="155">
        <v>27810</v>
      </c>
      <c r="N231" s="156">
        <v>0.39833692916217178</v>
      </c>
      <c r="O231" s="157">
        <v>134.93007</v>
      </c>
      <c r="P231" s="157">
        <v>-6.9929999999999382E-2</v>
      </c>
      <c r="Q231" s="158">
        <v>0.9</v>
      </c>
      <c r="R231" s="159">
        <v>30618.180000000008</v>
      </c>
      <c r="S231" s="160">
        <v>30480.398190000011</v>
      </c>
      <c r="T231" s="160"/>
      <c r="U231" s="161"/>
      <c r="V231" s="162">
        <v>7247.82</v>
      </c>
      <c r="W231" s="162">
        <v>37728.218190000014</v>
      </c>
      <c r="X231" s="163">
        <v>35810</v>
      </c>
      <c r="Y231" s="159">
        <v>1918.2181900000141</v>
      </c>
      <c r="Z231" s="184">
        <v>5.3566550963418447E-2</v>
      </c>
      <c r="AA231" s="184">
        <v>6.2929904775202994E-2</v>
      </c>
      <c r="AB231" s="184">
        <v>-9.3633538117845472E-3</v>
      </c>
      <c r="AC231" s="164" t="s">
        <v>952</v>
      </c>
      <c r="AD231" s="40"/>
    </row>
    <row r="232" spans="1:30">
      <c r="A232" s="144" t="s">
        <v>588</v>
      </c>
      <c r="B232" s="145">
        <v>135</v>
      </c>
      <c r="C232" s="146">
        <v>135.87</v>
      </c>
      <c r="D232" s="147">
        <v>0.99309999999999998</v>
      </c>
      <c r="E232" s="148">
        <v>0.22000000000000003</v>
      </c>
      <c r="F232" s="149">
        <v>0.22777777777777777</v>
      </c>
      <c r="G232" s="165">
        <v>165.75</v>
      </c>
      <c r="H232" s="151">
        <v>30.75</v>
      </c>
      <c r="I232" s="145" t="s">
        <v>955</v>
      </c>
      <c r="J232" s="152" t="s">
        <v>1258</v>
      </c>
      <c r="K232" s="153">
        <v>43811</v>
      </c>
      <c r="L232" s="154">
        <v>44015</v>
      </c>
      <c r="M232" s="155">
        <v>27675</v>
      </c>
      <c r="N232" s="156">
        <v>0.40555555555555556</v>
      </c>
      <c r="O232" s="157">
        <v>134.93249700000001</v>
      </c>
      <c r="P232" s="157">
        <v>-6.7502999999987878E-2</v>
      </c>
      <c r="Q232" s="158">
        <v>0.9</v>
      </c>
      <c r="R232" s="159">
        <v>30754.050000000007</v>
      </c>
      <c r="S232" s="160">
        <v>30541.847055000006</v>
      </c>
      <c r="T232" s="160"/>
      <c r="U232" s="161"/>
      <c r="V232" s="162">
        <v>7247.82</v>
      </c>
      <c r="W232" s="162">
        <v>37789.667055000005</v>
      </c>
      <c r="X232" s="163">
        <v>35945</v>
      </c>
      <c r="Y232" s="159">
        <v>1844.6670550000053</v>
      </c>
      <c r="Z232" s="184">
        <v>5.1319155793573712E-2</v>
      </c>
      <c r="AA232" s="184">
        <v>6.0138739602170421E-2</v>
      </c>
      <c r="AB232" s="184">
        <v>-8.8195838085967093E-3</v>
      </c>
      <c r="AC232" s="164" t="s">
        <v>952</v>
      </c>
      <c r="AD232" s="40"/>
    </row>
    <row r="233" spans="1:30">
      <c r="A233" s="144" t="s">
        <v>589</v>
      </c>
      <c r="B233" s="145">
        <v>135</v>
      </c>
      <c r="C233" s="146">
        <v>134.38</v>
      </c>
      <c r="D233" s="147">
        <v>1.0041</v>
      </c>
      <c r="E233" s="148">
        <v>0.22000000000000003</v>
      </c>
      <c r="F233" s="149">
        <v>0.26288888888888895</v>
      </c>
      <c r="G233" s="165">
        <v>170.49</v>
      </c>
      <c r="H233" s="151">
        <v>35.490000000000009</v>
      </c>
      <c r="I233" s="145" t="s">
        <v>955</v>
      </c>
      <c r="J233" s="152" t="s">
        <v>1259</v>
      </c>
      <c r="K233" s="153">
        <v>43812</v>
      </c>
      <c r="L233" s="154">
        <v>44018</v>
      </c>
      <c r="M233" s="155">
        <v>27945</v>
      </c>
      <c r="N233" s="156">
        <v>0.46354804079441775</v>
      </c>
      <c r="O233" s="157">
        <v>134.930958</v>
      </c>
      <c r="P233" s="157">
        <v>-6.9041999999996051E-2</v>
      </c>
      <c r="Q233" s="158">
        <v>0.9</v>
      </c>
      <c r="R233" s="159">
        <v>30888.430000000008</v>
      </c>
      <c r="S233" s="160">
        <v>31015.072563000009</v>
      </c>
      <c r="T233" s="160"/>
      <c r="U233" s="161"/>
      <c r="V233" s="162">
        <v>7247.82</v>
      </c>
      <c r="W233" s="162">
        <v>38262.892563000009</v>
      </c>
      <c r="X233" s="163">
        <v>36080</v>
      </c>
      <c r="Y233" s="159">
        <v>2182.8925630000085</v>
      </c>
      <c r="Z233" s="184">
        <v>6.0501456845898138E-2</v>
      </c>
      <c r="AA233" s="184">
        <v>7.1610418597561454E-2</v>
      </c>
      <c r="AB233" s="184">
        <v>-1.1108961751663315E-2</v>
      </c>
      <c r="AC233" s="164" t="s">
        <v>952</v>
      </c>
      <c r="AD233" s="40"/>
    </row>
    <row r="234" spans="1:30">
      <c r="A234" s="144" t="s">
        <v>590</v>
      </c>
      <c r="B234" s="145">
        <v>135</v>
      </c>
      <c r="C234" s="146">
        <v>132.16999999999999</v>
      </c>
      <c r="D234" s="147">
        <v>1.0208999999999999</v>
      </c>
      <c r="E234" s="148">
        <v>0.22000000000000003</v>
      </c>
      <c r="F234" s="149">
        <v>0.24207407407407414</v>
      </c>
      <c r="G234" s="165">
        <v>167.68</v>
      </c>
      <c r="H234" s="151">
        <v>32.680000000000007</v>
      </c>
      <c r="I234" s="145" t="s">
        <v>955</v>
      </c>
      <c r="J234" s="152" t="s">
        <v>1260</v>
      </c>
      <c r="K234" s="153">
        <v>43815</v>
      </c>
      <c r="L234" s="154">
        <v>44018</v>
      </c>
      <c r="M234" s="155">
        <v>27540</v>
      </c>
      <c r="N234" s="156">
        <v>0.43312273057371103</v>
      </c>
      <c r="O234" s="157">
        <v>134.93235299999998</v>
      </c>
      <c r="P234" s="157">
        <v>-6.7647000000022217E-2</v>
      </c>
      <c r="Q234" s="158">
        <v>0.9</v>
      </c>
      <c r="R234" s="159">
        <v>31020.600000000006</v>
      </c>
      <c r="S234" s="160">
        <v>31668.930540000005</v>
      </c>
      <c r="T234" s="160"/>
      <c r="U234" s="161"/>
      <c r="V234" s="162">
        <v>7247.82</v>
      </c>
      <c r="W234" s="162">
        <v>38916.750540000008</v>
      </c>
      <c r="X234" s="163">
        <v>36215</v>
      </c>
      <c r="Y234" s="159">
        <v>2701.7505400000082</v>
      </c>
      <c r="Z234" s="184">
        <v>7.460307993925186E-2</v>
      </c>
      <c r="AA234" s="184">
        <v>8.9204313129918722E-2</v>
      </c>
      <c r="AB234" s="184">
        <v>-1.4601233190666862E-2</v>
      </c>
      <c r="AC234" s="164" t="s">
        <v>952</v>
      </c>
      <c r="AD234" s="40"/>
    </row>
    <row r="235" spans="1:30">
      <c r="A235" s="144" t="s">
        <v>591</v>
      </c>
      <c r="B235" s="145">
        <v>135</v>
      </c>
      <c r="C235" s="146">
        <v>130.43</v>
      </c>
      <c r="D235" s="147">
        <v>1.0345</v>
      </c>
      <c r="E235" s="148">
        <v>0.22000000000000003</v>
      </c>
      <c r="F235" s="149">
        <v>0.22577777777777769</v>
      </c>
      <c r="G235" s="165">
        <v>165.48</v>
      </c>
      <c r="H235" s="151">
        <v>30.47999999999999</v>
      </c>
      <c r="I235" s="145" t="s">
        <v>955</v>
      </c>
      <c r="J235" s="152" t="s">
        <v>1261</v>
      </c>
      <c r="K235" s="153">
        <v>43816</v>
      </c>
      <c r="L235" s="154">
        <v>44018</v>
      </c>
      <c r="M235" s="155">
        <v>27405</v>
      </c>
      <c r="N235" s="156">
        <v>0.40595511767925546</v>
      </c>
      <c r="O235" s="157">
        <v>134.929835</v>
      </c>
      <c r="P235" s="157">
        <v>-7.0165000000002919E-2</v>
      </c>
      <c r="Q235" s="158">
        <v>0.9</v>
      </c>
      <c r="R235" s="159">
        <v>31151.030000000006</v>
      </c>
      <c r="S235" s="160">
        <v>32225.740535000004</v>
      </c>
      <c r="T235" s="160"/>
      <c r="U235" s="161"/>
      <c r="V235" s="162">
        <v>7247.82</v>
      </c>
      <c r="W235" s="162">
        <v>39473.560535000004</v>
      </c>
      <c r="X235" s="163">
        <v>36350</v>
      </c>
      <c r="Y235" s="159">
        <v>3123.5605350000042</v>
      </c>
      <c r="Z235" s="184">
        <v>8.5930138514443088E-2</v>
      </c>
      <c r="AA235" s="184">
        <v>0.10332712063273775</v>
      </c>
      <c r="AB235" s="184">
        <v>-1.7396982118294657E-2</v>
      </c>
      <c r="AC235" s="164" t="s">
        <v>952</v>
      </c>
      <c r="AD235" s="40"/>
    </row>
    <row r="236" spans="1:30">
      <c r="A236" s="144" t="s">
        <v>592</v>
      </c>
      <c r="B236" s="145">
        <v>135</v>
      </c>
      <c r="C236" s="146">
        <v>130.51</v>
      </c>
      <c r="D236" s="147">
        <v>1.0339</v>
      </c>
      <c r="E236" s="148">
        <v>0.22000000000000003</v>
      </c>
      <c r="F236" s="149">
        <v>0.22651851851851862</v>
      </c>
      <c r="G236" s="165">
        <v>165.58</v>
      </c>
      <c r="H236" s="151">
        <v>30.580000000000013</v>
      </c>
      <c r="I236" s="145" t="s">
        <v>955</v>
      </c>
      <c r="J236" s="152" t="s">
        <v>1262</v>
      </c>
      <c r="K236" s="153">
        <v>43817</v>
      </c>
      <c r="L236" s="154">
        <v>44018</v>
      </c>
      <c r="M236" s="155">
        <v>27270</v>
      </c>
      <c r="N236" s="156">
        <v>0.40930326365969943</v>
      </c>
      <c r="O236" s="157">
        <v>134.93428900000001</v>
      </c>
      <c r="P236" s="157">
        <v>-6.5710999999993192E-2</v>
      </c>
      <c r="Q236" s="158">
        <v>0.9</v>
      </c>
      <c r="R236" s="159">
        <v>31281.540000000005</v>
      </c>
      <c r="S236" s="160">
        <v>32341.984206000005</v>
      </c>
      <c r="T236" s="160"/>
      <c r="U236" s="161"/>
      <c r="V236" s="162">
        <v>7247.82</v>
      </c>
      <c r="W236" s="162">
        <v>39589.804206000001</v>
      </c>
      <c r="X236" s="163">
        <v>36485</v>
      </c>
      <c r="Y236" s="159">
        <v>3104.8042060000007</v>
      </c>
      <c r="Z236" s="184">
        <v>8.5098100753734363E-2</v>
      </c>
      <c r="AA236" s="184">
        <v>0.10230544240098727</v>
      </c>
      <c r="AB236" s="184">
        <v>-1.7207341647252905E-2</v>
      </c>
      <c r="AC236" s="164" t="s">
        <v>952</v>
      </c>
      <c r="AD236" s="40"/>
    </row>
    <row r="237" spans="1:30">
      <c r="A237" s="144" t="s">
        <v>593</v>
      </c>
      <c r="B237" s="145">
        <v>135</v>
      </c>
      <c r="C237" s="146">
        <v>130.34</v>
      </c>
      <c r="D237" s="147">
        <v>1.0351999999999999</v>
      </c>
      <c r="E237" s="148">
        <v>0.22000000000000003</v>
      </c>
      <c r="F237" s="149">
        <v>0.224888888888889</v>
      </c>
      <c r="G237" s="165">
        <v>165.36</v>
      </c>
      <c r="H237" s="151">
        <v>30.360000000000014</v>
      </c>
      <c r="I237" s="145" t="s">
        <v>955</v>
      </c>
      <c r="J237" s="152" t="s">
        <v>1263</v>
      </c>
      <c r="K237" s="153">
        <v>43818</v>
      </c>
      <c r="L237" s="154">
        <v>44018</v>
      </c>
      <c r="M237" s="155">
        <v>27135</v>
      </c>
      <c r="N237" s="156">
        <v>0.40838032061912677</v>
      </c>
      <c r="O237" s="157">
        <v>134.92796799999999</v>
      </c>
      <c r="P237" s="157">
        <v>-7.2032000000007201E-2</v>
      </c>
      <c r="Q237" s="158">
        <v>0.9</v>
      </c>
      <c r="R237" s="159">
        <v>31411.880000000005</v>
      </c>
      <c r="S237" s="160">
        <v>32517.578176000003</v>
      </c>
      <c r="T237" s="160"/>
      <c r="U237" s="161"/>
      <c r="V237" s="162">
        <v>7247.82</v>
      </c>
      <c r="W237" s="162">
        <v>39765.398176000002</v>
      </c>
      <c r="X237" s="163">
        <v>36620</v>
      </c>
      <c r="Y237" s="159">
        <v>3145.3981760000024</v>
      </c>
      <c r="Z237" s="184">
        <v>8.5892904860731978E-2</v>
      </c>
      <c r="AA237" s="184">
        <v>0.10330722708902274</v>
      </c>
      <c r="AB237" s="184">
        <v>-1.7414322228290757E-2</v>
      </c>
      <c r="AC237" s="164" t="s">
        <v>952</v>
      </c>
      <c r="AD237" s="40"/>
    </row>
    <row r="238" spans="1:30">
      <c r="A238" s="144" t="s">
        <v>594</v>
      </c>
      <c r="B238" s="145">
        <v>135</v>
      </c>
      <c r="C238" s="146">
        <v>131.6</v>
      </c>
      <c r="D238" s="147">
        <v>1.0253000000000001</v>
      </c>
      <c r="E238" s="148">
        <v>0.22000000000000003</v>
      </c>
      <c r="F238" s="149">
        <v>0.23674074074074081</v>
      </c>
      <c r="G238" s="165">
        <v>166.96</v>
      </c>
      <c r="H238" s="151">
        <v>31.960000000000008</v>
      </c>
      <c r="I238" s="145" t="s">
        <v>955</v>
      </c>
      <c r="J238" s="152" t="s">
        <v>1264</v>
      </c>
      <c r="K238" s="153">
        <v>43819</v>
      </c>
      <c r="L238" s="154">
        <v>44018</v>
      </c>
      <c r="M238" s="155">
        <v>27000</v>
      </c>
      <c r="N238" s="156">
        <v>0.43205185185185196</v>
      </c>
      <c r="O238" s="157">
        <v>134.92948000000001</v>
      </c>
      <c r="P238" s="157">
        <v>-7.0519999999987704E-2</v>
      </c>
      <c r="Q238" s="158">
        <v>0.9</v>
      </c>
      <c r="R238" s="159">
        <v>31543.480000000003</v>
      </c>
      <c r="S238" s="160">
        <v>32341.530044000006</v>
      </c>
      <c r="T238" s="160"/>
      <c r="U238" s="161"/>
      <c r="V238" s="162">
        <v>7247.82</v>
      </c>
      <c r="W238" s="162">
        <v>39589.350044000006</v>
      </c>
      <c r="X238" s="163">
        <v>36755</v>
      </c>
      <c r="Y238" s="159">
        <v>2834.3500440000062</v>
      </c>
      <c r="Z238" s="184">
        <v>7.7114679472180869E-2</v>
      </c>
      <c r="AA238" s="184">
        <v>9.2413284287852449E-2</v>
      </c>
      <c r="AB238" s="184">
        <v>-1.5298604815671579E-2</v>
      </c>
      <c r="AC238" s="164" t="s">
        <v>952</v>
      </c>
      <c r="AD238" s="40"/>
    </row>
    <row r="239" spans="1:30">
      <c r="A239" s="144" t="s">
        <v>595</v>
      </c>
      <c r="B239" s="145">
        <v>135</v>
      </c>
      <c r="C239" s="146">
        <v>134.13999999999999</v>
      </c>
      <c r="D239" s="147">
        <v>1.0059</v>
      </c>
      <c r="E239" s="148">
        <v>0.22000000000000003</v>
      </c>
      <c r="F239" s="149">
        <v>0.26059259259259265</v>
      </c>
      <c r="G239" s="165">
        <v>170.18</v>
      </c>
      <c r="H239" s="151">
        <v>35.180000000000007</v>
      </c>
      <c r="I239" s="145" t="s">
        <v>955</v>
      </c>
      <c r="J239" s="152" t="s">
        <v>1265</v>
      </c>
      <c r="K239" s="153">
        <v>43822</v>
      </c>
      <c r="L239" s="154">
        <v>44018</v>
      </c>
      <c r="M239" s="155">
        <v>26595</v>
      </c>
      <c r="N239" s="156">
        <v>0.48282383906749399</v>
      </c>
      <c r="O239" s="157">
        <v>134.93142599999999</v>
      </c>
      <c r="P239" s="157">
        <v>-6.8574000000012347E-2</v>
      </c>
      <c r="Q239" s="158">
        <v>0.9</v>
      </c>
      <c r="R239" s="159">
        <v>31677.620000000003</v>
      </c>
      <c r="S239" s="160">
        <v>31864.517958000004</v>
      </c>
      <c r="T239" s="160"/>
      <c r="U239" s="161"/>
      <c r="V239" s="162">
        <v>7247.82</v>
      </c>
      <c r="W239" s="162">
        <v>39112.337958000004</v>
      </c>
      <c r="X239" s="163">
        <v>36890</v>
      </c>
      <c r="Y239" s="159">
        <v>2222.3379580000037</v>
      </c>
      <c r="Z239" s="184">
        <v>6.0242286744375262E-2</v>
      </c>
      <c r="AA239" s="184">
        <v>7.1479008349146556E-2</v>
      </c>
      <c r="AB239" s="184">
        <v>-1.1236721604771294E-2</v>
      </c>
      <c r="AC239" s="164" t="s">
        <v>952</v>
      </c>
      <c r="AD239" s="40"/>
    </row>
    <row r="240" spans="1:30">
      <c r="A240" s="144" t="s">
        <v>596</v>
      </c>
      <c r="B240" s="145">
        <v>135</v>
      </c>
      <c r="C240" s="146">
        <v>132.32</v>
      </c>
      <c r="D240" s="147">
        <v>1.0197000000000001</v>
      </c>
      <c r="E240" s="148">
        <v>0.22000000000000003</v>
      </c>
      <c r="F240" s="149">
        <v>0.24348148148148152</v>
      </c>
      <c r="G240" s="165">
        <v>167.87</v>
      </c>
      <c r="H240" s="151">
        <v>32.870000000000005</v>
      </c>
      <c r="I240" s="145" t="s">
        <v>955</v>
      </c>
      <c r="J240" s="152" t="s">
        <v>1266</v>
      </c>
      <c r="K240" s="153">
        <v>43823</v>
      </c>
      <c r="L240" s="154">
        <v>44018</v>
      </c>
      <c r="M240" s="155">
        <v>26460</v>
      </c>
      <c r="N240" s="156">
        <v>0.45342214663643243</v>
      </c>
      <c r="O240" s="157">
        <v>134.926704</v>
      </c>
      <c r="P240" s="157">
        <v>-7.329599999999914E-2</v>
      </c>
      <c r="Q240" s="158">
        <v>0.9</v>
      </c>
      <c r="R240" s="159">
        <v>31809.940000000002</v>
      </c>
      <c r="S240" s="160">
        <v>32436.595818000005</v>
      </c>
      <c r="T240" s="160"/>
      <c r="U240" s="161"/>
      <c r="V240" s="162">
        <v>7247.82</v>
      </c>
      <c r="W240" s="162">
        <v>39684.415818000009</v>
      </c>
      <c r="X240" s="163">
        <v>37025</v>
      </c>
      <c r="Y240" s="159">
        <v>2659.4158180000086</v>
      </c>
      <c r="Z240" s="184">
        <v>7.1827571046590322E-2</v>
      </c>
      <c r="AA240" s="184">
        <v>8.5862487454422931E-2</v>
      </c>
      <c r="AB240" s="184">
        <v>-1.4034916407832609E-2</v>
      </c>
      <c r="AC240" s="164" t="s">
        <v>952</v>
      </c>
      <c r="AD240" s="40"/>
    </row>
    <row r="241" spans="1:30">
      <c r="A241" s="144" t="s">
        <v>597</v>
      </c>
      <c r="B241" s="145">
        <v>135</v>
      </c>
      <c r="C241" s="146">
        <v>131.87</v>
      </c>
      <c r="D241" s="147">
        <v>1.0232000000000001</v>
      </c>
      <c r="E241" s="148">
        <v>0.22000000000000003</v>
      </c>
      <c r="F241" s="149">
        <v>0.23925925925925934</v>
      </c>
      <c r="G241" s="165">
        <v>167.3</v>
      </c>
      <c r="H241" s="151">
        <v>32.300000000000011</v>
      </c>
      <c r="I241" s="145" t="s">
        <v>955</v>
      </c>
      <c r="J241" s="152" t="s">
        <v>1267</v>
      </c>
      <c r="K241" s="153">
        <v>43824</v>
      </c>
      <c r="L241" s="154">
        <v>44018</v>
      </c>
      <c r="M241" s="155">
        <v>26325</v>
      </c>
      <c r="N241" s="156">
        <v>0.4478442545109213</v>
      </c>
      <c r="O241" s="157">
        <v>134.92938400000003</v>
      </c>
      <c r="P241" s="157">
        <v>-7.0615999999972701E-2</v>
      </c>
      <c r="Q241" s="158">
        <v>0.9</v>
      </c>
      <c r="R241" s="159">
        <v>31941.81</v>
      </c>
      <c r="S241" s="160">
        <v>32682.859992000005</v>
      </c>
      <c r="T241" s="160"/>
      <c r="U241" s="161"/>
      <c r="V241" s="162">
        <v>7247.82</v>
      </c>
      <c r="W241" s="162">
        <v>39930.679992000005</v>
      </c>
      <c r="X241" s="163">
        <v>37160</v>
      </c>
      <c r="Y241" s="159">
        <v>2770.6799920000049</v>
      </c>
      <c r="Z241" s="184">
        <v>7.4560817868676077E-2</v>
      </c>
      <c r="AA241" s="184">
        <v>8.9262208611410543E-2</v>
      </c>
      <c r="AB241" s="184">
        <v>-1.4701390742734466E-2</v>
      </c>
      <c r="AC241" s="164" t="s">
        <v>952</v>
      </c>
      <c r="AD241" s="40"/>
    </row>
    <row r="242" spans="1:30">
      <c r="A242" s="144" t="s">
        <v>598</v>
      </c>
      <c r="B242" s="145">
        <v>135</v>
      </c>
      <c r="C242" s="146">
        <v>130.99</v>
      </c>
      <c r="D242" s="147">
        <v>1.0301</v>
      </c>
      <c r="E242" s="148">
        <v>0.22000000000000003</v>
      </c>
      <c r="F242" s="149">
        <v>0.23103703703703701</v>
      </c>
      <c r="G242" s="165">
        <v>166.19</v>
      </c>
      <c r="H242" s="151">
        <v>31.189999999999998</v>
      </c>
      <c r="I242" s="145" t="s">
        <v>955</v>
      </c>
      <c r="J242" s="152" t="s">
        <v>1268</v>
      </c>
      <c r="K242" s="153">
        <v>43825</v>
      </c>
      <c r="L242" s="154">
        <v>44018</v>
      </c>
      <c r="M242" s="155">
        <v>26190</v>
      </c>
      <c r="N242" s="156">
        <v>0.43468308514700266</v>
      </c>
      <c r="O242" s="157">
        <v>134.93279900000002</v>
      </c>
      <c r="P242" s="157">
        <v>-6.7200999999982969E-2</v>
      </c>
      <c r="Q242" s="158">
        <v>0.9</v>
      </c>
      <c r="R242" s="159">
        <v>32072.800000000003</v>
      </c>
      <c r="S242" s="160">
        <v>33038.191280000006</v>
      </c>
      <c r="T242" s="160"/>
      <c r="U242" s="161"/>
      <c r="V242" s="162">
        <v>7247.82</v>
      </c>
      <c r="W242" s="162">
        <v>40286.011280000006</v>
      </c>
      <c r="X242" s="163">
        <v>37295</v>
      </c>
      <c r="Y242" s="159">
        <v>2991.0112800000061</v>
      </c>
      <c r="Z242" s="184">
        <v>8.0198720471913232E-2</v>
      </c>
      <c r="AA242" s="184">
        <v>9.6256201099343519E-2</v>
      </c>
      <c r="AB242" s="184">
        <v>-1.6057480627430287E-2</v>
      </c>
      <c r="AC242" s="164" t="s">
        <v>952</v>
      </c>
      <c r="AD242" s="40"/>
    </row>
    <row r="243" spans="1:30">
      <c r="A243" s="144" t="s">
        <v>599</v>
      </c>
      <c r="B243" s="145">
        <v>135</v>
      </c>
      <c r="C243" s="146">
        <v>131.86000000000001</v>
      </c>
      <c r="D243" s="147">
        <v>1.0233000000000001</v>
      </c>
      <c r="E243" s="148">
        <v>0.22000000000000003</v>
      </c>
      <c r="F243" s="149">
        <v>0.23918518518518514</v>
      </c>
      <c r="G243" s="165">
        <v>167.29</v>
      </c>
      <c r="H243" s="151">
        <v>32.289999999999992</v>
      </c>
      <c r="I243" s="145" t="s">
        <v>955</v>
      </c>
      <c r="J243" s="152" t="s">
        <v>1269</v>
      </c>
      <c r="K243" s="153">
        <v>43826</v>
      </c>
      <c r="L243" s="154">
        <v>44018</v>
      </c>
      <c r="M243" s="155">
        <v>26055</v>
      </c>
      <c r="N243" s="156">
        <v>0.45234503933985787</v>
      </c>
      <c r="O243" s="157">
        <v>134.93233800000002</v>
      </c>
      <c r="P243" s="157">
        <v>-6.7661999999984346E-2</v>
      </c>
      <c r="Q243" s="158">
        <v>0.9</v>
      </c>
      <c r="R243" s="159">
        <v>32204.660000000003</v>
      </c>
      <c r="S243" s="160">
        <v>32955.028578000005</v>
      </c>
      <c r="T243" s="160"/>
      <c r="U243" s="161"/>
      <c r="V243" s="162">
        <v>7247.82</v>
      </c>
      <c r="W243" s="162">
        <v>40202.848578000005</v>
      </c>
      <c r="X243" s="163">
        <v>37430</v>
      </c>
      <c r="Y243" s="159">
        <v>2772.8485780000046</v>
      </c>
      <c r="Z243" s="184">
        <v>7.4080913117819946E-2</v>
      </c>
      <c r="AA243" s="184">
        <v>8.8696606946300216E-2</v>
      </c>
      <c r="AB243" s="184">
        <v>-1.461569382848027E-2</v>
      </c>
      <c r="AC243" s="164" t="s">
        <v>952</v>
      </c>
      <c r="AD243" s="40"/>
    </row>
    <row r="244" spans="1:30">
      <c r="A244" s="144" t="s">
        <v>600</v>
      </c>
      <c r="B244" s="145">
        <v>135</v>
      </c>
      <c r="C244" s="146">
        <v>130.35</v>
      </c>
      <c r="D244" s="147">
        <v>1.0350999999999999</v>
      </c>
      <c r="E244" s="148">
        <v>0.22000000000000003</v>
      </c>
      <c r="F244" s="149">
        <v>0.22503703703703701</v>
      </c>
      <c r="G244" s="165">
        <v>165.38</v>
      </c>
      <c r="H244" s="151">
        <v>30.379999999999995</v>
      </c>
      <c r="I244" s="145" t="s">
        <v>955</v>
      </c>
      <c r="J244" s="152" t="s">
        <v>1270</v>
      </c>
      <c r="K244" s="153">
        <v>43829</v>
      </c>
      <c r="L244" s="154">
        <v>44018</v>
      </c>
      <c r="M244" s="155">
        <v>25650</v>
      </c>
      <c r="N244" s="156">
        <v>0.43230799220272892</v>
      </c>
      <c r="O244" s="157">
        <v>134.92528499999997</v>
      </c>
      <c r="P244" s="157">
        <v>-7.4715000000026066E-2</v>
      </c>
      <c r="Q244" s="158">
        <v>0.9</v>
      </c>
      <c r="R244" s="159">
        <v>32335.010000000002</v>
      </c>
      <c r="S244" s="160">
        <v>33469.968850999998</v>
      </c>
      <c r="T244" s="160"/>
      <c r="U244" s="161"/>
      <c r="V244" s="162">
        <v>7247.82</v>
      </c>
      <c r="W244" s="162">
        <v>40717.788850999998</v>
      </c>
      <c r="X244" s="163">
        <v>37565</v>
      </c>
      <c r="Y244" s="159">
        <v>3152.7888509999975</v>
      </c>
      <c r="Z244" s="184">
        <v>8.392889261280434E-2</v>
      </c>
      <c r="AA244" s="184">
        <v>0.10088485534407043</v>
      </c>
      <c r="AB244" s="184">
        <v>-1.6955962731266094E-2</v>
      </c>
      <c r="AC244" s="164" t="s">
        <v>952</v>
      </c>
      <c r="AD244" s="40"/>
    </row>
    <row r="245" spans="1:30">
      <c r="A245" s="144" t="s">
        <v>601</v>
      </c>
      <c r="B245" s="145">
        <v>135</v>
      </c>
      <c r="C245" s="146">
        <v>129.77000000000001</v>
      </c>
      <c r="D245" s="147">
        <v>1.0398000000000001</v>
      </c>
      <c r="E245" s="148">
        <v>0.22000000000000003</v>
      </c>
      <c r="F245" s="149">
        <v>0.23548148148148143</v>
      </c>
      <c r="G245" s="165">
        <v>166.79</v>
      </c>
      <c r="H245" s="151">
        <v>31.789999999999992</v>
      </c>
      <c r="I245" s="145" t="s">
        <v>27</v>
      </c>
      <c r="J245" s="152" t="s">
        <v>1409</v>
      </c>
      <c r="K245" s="153">
        <v>43830</v>
      </c>
      <c r="L245" s="154">
        <v>44019</v>
      </c>
      <c r="M245" s="155">
        <v>25650</v>
      </c>
      <c r="N245" s="156">
        <v>0.45237231968810904</v>
      </c>
      <c r="O245" s="157">
        <v>134.93484600000002</v>
      </c>
      <c r="P245" s="157">
        <v>-6.5153999999978396E-2</v>
      </c>
      <c r="Q245" s="158">
        <v>0.9</v>
      </c>
      <c r="R245" s="159">
        <v>32464.780000000002</v>
      </c>
      <c r="S245" s="160">
        <v>33756.878244000007</v>
      </c>
      <c r="T245" s="160"/>
      <c r="U245" s="161"/>
      <c r="V245" s="162">
        <v>7247.82</v>
      </c>
      <c r="W245" s="162">
        <v>41004.698244000007</v>
      </c>
      <c r="X245" s="163">
        <v>37700</v>
      </c>
      <c r="Y245" s="159">
        <v>3304.6982440000065</v>
      </c>
      <c r="Z245" s="184">
        <v>8.7657778355437754E-2</v>
      </c>
      <c r="AA245" s="184">
        <v>0.10550267278514602</v>
      </c>
      <c r="AB245" s="184">
        <v>-1.7844894429708269E-2</v>
      </c>
      <c r="AC245" s="164" t="s">
        <v>952</v>
      </c>
      <c r="AD245" s="40"/>
    </row>
    <row r="246" spans="1:30">
      <c r="A246" s="144" t="s">
        <v>602</v>
      </c>
      <c r="B246" s="145">
        <v>135</v>
      </c>
      <c r="C246" s="146">
        <v>127.51</v>
      </c>
      <c r="D246" s="147">
        <v>1.0582</v>
      </c>
      <c r="E246" s="148">
        <v>0.22000000000000003</v>
      </c>
      <c r="F246" s="149">
        <v>0.24022222222222228</v>
      </c>
      <c r="G246" s="165">
        <v>167.43</v>
      </c>
      <c r="H246" s="151">
        <v>32.430000000000007</v>
      </c>
      <c r="I246" s="145" t="s">
        <v>955</v>
      </c>
      <c r="J246" s="152" t="s">
        <v>1410</v>
      </c>
      <c r="K246" s="153">
        <v>43832</v>
      </c>
      <c r="L246" s="154">
        <v>44020</v>
      </c>
      <c r="M246" s="155">
        <v>25515</v>
      </c>
      <c r="N246" s="156">
        <v>0.46392122281011178</v>
      </c>
      <c r="O246" s="157">
        <v>134.931082</v>
      </c>
      <c r="P246" s="157">
        <v>-6.8917999999996482E-2</v>
      </c>
      <c r="Q246" s="158">
        <v>0.9</v>
      </c>
      <c r="R246" s="159">
        <v>32592.29</v>
      </c>
      <c r="S246" s="160">
        <v>34489.161278</v>
      </c>
      <c r="T246" s="160"/>
      <c r="U246" s="161"/>
      <c r="V246" s="162">
        <v>7247.82</v>
      </c>
      <c r="W246" s="162">
        <v>41736.981277999999</v>
      </c>
      <c r="X246" s="163">
        <v>37835</v>
      </c>
      <c r="Y246" s="159">
        <v>3901.9812779999993</v>
      </c>
      <c r="Z246" s="184">
        <v>0.10313152578300522</v>
      </c>
      <c r="AA246" s="184">
        <v>0.12461725804149615</v>
      </c>
      <c r="AB246" s="184">
        <v>-2.148573225849093E-2</v>
      </c>
      <c r="AC246" s="164" t="s">
        <v>952</v>
      </c>
      <c r="AD246" s="40"/>
    </row>
    <row r="247" spans="1:30">
      <c r="A247" s="144" t="s">
        <v>603</v>
      </c>
      <c r="B247" s="145">
        <v>135</v>
      </c>
      <c r="C247" s="146">
        <v>127.2</v>
      </c>
      <c r="D247" s="147">
        <v>1.0608</v>
      </c>
      <c r="E247" s="148">
        <v>0.22000000000000003</v>
      </c>
      <c r="F247" s="149">
        <v>0.23725925925925928</v>
      </c>
      <c r="G247" s="165">
        <v>167.03</v>
      </c>
      <c r="H247" s="151">
        <v>32.03</v>
      </c>
      <c r="I247" s="145" t="s">
        <v>955</v>
      </c>
      <c r="J247" s="152" t="s">
        <v>1411</v>
      </c>
      <c r="K247" s="153">
        <v>43833</v>
      </c>
      <c r="L247" s="154">
        <v>44020</v>
      </c>
      <c r="M247" s="155">
        <v>25380</v>
      </c>
      <c r="N247" s="156">
        <v>0.46063632781717889</v>
      </c>
      <c r="O247" s="157">
        <v>134.93376000000001</v>
      </c>
      <c r="P247" s="157">
        <v>-6.6239999999993415E-2</v>
      </c>
      <c r="Q247" s="158">
        <v>0.9</v>
      </c>
      <c r="R247" s="159">
        <v>32719.49</v>
      </c>
      <c r="S247" s="160">
        <v>34708.834992000004</v>
      </c>
      <c r="T247" s="160"/>
      <c r="U247" s="161"/>
      <c r="V247" s="162">
        <v>7247.82</v>
      </c>
      <c r="W247" s="162">
        <v>41956.654992000003</v>
      </c>
      <c r="X247" s="163">
        <v>37970</v>
      </c>
      <c r="Y247" s="159">
        <v>3986.6549920000034</v>
      </c>
      <c r="Z247" s="184">
        <v>0.10499486415591264</v>
      </c>
      <c r="AA247" s="184">
        <v>0.12692580753226257</v>
      </c>
      <c r="AB247" s="184">
        <v>-2.1930943376349932E-2</v>
      </c>
      <c r="AC247" s="164" t="s">
        <v>952</v>
      </c>
      <c r="AD247" s="40"/>
    </row>
    <row r="248" spans="1:30">
      <c r="A248" s="144" t="s">
        <v>604</v>
      </c>
      <c r="B248" s="145">
        <v>135</v>
      </c>
      <c r="C248" s="146">
        <v>126.02</v>
      </c>
      <c r="D248" s="147">
        <v>1.0707</v>
      </c>
      <c r="E248" s="148">
        <v>0.22000000000000003</v>
      </c>
      <c r="F248" s="149">
        <v>0.22577777777777769</v>
      </c>
      <c r="G248" s="165">
        <v>165.48</v>
      </c>
      <c r="H248" s="151">
        <v>30.47999999999999</v>
      </c>
      <c r="I248" s="145" t="s">
        <v>955</v>
      </c>
      <c r="J248" s="152" t="s">
        <v>1412</v>
      </c>
      <c r="K248" s="153">
        <v>43836</v>
      </c>
      <c r="L248" s="154">
        <v>44020</v>
      </c>
      <c r="M248" s="155">
        <v>24975</v>
      </c>
      <c r="N248" s="156">
        <v>0.44545345345345333</v>
      </c>
      <c r="O248" s="157">
        <v>134.92961399999999</v>
      </c>
      <c r="P248" s="157">
        <v>-7.0386000000013382E-2</v>
      </c>
      <c r="Q248" s="158">
        <v>0.9</v>
      </c>
      <c r="R248" s="159">
        <v>32845.51</v>
      </c>
      <c r="S248" s="160">
        <v>35167.687557000005</v>
      </c>
      <c r="T248" s="160"/>
      <c r="U248" s="161"/>
      <c r="V248" s="162">
        <v>7247.82</v>
      </c>
      <c r="W248" s="162">
        <v>42415.507557000004</v>
      </c>
      <c r="X248" s="163">
        <v>38105</v>
      </c>
      <c r="Y248" s="159">
        <v>4310.5075570000045</v>
      </c>
      <c r="Z248" s="184">
        <v>0.1131218359008006</v>
      </c>
      <c r="AA248" s="184">
        <v>0.13695414609631285</v>
      </c>
      <c r="AB248" s="184">
        <v>-2.3832310195512241E-2</v>
      </c>
      <c r="AC248" s="164" t="s">
        <v>952</v>
      </c>
      <c r="AD248" s="40"/>
    </row>
    <row r="249" spans="1:30">
      <c r="A249" s="144" t="s">
        <v>605</v>
      </c>
      <c r="B249" s="145">
        <v>135</v>
      </c>
      <c r="C249" s="146">
        <v>124.6</v>
      </c>
      <c r="D249" s="147">
        <v>1.0829</v>
      </c>
      <c r="E249" s="148">
        <v>0.22000000000000003</v>
      </c>
      <c r="F249" s="149">
        <v>0.23985185185185182</v>
      </c>
      <c r="G249" s="165">
        <v>167.38</v>
      </c>
      <c r="H249" s="151">
        <v>32.379999999999995</v>
      </c>
      <c r="I249" s="145" t="s">
        <v>955</v>
      </c>
      <c r="J249" s="152" t="s">
        <v>1413</v>
      </c>
      <c r="K249" s="153">
        <v>43837</v>
      </c>
      <c r="L249" s="154">
        <v>44021</v>
      </c>
      <c r="M249" s="155">
        <v>24975</v>
      </c>
      <c r="N249" s="156">
        <v>0.47322122122122118</v>
      </c>
      <c r="O249" s="157">
        <v>134.92934</v>
      </c>
      <c r="P249" s="157">
        <v>-7.066000000000372E-2</v>
      </c>
      <c r="Q249" s="158">
        <v>0.9</v>
      </c>
      <c r="R249" s="159">
        <v>32970.11</v>
      </c>
      <c r="S249" s="160">
        <v>35703.332118999999</v>
      </c>
      <c r="T249" s="160"/>
      <c r="U249" s="161"/>
      <c r="V249" s="162">
        <v>7247.82</v>
      </c>
      <c r="W249" s="162">
        <v>42951.152118999998</v>
      </c>
      <c r="X249" s="163">
        <v>38240</v>
      </c>
      <c r="Y249" s="159">
        <v>4711.1521189999985</v>
      </c>
      <c r="Z249" s="184">
        <v>0.12319958470188275</v>
      </c>
      <c r="AA249" s="184">
        <v>0.1493779963127615</v>
      </c>
      <c r="AB249" s="184">
        <v>-2.6178411610878749E-2</v>
      </c>
      <c r="AC249" s="164" t="s">
        <v>952</v>
      </c>
      <c r="AD249" s="40"/>
    </row>
    <row r="250" spans="1:30">
      <c r="A250" s="144" t="s">
        <v>606</v>
      </c>
      <c r="B250" s="145">
        <v>135</v>
      </c>
      <c r="C250" s="146">
        <v>126.2</v>
      </c>
      <c r="D250" s="147">
        <v>1.0691999999999999</v>
      </c>
      <c r="E250" s="148">
        <v>0.22000000000000003</v>
      </c>
      <c r="F250" s="149">
        <v>0.22748148148148153</v>
      </c>
      <c r="G250" s="165">
        <v>165.71</v>
      </c>
      <c r="H250" s="151">
        <v>30.710000000000008</v>
      </c>
      <c r="I250" s="145" t="s">
        <v>955</v>
      </c>
      <c r="J250" s="152" t="s">
        <v>1414</v>
      </c>
      <c r="K250" s="153">
        <v>43838</v>
      </c>
      <c r="L250" s="154">
        <v>44020</v>
      </c>
      <c r="M250" s="155">
        <v>24705</v>
      </c>
      <c r="N250" s="156">
        <v>0.45371989475814622</v>
      </c>
      <c r="O250" s="157">
        <v>134.93304000000001</v>
      </c>
      <c r="P250" s="157">
        <v>-6.6959999999994579E-2</v>
      </c>
      <c r="Q250" s="158">
        <v>0.9</v>
      </c>
      <c r="R250" s="159">
        <v>33096.31</v>
      </c>
      <c r="S250" s="160">
        <v>35386.574651999996</v>
      </c>
      <c r="T250" s="160"/>
      <c r="U250" s="161"/>
      <c r="V250" s="162">
        <v>7247.82</v>
      </c>
      <c r="W250" s="162">
        <v>42634.394651999995</v>
      </c>
      <c r="X250" s="163">
        <v>38375</v>
      </c>
      <c r="Y250" s="159">
        <v>4259.3946519999954</v>
      </c>
      <c r="Z250" s="184">
        <v>0.11099399744625393</v>
      </c>
      <c r="AA250" s="184">
        <v>0.13436087900977189</v>
      </c>
      <c r="AB250" s="184">
        <v>-2.3366881563517961E-2</v>
      </c>
      <c r="AC250" s="164" t="s">
        <v>952</v>
      </c>
      <c r="AD250" s="40"/>
    </row>
    <row r="251" spans="1:30">
      <c r="A251" s="144" t="s">
        <v>607</v>
      </c>
      <c r="B251" s="145">
        <v>135</v>
      </c>
      <c r="C251" s="146">
        <v>124.66</v>
      </c>
      <c r="D251" s="147">
        <v>1.0824</v>
      </c>
      <c r="E251" s="148">
        <v>0.22000000000000003</v>
      </c>
      <c r="F251" s="149">
        <v>0.24044444444444452</v>
      </c>
      <c r="G251" s="165">
        <v>167.46</v>
      </c>
      <c r="H251" s="151">
        <v>32.460000000000008</v>
      </c>
      <c r="I251" s="145" t="s">
        <v>955</v>
      </c>
      <c r="J251" s="152" t="s">
        <v>1415</v>
      </c>
      <c r="K251" s="153">
        <v>43839</v>
      </c>
      <c r="L251" s="154">
        <v>44021</v>
      </c>
      <c r="M251" s="155">
        <v>24705</v>
      </c>
      <c r="N251" s="156">
        <v>0.47957498482088662</v>
      </c>
      <c r="O251" s="157">
        <v>134.931984</v>
      </c>
      <c r="P251" s="157">
        <v>-6.8016000000000076E-2</v>
      </c>
      <c r="Q251" s="158">
        <v>0.9</v>
      </c>
      <c r="R251" s="159">
        <v>33220.97</v>
      </c>
      <c r="S251" s="160">
        <v>35958.377928000002</v>
      </c>
      <c r="T251" s="160"/>
      <c r="U251" s="161"/>
      <c r="V251" s="162">
        <v>7247.82</v>
      </c>
      <c r="W251" s="162">
        <v>43206.197928000001</v>
      </c>
      <c r="X251" s="163">
        <v>38510</v>
      </c>
      <c r="Y251" s="159">
        <v>4696.1979280000014</v>
      </c>
      <c r="Z251" s="184">
        <v>0.12194749228771751</v>
      </c>
      <c r="AA251" s="184">
        <v>0.1478434611269801</v>
      </c>
      <c r="AB251" s="184">
        <v>-2.5895968839262595E-2</v>
      </c>
      <c r="AC251" s="164" t="s">
        <v>952</v>
      </c>
      <c r="AD251" s="40"/>
    </row>
    <row r="252" spans="1:30">
      <c r="A252" s="144" t="s">
        <v>608</v>
      </c>
      <c r="B252" s="145">
        <v>135</v>
      </c>
      <c r="C252" s="146">
        <v>124.95</v>
      </c>
      <c r="D252" s="147">
        <v>1.0799000000000001</v>
      </c>
      <c r="E252" s="148">
        <v>0.22000000000000003</v>
      </c>
      <c r="F252" s="149">
        <v>0.24340740740740752</v>
      </c>
      <c r="G252" s="165">
        <v>167.86</v>
      </c>
      <c r="H252" s="151">
        <v>32.860000000000014</v>
      </c>
      <c r="I252" s="145" t="s">
        <v>955</v>
      </c>
      <c r="J252" s="152" t="s">
        <v>1416</v>
      </c>
      <c r="K252" s="153">
        <v>43840</v>
      </c>
      <c r="L252" s="154">
        <v>44021</v>
      </c>
      <c r="M252" s="155">
        <v>24570</v>
      </c>
      <c r="N252" s="156">
        <v>0.48815221815221832</v>
      </c>
      <c r="O252" s="157">
        <v>134.93350500000003</v>
      </c>
      <c r="P252" s="157">
        <v>-6.649499999997488E-2</v>
      </c>
      <c r="Q252" s="158">
        <v>0.9</v>
      </c>
      <c r="R252" s="159">
        <v>33345.919999999998</v>
      </c>
      <c r="S252" s="160">
        <v>36010.259008000001</v>
      </c>
      <c r="T252" s="160"/>
      <c r="U252" s="161"/>
      <c r="V252" s="162">
        <v>7247.82</v>
      </c>
      <c r="W252" s="162">
        <v>43258.079008000001</v>
      </c>
      <c r="X252" s="163">
        <v>38645</v>
      </c>
      <c r="Y252" s="159">
        <v>4613.0790080000006</v>
      </c>
      <c r="Z252" s="184">
        <v>0.11937065617803078</v>
      </c>
      <c r="AA252" s="184">
        <v>0.14468338123948765</v>
      </c>
      <c r="AB252" s="184">
        <v>-2.5312725061456876E-2</v>
      </c>
      <c r="AC252" s="164" t="s">
        <v>952</v>
      </c>
      <c r="AD252" s="40"/>
    </row>
    <row r="253" spans="1:30">
      <c r="A253" s="144" t="s">
        <v>609</v>
      </c>
      <c r="B253" s="145">
        <v>135</v>
      </c>
      <c r="C253" s="146">
        <v>123.29</v>
      </c>
      <c r="D253" s="147">
        <v>1.0944</v>
      </c>
      <c r="E253" s="148">
        <v>0.22000000000000003</v>
      </c>
      <c r="F253" s="149">
        <v>0.22681481481481486</v>
      </c>
      <c r="G253" s="165">
        <v>165.62</v>
      </c>
      <c r="H253" s="151">
        <v>30.620000000000005</v>
      </c>
      <c r="I253" s="145" t="s">
        <v>955</v>
      </c>
      <c r="J253" s="152" t="s">
        <v>1417</v>
      </c>
      <c r="K253" s="153">
        <v>43843</v>
      </c>
      <c r="L253" s="154">
        <v>44021</v>
      </c>
      <c r="M253" s="155">
        <v>24165</v>
      </c>
      <c r="N253" s="156">
        <v>0.4624994827229465</v>
      </c>
      <c r="O253" s="157">
        <v>134.92857600000002</v>
      </c>
      <c r="P253" s="157">
        <v>-7.142399999997906E-2</v>
      </c>
      <c r="Q253" s="158">
        <v>0.9</v>
      </c>
      <c r="R253" s="159">
        <v>33469.21</v>
      </c>
      <c r="S253" s="160">
        <v>36628.703423999999</v>
      </c>
      <c r="T253" s="160"/>
      <c r="U253" s="161"/>
      <c r="V253" s="162">
        <v>7247.82</v>
      </c>
      <c r="W253" s="162">
        <v>43876.523423999999</v>
      </c>
      <c r="X253" s="163">
        <v>38780</v>
      </c>
      <c r="Y253" s="159">
        <v>5096.5234239999991</v>
      </c>
      <c r="Z253" s="184">
        <v>0.13142143950489937</v>
      </c>
      <c r="AA253" s="184">
        <v>0.159494223414131</v>
      </c>
      <c r="AB253" s="184">
        <v>-2.8072783909231624E-2</v>
      </c>
      <c r="AC253" s="164" t="s">
        <v>952</v>
      </c>
      <c r="AD253" s="40"/>
    </row>
    <row r="254" spans="1:30">
      <c r="A254" s="144" t="s">
        <v>610</v>
      </c>
      <c r="B254" s="145">
        <v>135</v>
      </c>
      <c r="C254" s="146">
        <v>123.58</v>
      </c>
      <c r="D254" s="147">
        <v>1.0918000000000001</v>
      </c>
      <c r="E254" s="148">
        <v>0.22000000000000003</v>
      </c>
      <c r="F254" s="149">
        <v>0.22970370370370363</v>
      </c>
      <c r="G254" s="165">
        <v>166.01</v>
      </c>
      <c r="H254" s="151">
        <v>31.009999999999991</v>
      </c>
      <c r="I254" s="145" t="s">
        <v>955</v>
      </c>
      <c r="J254" s="152" t="s">
        <v>1418</v>
      </c>
      <c r="K254" s="153">
        <v>43844</v>
      </c>
      <c r="L254" s="154">
        <v>44021</v>
      </c>
      <c r="M254" s="155">
        <v>24030</v>
      </c>
      <c r="N254" s="156">
        <v>0.4710216396171451</v>
      </c>
      <c r="O254" s="157">
        <v>134.924644</v>
      </c>
      <c r="P254" s="157">
        <v>-7.5355999999999312E-2</v>
      </c>
      <c r="Q254" s="158">
        <v>0.9</v>
      </c>
      <c r="R254" s="159">
        <v>33592.79</v>
      </c>
      <c r="S254" s="160">
        <v>36676.608122000005</v>
      </c>
      <c r="T254" s="160"/>
      <c r="U254" s="161"/>
      <c r="V254" s="162">
        <v>7247.82</v>
      </c>
      <c r="W254" s="162">
        <v>43924.428122000005</v>
      </c>
      <c r="X254" s="163">
        <v>38915</v>
      </c>
      <c r="Y254" s="159">
        <v>5009.4281220000048</v>
      </c>
      <c r="Z254" s="184">
        <v>0.12872743471669024</v>
      </c>
      <c r="AA254" s="184">
        <v>0.15619389546447415</v>
      </c>
      <c r="AB254" s="184">
        <v>-2.7466460747783916E-2</v>
      </c>
      <c r="AC254" s="164" t="s">
        <v>952</v>
      </c>
      <c r="AD254" s="40"/>
    </row>
    <row r="255" spans="1:30">
      <c r="A255" s="144" t="s">
        <v>611</v>
      </c>
      <c r="B255" s="145">
        <v>135</v>
      </c>
      <c r="C255" s="146">
        <v>123.86</v>
      </c>
      <c r="D255" s="147">
        <v>1.0893999999999999</v>
      </c>
      <c r="E255" s="148">
        <v>0.22000000000000003</v>
      </c>
      <c r="F255" s="149">
        <v>0.23251851851851843</v>
      </c>
      <c r="G255" s="165">
        <v>166.39</v>
      </c>
      <c r="H255" s="151">
        <v>31.389999999999986</v>
      </c>
      <c r="I255" s="145" t="s">
        <v>955</v>
      </c>
      <c r="J255" s="152" t="s">
        <v>1419</v>
      </c>
      <c r="K255" s="153">
        <v>43845</v>
      </c>
      <c r="L255" s="154">
        <v>44021</v>
      </c>
      <c r="M255" s="155">
        <v>23895</v>
      </c>
      <c r="N255" s="156">
        <v>0.47948734044779218</v>
      </c>
      <c r="O255" s="157">
        <v>134.93308399999998</v>
      </c>
      <c r="P255" s="157">
        <v>-6.6916000000020404E-2</v>
      </c>
      <c r="Q255" s="158">
        <v>0.9</v>
      </c>
      <c r="R255" s="159">
        <v>33716.65</v>
      </c>
      <c r="S255" s="160">
        <v>36730.918509999996</v>
      </c>
      <c r="T255" s="160"/>
      <c r="U255" s="161"/>
      <c r="V255" s="162">
        <v>7247.82</v>
      </c>
      <c r="W255" s="162">
        <v>43978.738509999996</v>
      </c>
      <c r="X255" s="163">
        <v>39050</v>
      </c>
      <c r="Y255" s="159">
        <v>4928.7385099999956</v>
      </c>
      <c r="Z255" s="184">
        <v>0.12621609500640196</v>
      </c>
      <c r="AA255" s="184">
        <v>0.15311943841229203</v>
      </c>
      <c r="AB255" s="184">
        <v>-2.6903343405890068E-2</v>
      </c>
      <c r="AC255" s="164" t="s">
        <v>952</v>
      </c>
      <c r="AD255" s="40"/>
    </row>
    <row r="256" spans="1:30">
      <c r="A256" s="144" t="s">
        <v>612</v>
      </c>
      <c r="B256" s="145">
        <v>135</v>
      </c>
      <c r="C256" s="146">
        <v>123.81</v>
      </c>
      <c r="D256" s="147">
        <v>1.0898000000000001</v>
      </c>
      <c r="E256" s="148">
        <v>0.22000000000000003</v>
      </c>
      <c r="F256" s="149">
        <v>0.23199999999999996</v>
      </c>
      <c r="G256" s="165">
        <v>166.32</v>
      </c>
      <c r="H256" s="151">
        <v>31.319999999999993</v>
      </c>
      <c r="I256" s="145" t="s">
        <v>955</v>
      </c>
      <c r="J256" s="152" t="s">
        <v>1420</v>
      </c>
      <c r="K256" s="153">
        <v>43846</v>
      </c>
      <c r="L256" s="154">
        <v>44021</v>
      </c>
      <c r="M256" s="155">
        <v>23760</v>
      </c>
      <c r="N256" s="156">
        <v>0.48113636363636353</v>
      </c>
      <c r="O256" s="157">
        <v>134.92813800000002</v>
      </c>
      <c r="P256" s="157">
        <v>-7.1861999999981663E-2</v>
      </c>
      <c r="Q256" s="158">
        <v>0.9</v>
      </c>
      <c r="R256" s="159">
        <v>33840.46</v>
      </c>
      <c r="S256" s="160">
        <v>36879.333308000001</v>
      </c>
      <c r="T256" s="160"/>
      <c r="U256" s="161"/>
      <c r="V256" s="162">
        <v>7247.82</v>
      </c>
      <c r="W256" s="162">
        <v>44127.153308000001</v>
      </c>
      <c r="X256" s="163">
        <v>39185</v>
      </c>
      <c r="Y256" s="159">
        <v>4942.1533080000008</v>
      </c>
      <c r="Z256" s="184">
        <v>0.12612360107183873</v>
      </c>
      <c r="AA256" s="184">
        <v>0.15301201551614141</v>
      </c>
      <c r="AB256" s="184">
        <v>-2.6888414444302677E-2</v>
      </c>
      <c r="AC256" s="164" t="s">
        <v>952</v>
      </c>
      <c r="AD256" s="40"/>
    </row>
    <row r="257" spans="1:30">
      <c r="A257" s="144" t="s">
        <v>613</v>
      </c>
      <c r="B257" s="145">
        <v>135</v>
      </c>
      <c r="C257" s="146">
        <v>124.14</v>
      </c>
      <c r="D257" s="147">
        <v>1.0869</v>
      </c>
      <c r="E257" s="148">
        <v>0.22000000000000003</v>
      </c>
      <c r="F257" s="149">
        <v>0.2352592592592592</v>
      </c>
      <c r="G257" s="165">
        <v>166.76</v>
      </c>
      <c r="H257" s="151">
        <v>31.759999999999991</v>
      </c>
      <c r="I257" s="145" t="s">
        <v>955</v>
      </c>
      <c r="J257" s="152" t="s">
        <v>1421</v>
      </c>
      <c r="K257" s="153">
        <v>43847</v>
      </c>
      <c r="L257" s="154">
        <v>44021</v>
      </c>
      <c r="M257" s="155">
        <v>23625</v>
      </c>
      <c r="N257" s="156">
        <v>0.49068359788359778</v>
      </c>
      <c r="O257" s="157">
        <v>134.92776599999999</v>
      </c>
      <c r="P257" s="157">
        <v>-7.2234000000008791E-2</v>
      </c>
      <c r="Q257" s="158">
        <v>0.9</v>
      </c>
      <c r="R257" s="159">
        <v>33964.6</v>
      </c>
      <c r="S257" s="160">
        <v>36916.123739999995</v>
      </c>
      <c r="T257" s="160"/>
      <c r="U257" s="161"/>
      <c r="V257" s="162">
        <v>7247.82</v>
      </c>
      <c r="W257" s="162">
        <v>44163.943739999995</v>
      </c>
      <c r="X257" s="163">
        <v>39320</v>
      </c>
      <c r="Y257" s="159">
        <v>4843.9437399999952</v>
      </c>
      <c r="Z257" s="184">
        <v>0.12319287232960319</v>
      </c>
      <c r="AA257" s="184">
        <v>0.14942715666327566</v>
      </c>
      <c r="AB257" s="184">
        <v>-2.6234284333672475E-2</v>
      </c>
      <c r="AC257" s="164" t="s">
        <v>952</v>
      </c>
      <c r="AD257" s="40"/>
    </row>
    <row r="258" spans="1:30">
      <c r="A258" s="144" t="s">
        <v>614</v>
      </c>
      <c r="B258" s="145">
        <v>135</v>
      </c>
      <c r="C258" s="146">
        <v>122.41</v>
      </c>
      <c r="D258" s="147">
        <v>1.1023000000000001</v>
      </c>
      <c r="E258" s="148">
        <v>0.22000000000000003</v>
      </c>
      <c r="F258" s="149">
        <v>0.25407407407407417</v>
      </c>
      <c r="G258" s="165">
        <v>169.3</v>
      </c>
      <c r="H258" s="151">
        <v>34.300000000000011</v>
      </c>
      <c r="I258" s="145" t="s">
        <v>955</v>
      </c>
      <c r="J258" s="152" t="s">
        <v>1476</v>
      </c>
      <c r="K258" s="153">
        <v>43850</v>
      </c>
      <c r="L258" s="154">
        <v>44025</v>
      </c>
      <c r="M258" s="155">
        <v>23760</v>
      </c>
      <c r="N258" s="156">
        <v>0.52691498316498342</v>
      </c>
      <c r="O258" s="157">
        <v>134.93254300000001</v>
      </c>
      <c r="P258" s="157">
        <v>-6.745699999999033E-2</v>
      </c>
      <c r="Q258" s="158">
        <v>0.9</v>
      </c>
      <c r="R258" s="159">
        <v>33892.04</v>
      </c>
      <c r="S258" s="160">
        <v>37359.195692000001</v>
      </c>
      <c r="T258" s="160">
        <v>194.97</v>
      </c>
      <c r="U258" s="161">
        <v>214.92</v>
      </c>
      <c r="V258" s="162">
        <v>7462.74</v>
      </c>
      <c r="W258" s="162">
        <v>44821.935691999999</v>
      </c>
      <c r="X258" s="163">
        <v>39455</v>
      </c>
      <c r="Y258" s="159">
        <v>5366.9356919999991</v>
      </c>
      <c r="Z258" s="184">
        <v>0.13602675686224819</v>
      </c>
      <c r="AA258" s="184">
        <v>0.1634639968168401</v>
      </c>
      <c r="AB258" s="184">
        <v>-2.7437239954591908E-2</v>
      </c>
      <c r="AC258" s="164" t="s">
        <v>952</v>
      </c>
    </row>
    <row r="259" spans="1:30">
      <c r="A259" s="144" t="s">
        <v>615</v>
      </c>
      <c r="B259" s="145">
        <v>135</v>
      </c>
      <c r="C259" s="146">
        <v>123.66</v>
      </c>
      <c r="D259" s="147">
        <v>1.0911</v>
      </c>
      <c r="E259" s="148">
        <v>0.22000000000000003</v>
      </c>
      <c r="F259" s="149">
        <v>0.23051851851851854</v>
      </c>
      <c r="G259" s="165">
        <v>166.12</v>
      </c>
      <c r="H259" s="151">
        <v>31.120000000000005</v>
      </c>
      <c r="I259" s="145" t="s">
        <v>955</v>
      </c>
      <c r="J259" s="152" t="s">
        <v>1428</v>
      </c>
      <c r="K259" s="153">
        <v>43851</v>
      </c>
      <c r="L259" s="154">
        <v>44021</v>
      </c>
      <c r="M259" s="155">
        <v>23085</v>
      </c>
      <c r="N259" s="156">
        <v>0.49204245180853379</v>
      </c>
      <c r="O259" s="157">
        <v>134.92542599999999</v>
      </c>
      <c r="P259" s="157">
        <v>-7.4574000000012575E-2</v>
      </c>
      <c r="Q259" s="158">
        <v>0.9</v>
      </c>
      <c r="R259" s="159">
        <v>34015.700000000004</v>
      </c>
      <c r="S259" s="160">
        <v>37114.530270000003</v>
      </c>
      <c r="T259" s="160"/>
      <c r="U259" s="161"/>
      <c r="V259" s="162">
        <v>7462.74</v>
      </c>
      <c r="W259" s="162">
        <v>44577.270270000001</v>
      </c>
      <c r="X259" s="163">
        <v>39590</v>
      </c>
      <c r="Y259" s="159">
        <v>4987.2702700000009</v>
      </c>
      <c r="Z259" s="184">
        <v>0.12597297979287703</v>
      </c>
      <c r="AA259" s="184">
        <v>0.15278118658752216</v>
      </c>
      <c r="AB259" s="184">
        <v>-2.6808206794645129E-2</v>
      </c>
      <c r="AC259" s="164" t="s">
        <v>952</v>
      </c>
    </row>
    <row r="260" spans="1:30">
      <c r="A260" s="144" t="s">
        <v>616</v>
      </c>
      <c r="B260" s="145">
        <v>135</v>
      </c>
      <c r="C260" s="146">
        <v>122.59</v>
      </c>
      <c r="D260" s="147">
        <v>1.1007</v>
      </c>
      <c r="E260" s="148">
        <v>0.22000000000000003</v>
      </c>
      <c r="F260" s="149">
        <v>0.25600000000000001</v>
      </c>
      <c r="G260" s="165">
        <v>169.56</v>
      </c>
      <c r="H260" s="151">
        <v>34.56</v>
      </c>
      <c r="I260" s="145" t="s">
        <v>955</v>
      </c>
      <c r="J260" s="152" t="s">
        <v>1477</v>
      </c>
      <c r="K260" s="153">
        <v>43852</v>
      </c>
      <c r="L260" s="154">
        <v>44025</v>
      </c>
      <c r="M260" s="155">
        <v>23490</v>
      </c>
      <c r="N260" s="156">
        <v>0.53701149425287364</v>
      </c>
      <c r="O260" s="157">
        <v>134.93481299999999</v>
      </c>
      <c r="P260" s="157">
        <v>-6.5187000000008766E-2</v>
      </c>
      <c r="Q260" s="158">
        <v>0.9</v>
      </c>
      <c r="R260" s="159">
        <v>34138.29</v>
      </c>
      <c r="S260" s="160">
        <v>37576.015803000002</v>
      </c>
      <c r="T260" s="160"/>
      <c r="U260" s="161"/>
      <c r="V260" s="162">
        <v>7462.74</v>
      </c>
      <c r="W260" s="162">
        <v>45038.755803</v>
      </c>
      <c r="X260" s="163">
        <v>39725</v>
      </c>
      <c r="Y260" s="159">
        <v>5313.755803</v>
      </c>
      <c r="Z260" s="184">
        <v>0.13376351926998109</v>
      </c>
      <c r="AA260" s="184">
        <v>0.16068836045889112</v>
      </c>
      <c r="AB260" s="184">
        <v>-2.6924841188910031E-2</v>
      </c>
      <c r="AC260" s="164" t="s">
        <v>952</v>
      </c>
    </row>
    <row r="261" spans="1:30">
      <c r="A261" s="144" t="s">
        <v>617</v>
      </c>
      <c r="B261" s="145">
        <v>135</v>
      </c>
      <c r="C261" s="146">
        <v>126.71</v>
      </c>
      <c r="D261" s="147">
        <v>1.0649</v>
      </c>
      <c r="E261" s="148">
        <v>0.22000000000000003</v>
      </c>
      <c r="F261" s="149">
        <v>0.2324444444444444</v>
      </c>
      <c r="G261" s="165">
        <v>166.38</v>
      </c>
      <c r="H261" s="151">
        <v>31.379999999999995</v>
      </c>
      <c r="I261" s="145" t="s">
        <v>955</v>
      </c>
      <c r="J261" s="152" t="s">
        <v>1422</v>
      </c>
      <c r="K261" s="153">
        <v>43853</v>
      </c>
      <c r="L261" s="154">
        <v>44020</v>
      </c>
      <c r="M261" s="155">
        <v>22680</v>
      </c>
      <c r="N261" s="156">
        <v>0.50501322751322741</v>
      </c>
      <c r="O261" s="157">
        <v>134.93347899999998</v>
      </c>
      <c r="P261" s="157">
        <v>-6.6521000000022923E-2</v>
      </c>
      <c r="Q261" s="158">
        <v>0.9</v>
      </c>
      <c r="R261" s="159">
        <v>34265</v>
      </c>
      <c r="S261" s="160">
        <v>36488.798499999997</v>
      </c>
      <c r="T261" s="160"/>
      <c r="U261" s="161"/>
      <c r="V261" s="162">
        <v>7462.74</v>
      </c>
      <c r="W261" s="162">
        <v>43951.538499999995</v>
      </c>
      <c r="X261" s="163">
        <v>39860</v>
      </c>
      <c r="Y261" s="159">
        <v>4091.5384999999951</v>
      </c>
      <c r="Z261" s="184">
        <v>0.10264772955343693</v>
      </c>
      <c r="AA261" s="184">
        <v>0.12413927027094829</v>
      </c>
      <c r="AB261" s="184">
        <v>-2.1491540717511359E-2</v>
      </c>
      <c r="AC261" s="164" t="s">
        <v>952</v>
      </c>
    </row>
    <row r="262" spans="1:30">
      <c r="A262" s="144" t="s">
        <v>618</v>
      </c>
      <c r="B262" s="145">
        <v>135</v>
      </c>
      <c r="C262" s="146">
        <v>138.08000000000001</v>
      </c>
      <c r="D262" s="147">
        <v>0.97719999999999996</v>
      </c>
      <c r="E262" s="148">
        <v>0.22000000000000003</v>
      </c>
      <c r="F262" s="149">
        <v>0.23237037037037039</v>
      </c>
      <c r="G262" s="165">
        <v>166.37</v>
      </c>
      <c r="H262" s="151">
        <v>31.370000000000005</v>
      </c>
      <c r="I262" s="145" t="s">
        <v>955</v>
      </c>
      <c r="J262" s="152" t="s">
        <v>1084</v>
      </c>
      <c r="K262" s="153">
        <v>43864</v>
      </c>
      <c r="L262" s="154">
        <v>44014</v>
      </c>
      <c r="M262" s="155">
        <v>20385</v>
      </c>
      <c r="N262" s="156">
        <v>0.56168996811380922</v>
      </c>
      <c r="O262" s="157">
        <v>134.93177600000001</v>
      </c>
      <c r="P262" s="157">
        <v>-6.8223999999986518E-2</v>
      </c>
      <c r="Q262" s="158">
        <v>0.9</v>
      </c>
      <c r="R262" s="159">
        <v>34403.08</v>
      </c>
      <c r="S262" s="160">
        <v>33618.689775999999</v>
      </c>
      <c r="T262" s="160"/>
      <c r="U262" s="161"/>
      <c r="V262" s="162">
        <v>7462.74</v>
      </c>
      <c r="W262" s="162">
        <v>41081.429775999997</v>
      </c>
      <c r="X262" s="163">
        <v>39995</v>
      </c>
      <c r="Y262" s="159">
        <v>1086.4297759999972</v>
      </c>
      <c r="Z262" s="184">
        <v>2.716413991748956E-2</v>
      </c>
      <c r="AA262" s="184">
        <v>3.145237504688092E-2</v>
      </c>
      <c r="AB262" s="184">
        <v>-4.2882351293913601E-3</v>
      </c>
      <c r="AC262" s="164" t="s">
        <v>952</v>
      </c>
    </row>
    <row r="263" spans="1:30">
      <c r="A263" s="144" t="s">
        <v>619</v>
      </c>
      <c r="B263" s="145">
        <v>90</v>
      </c>
      <c r="C263" s="146">
        <v>90.35</v>
      </c>
      <c r="D263" s="147">
        <v>0.99570000000000003</v>
      </c>
      <c r="E263" s="148">
        <v>0.19</v>
      </c>
      <c r="F263" s="149">
        <v>0.1907777777777778</v>
      </c>
      <c r="G263" s="165">
        <v>107.17</v>
      </c>
      <c r="H263" s="151">
        <v>17.170000000000002</v>
      </c>
      <c r="I263" s="145" t="s">
        <v>955</v>
      </c>
      <c r="J263" s="152" t="s">
        <v>1028</v>
      </c>
      <c r="K263" s="153">
        <v>43865</v>
      </c>
      <c r="L263" s="154">
        <v>44013</v>
      </c>
      <c r="M263" s="155">
        <v>13410</v>
      </c>
      <c r="N263" s="156">
        <v>0.46734153616703961</v>
      </c>
      <c r="O263" s="157">
        <v>89.961494999999999</v>
      </c>
      <c r="P263" s="157">
        <v>-3.8505000000000678E-2</v>
      </c>
      <c r="Q263" s="158">
        <v>0.6</v>
      </c>
      <c r="R263" s="159">
        <v>34493.43</v>
      </c>
      <c r="S263" s="160">
        <v>34345.108250999998</v>
      </c>
      <c r="T263" s="160"/>
      <c r="U263" s="161"/>
      <c r="V263" s="162">
        <v>7462.74</v>
      </c>
      <c r="W263" s="162">
        <v>41807.848250999996</v>
      </c>
      <c r="X263" s="163">
        <v>40085</v>
      </c>
      <c r="Y263" s="159">
        <v>1722.8482509999958</v>
      </c>
      <c r="Z263" s="184">
        <v>4.2979874042659238E-2</v>
      </c>
      <c r="AA263" s="184">
        <v>5.0864040414120071E-2</v>
      </c>
      <c r="AB263" s="184">
        <v>-7.8841663714608323E-3</v>
      </c>
      <c r="AC263" s="164" t="s">
        <v>952</v>
      </c>
    </row>
    <row r="264" spans="1:30">
      <c r="A264" s="144" t="s">
        <v>620</v>
      </c>
      <c r="B264" s="145">
        <v>90</v>
      </c>
      <c r="C264" s="146">
        <v>88.24</v>
      </c>
      <c r="D264" s="147">
        <v>1.0195000000000001</v>
      </c>
      <c r="E264" s="148">
        <v>0.19</v>
      </c>
      <c r="F264" s="149">
        <v>0.19600000000000001</v>
      </c>
      <c r="G264" s="165">
        <v>107.64</v>
      </c>
      <c r="H264" s="151">
        <v>17.64</v>
      </c>
      <c r="I264" s="145" t="s">
        <v>955</v>
      </c>
      <c r="J264" s="152" t="s">
        <v>1271</v>
      </c>
      <c r="K264" s="153">
        <v>43866</v>
      </c>
      <c r="L264" s="154">
        <v>44015</v>
      </c>
      <c r="M264" s="155">
        <v>13500</v>
      </c>
      <c r="N264" s="156">
        <v>0.47693333333333332</v>
      </c>
      <c r="O264" s="157">
        <v>89.960679999999996</v>
      </c>
      <c r="P264" s="157">
        <v>-3.9320000000003574E-2</v>
      </c>
      <c r="Q264" s="158">
        <v>0.6</v>
      </c>
      <c r="R264" s="159">
        <v>34581.67</v>
      </c>
      <c r="S264" s="160">
        <v>35256.012564999997</v>
      </c>
      <c r="T264" s="160"/>
      <c r="U264" s="161"/>
      <c r="V264" s="162">
        <v>7462.74</v>
      </c>
      <c r="W264" s="162">
        <v>42718.752564999995</v>
      </c>
      <c r="X264" s="163">
        <v>40175</v>
      </c>
      <c r="Y264" s="159">
        <v>2543.7525649999952</v>
      </c>
      <c r="Z264" s="184">
        <v>6.3316803111387543E-2</v>
      </c>
      <c r="AA264" s="184">
        <v>7.5811419539514757E-2</v>
      </c>
      <c r="AB264" s="184">
        <v>-1.2494616428127214E-2</v>
      </c>
      <c r="AC264" s="164" t="s">
        <v>952</v>
      </c>
    </row>
    <row r="265" spans="1:30">
      <c r="A265" s="144" t="s">
        <v>621</v>
      </c>
      <c r="B265" s="145">
        <v>135</v>
      </c>
      <c r="C265" s="146">
        <v>128.68</v>
      </c>
      <c r="D265" s="147">
        <v>1.0486</v>
      </c>
      <c r="E265" s="148">
        <v>0.22000000000000003</v>
      </c>
      <c r="F265" s="149">
        <v>0.22511111111111101</v>
      </c>
      <c r="G265" s="165">
        <v>165.39</v>
      </c>
      <c r="H265" s="151">
        <v>30.389999999999986</v>
      </c>
      <c r="I265" s="145" t="s">
        <v>27</v>
      </c>
      <c r="J265" s="152" t="s">
        <v>1423</v>
      </c>
      <c r="K265" s="153">
        <v>43867</v>
      </c>
      <c r="L265" s="154">
        <v>44019</v>
      </c>
      <c r="M265" s="155">
        <v>20655</v>
      </c>
      <c r="N265" s="156">
        <v>0.53702977487291192</v>
      </c>
      <c r="O265" s="157">
        <v>134.93384800000001</v>
      </c>
      <c r="P265" s="157">
        <v>-6.615199999998822E-2</v>
      </c>
      <c r="Q265" s="158">
        <v>0.9</v>
      </c>
      <c r="R265" s="159">
        <v>34710.35</v>
      </c>
      <c r="S265" s="160">
        <v>36397.273009999997</v>
      </c>
      <c r="T265" s="160"/>
      <c r="U265" s="161"/>
      <c r="V265" s="162">
        <v>7462.74</v>
      </c>
      <c r="W265" s="162">
        <v>43860.013009999995</v>
      </c>
      <c r="X265" s="163">
        <v>40310</v>
      </c>
      <c r="Y265" s="159">
        <v>3550.0130099999951</v>
      </c>
      <c r="Z265" s="184">
        <v>8.8067799801538005E-2</v>
      </c>
      <c r="AA265" s="184">
        <v>0.10616036199454237</v>
      </c>
      <c r="AB265" s="184">
        <v>-1.8092562193004369E-2</v>
      </c>
      <c r="AC265" s="164" t="s">
        <v>952</v>
      </c>
    </row>
    <row r="266" spans="1:30">
      <c r="A266" s="144" t="s">
        <v>622</v>
      </c>
      <c r="B266" s="145">
        <v>135</v>
      </c>
      <c r="C266" s="146">
        <v>127.69</v>
      </c>
      <c r="D266" s="147">
        <v>1.0567</v>
      </c>
      <c r="E266" s="148">
        <v>0.22000000000000003</v>
      </c>
      <c r="F266" s="149">
        <v>0.24199999999999991</v>
      </c>
      <c r="G266" s="165">
        <v>167.67</v>
      </c>
      <c r="H266" s="151">
        <v>32.669999999999987</v>
      </c>
      <c r="I266" s="145" t="s">
        <v>955</v>
      </c>
      <c r="J266" s="152" t="s">
        <v>1384</v>
      </c>
      <c r="K266" s="153">
        <v>43868</v>
      </c>
      <c r="L266" s="154">
        <v>44020</v>
      </c>
      <c r="M266" s="155">
        <v>20655</v>
      </c>
      <c r="N266" s="156">
        <v>0.57732026143790827</v>
      </c>
      <c r="O266" s="157">
        <v>134.93002300000001</v>
      </c>
      <c r="P266" s="157">
        <v>-6.9976999999994405E-2</v>
      </c>
      <c r="Q266" s="158">
        <v>0.9</v>
      </c>
      <c r="R266" s="159">
        <v>34838.04</v>
      </c>
      <c r="S266" s="160">
        <v>36813.356868000003</v>
      </c>
      <c r="T266" s="160"/>
      <c r="U266" s="161"/>
      <c r="V266" s="162">
        <v>7462.74</v>
      </c>
      <c r="W266" s="162">
        <v>44276.096868000001</v>
      </c>
      <c r="X266" s="163">
        <v>40445</v>
      </c>
      <c r="Y266" s="159">
        <v>3831.0968680000005</v>
      </c>
      <c r="Z266" s="184">
        <v>9.4723621411793912E-2</v>
      </c>
      <c r="AA266" s="184">
        <v>0.1143203918160467</v>
      </c>
      <c r="AB266" s="184">
        <v>-1.9596770404252783E-2</v>
      </c>
      <c r="AC266" s="164" t="s">
        <v>952</v>
      </c>
    </row>
    <row r="267" spans="1:30">
      <c r="A267" s="144" t="s">
        <v>623</v>
      </c>
      <c r="B267" s="145">
        <v>135</v>
      </c>
      <c r="C267" s="146">
        <v>126.37</v>
      </c>
      <c r="D267" s="147">
        <v>1.0677000000000001</v>
      </c>
      <c r="E267" s="148">
        <v>0.22000000000000003</v>
      </c>
      <c r="F267" s="149">
        <v>0.22918518518518516</v>
      </c>
      <c r="G267" s="165">
        <v>165.94</v>
      </c>
      <c r="H267" s="151">
        <v>30.939999999999998</v>
      </c>
      <c r="I267" s="145" t="s">
        <v>955</v>
      </c>
      <c r="J267" s="152" t="s">
        <v>1385</v>
      </c>
      <c r="K267" s="153">
        <v>43871</v>
      </c>
      <c r="L267" s="154">
        <v>44020</v>
      </c>
      <c r="M267" s="155">
        <v>20250</v>
      </c>
      <c r="N267" s="156">
        <v>0.55768395061728393</v>
      </c>
      <c r="O267" s="157">
        <v>134.92524900000001</v>
      </c>
      <c r="P267" s="157">
        <v>-7.4750999999992018E-2</v>
      </c>
      <c r="Q267" s="158">
        <v>0.9</v>
      </c>
      <c r="R267" s="159">
        <v>34964.410000000003</v>
      </c>
      <c r="S267" s="160">
        <v>37331.500557000007</v>
      </c>
      <c r="T267" s="160"/>
      <c r="U267" s="161"/>
      <c r="V267" s="162">
        <v>7462.74</v>
      </c>
      <c r="W267" s="162">
        <v>44794.240557000005</v>
      </c>
      <c r="X267" s="163">
        <v>40580</v>
      </c>
      <c r="Y267" s="159">
        <v>4214.2405570000046</v>
      </c>
      <c r="Z267" s="184">
        <v>0.1038501862247414</v>
      </c>
      <c r="AA267" s="184">
        <v>0.12549945800887174</v>
      </c>
      <c r="AB267" s="184">
        <v>-2.1649271784130342E-2</v>
      </c>
      <c r="AC267" s="164" t="s">
        <v>952</v>
      </c>
    </row>
    <row r="268" spans="1:30">
      <c r="A268" s="144" t="s">
        <v>624</v>
      </c>
      <c r="B268" s="145">
        <v>135</v>
      </c>
      <c r="C268" s="146">
        <v>126.79</v>
      </c>
      <c r="D268" s="147">
        <v>1.0642</v>
      </c>
      <c r="E268" s="148">
        <v>0.22000000000000003</v>
      </c>
      <c r="F268" s="149">
        <v>0.23325925925925933</v>
      </c>
      <c r="G268" s="165">
        <v>166.49</v>
      </c>
      <c r="H268" s="151">
        <v>31.490000000000009</v>
      </c>
      <c r="I268" s="145" t="s">
        <v>955</v>
      </c>
      <c r="J268" s="152" t="s">
        <v>1424</v>
      </c>
      <c r="K268" s="153">
        <v>43872</v>
      </c>
      <c r="L268" s="154">
        <v>44020</v>
      </c>
      <c r="M268" s="155">
        <v>20115</v>
      </c>
      <c r="N268" s="156">
        <v>0.5714069102659709</v>
      </c>
      <c r="O268" s="157">
        <v>134.92991800000001</v>
      </c>
      <c r="P268" s="157">
        <v>-7.0081999999985101E-2</v>
      </c>
      <c r="Q268" s="158">
        <v>0.9</v>
      </c>
      <c r="R268" s="159">
        <v>35091.200000000004</v>
      </c>
      <c r="S268" s="160">
        <v>37344.055040000007</v>
      </c>
      <c r="T268" s="160"/>
      <c r="U268" s="161"/>
      <c r="V268" s="162">
        <v>7462.74</v>
      </c>
      <c r="W268" s="162">
        <v>44806.795040000005</v>
      </c>
      <c r="X268" s="163">
        <v>40715</v>
      </c>
      <c r="Y268" s="159">
        <v>4091.7950400000045</v>
      </c>
      <c r="Z268" s="184">
        <v>0.10049846592165057</v>
      </c>
      <c r="AA268" s="184">
        <v>0.12140437661795422</v>
      </c>
      <c r="AB268" s="184">
        <v>-2.0905910696303653E-2</v>
      </c>
      <c r="AC268" s="164" t="s">
        <v>952</v>
      </c>
    </row>
    <row r="269" spans="1:30">
      <c r="A269" s="144" t="s">
        <v>625</v>
      </c>
      <c r="B269" s="145">
        <v>135</v>
      </c>
      <c r="C269" s="146">
        <v>124.64</v>
      </c>
      <c r="D269" s="147">
        <v>1.0826</v>
      </c>
      <c r="E269" s="148">
        <v>0.22000000000000003</v>
      </c>
      <c r="F269" s="149">
        <v>0.24029629629629629</v>
      </c>
      <c r="G269" s="165">
        <v>167.44</v>
      </c>
      <c r="H269" s="151">
        <v>32.44</v>
      </c>
      <c r="I269" s="145" t="s">
        <v>955</v>
      </c>
      <c r="J269" s="152" t="s">
        <v>1425</v>
      </c>
      <c r="K269" s="153">
        <v>43873</v>
      </c>
      <c r="L269" s="154">
        <v>44021</v>
      </c>
      <c r="M269" s="155">
        <v>20115</v>
      </c>
      <c r="N269" s="156">
        <v>0.58864528958488693</v>
      </c>
      <c r="O269" s="157">
        <v>134.93526399999999</v>
      </c>
      <c r="P269" s="157">
        <v>-6.4736000000010563E-2</v>
      </c>
      <c r="Q269" s="158">
        <v>0.9</v>
      </c>
      <c r="R269" s="159">
        <v>35215.840000000004</v>
      </c>
      <c r="S269" s="160">
        <v>38124.668384000004</v>
      </c>
      <c r="T269" s="160"/>
      <c r="U269" s="161"/>
      <c r="V269" s="162">
        <v>7462.74</v>
      </c>
      <c r="W269" s="162">
        <v>45587.408384000002</v>
      </c>
      <c r="X269" s="163">
        <v>40850</v>
      </c>
      <c r="Y269" s="159">
        <v>4737.4083840000021</v>
      </c>
      <c r="Z269" s="184">
        <v>0.11597082947368431</v>
      </c>
      <c r="AA269" s="184">
        <v>0.14032656416156697</v>
      </c>
      <c r="AB269" s="184">
        <v>-2.4355734687882657E-2</v>
      </c>
      <c r="AC269" s="164" t="s">
        <v>952</v>
      </c>
    </row>
    <row r="270" spans="1:30">
      <c r="A270" s="144" t="s">
        <v>626</v>
      </c>
      <c r="B270" s="145">
        <v>135</v>
      </c>
      <c r="C270" s="146">
        <v>125.53</v>
      </c>
      <c r="D270" s="147">
        <v>1.0749</v>
      </c>
      <c r="E270" s="148">
        <v>0.22000000000000003</v>
      </c>
      <c r="F270" s="149">
        <v>0.22096296296296306</v>
      </c>
      <c r="G270" s="165">
        <v>164.83</v>
      </c>
      <c r="H270" s="151">
        <v>29.830000000000013</v>
      </c>
      <c r="I270" s="145" t="s">
        <v>955</v>
      </c>
      <c r="J270" s="152" t="s">
        <v>1426</v>
      </c>
      <c r="K270" s="153">
        <v>43874</v>
      </c>
      <c r="L270" s="154">
        <v>44020</v>
      </c>
      <c r="M270" s="155">
        <v>19845</v>
      </c>
      <c r="N270" s="156">
        <v>0.54864953388762938</v>
      </c>
      <c r="O270" s="157">
        <v>134.932197</v>
      </c>
      <c r="P270" s="157">
        <v>-6.7802999999997837E-2</v>
      </c>
      <c r="Q270" s="158">
        <v>0.9</v>
      </c>
      <c r="R270" s="159">
        <v>35341.370000000003</v>
      </c>
      <c r="S270" s="160">
        <v>37988.438612999998</v>
      </c>
      <c r="T270" s="160"/>
      <c r="U270" s="161"/>
      <c r="V270" s="162">
        <v>7462.74</v>
      </c>
      <c r="W270" s="162">
        <v>45451.178612999996</v>
      </c>
      <c r="X270" s="163">
        <v>40985</v>
      </c>
      <c r="Y270" s="159">
        <v>4466.1786129999964</v>
      </c>
      <c r="Z270" s="184">
        <v>0.10897105314139321</v>
      </c>
      <c r="AA270" s="184">
        <v>0.13177882459436385</v>
      </c>
      <c r="AB270" s="184">
        <v>-2.2807771452970638E-2</v>
      </c>
      <c r="AC270" s="164" t="s">
        <v>952</v>
      </c>
    </row>
    <row r="271" spans="1:30">
      <c r="A271" s="144" t="s">
        <v>627</v>
      </c>
      <c r="B271" s="145">
        <v>135</v>
      </c>
      <c r="C271" s="146">
        <v>125.39</v>
      </c>
      <c r="D271" s="147">
        <v>1.0761000000000001</v>
      </c>
      <c r="E271" s="148">
        <v>0.22000000000000003</v>
      </c>
      <c r="F271" s="149">
        <v>0.21962962962962967</v>
      </c>
      <c r="G271" s="165">
        <v>164.65</v>
      </c>
      <c r="H271" s="151">
        <v>29.650000000000006</v>
      </c>
      <c r="I271" s="145" t="s">
        <v>955</v>
      </c>
      <c r="J271" s="152" t="s">
        <v>1427</v>
      </c>
      <c r="K271" s="153">
        <v>43875</v>
      </c>
      <c r="L271" s="154">
        <v>44020</v>
      </c>
      <c r="M271" s="155">
        <v>19710</v>
      </c>
      <c r="N271" s="156">
        <v>0.54907407407407416</v>
      </c>
      <c r="O271" s="157">
        <v>134.93217900000002</v>
      </c>
      <c r="P271" s="157">
        <v>-6.7820999999980813E-2</v>
      </c>
      <c r="Q271" s="158">
        <v>0.9</v>
      </c>
      <c r="R271" s="159">
        <v>35466.76</v>
      </c>
      <c r="S271" s="160">
        <v>38165.780436000001</v>
      </c>
      <c r="T271" s="160"/>
      <c r="U271" s="161"/>
      <c r="V271" s="162">
        <v>7462.74</v>
      </c>
      <c r="W271" s="162">
        <v>45628.520435999999</v>
      </c>
      <c r="X271" s="163">
        <v>41120</v>
      </c>
      <c r="Y271" s="159">
        <v>4508.5204359999989</v>
      </c>
      <c r="Z271" s="184">
        <v>0.10964300671206217</v>
      </c>
      <c r="AA271" s="184">
        <v>0.13260388601653728</v>
      </c>
      <c r="AB271" s="184">
        <v>-2.2960879304475101E-2</v>
      </c>
      <c r="AC271" s="164" t="s">
        <v>952</v>
      </c>
    </row>
    <row r="272" spans="1:30">
      <c r="A272" s="144" t="s">
        <v>628</v>
      </c>
      <c r="B272" s="145">
        <v>135</v>
      </c>
      <c r="C272" s="146">
        <v>121.68</v>
      </c>
      <c r="D272" s="147">
        <v>1.1089</v>
      </c>
      <c r="E272" s="148">
        <v>0.22000000000000003</v>
      </c>
      <c r="F272" s="149">
        <v>0.24666666666666676</v>
      </c>
      <c r="G272" s="165">
        <v>168.3</v>
      </c>
      <c r="H272" s="151">
        <v>33.300000000000011</v>
      </c>
      <c r="I272" s="145" t="s">
        <v>955</v>
      </c>
      <c r="J272" s="152" t="s">
        <v>1478</v>
      </c>
      <c r="K272" s="153">
        <v>43878</v>
      </c>
      <c r="L272" s="154">
        <v>44025</v>
      </c>
      <c r="M272" s="155">
        <v>19980</v>
      </c>
      <c r="N272" s="156">
        <v>0.6083333333333335</v>
      </c>
      <c r="O272" s="157">
        <v>134.93095200000002</v>
      </c>
      <c r="P272" s="157">
        <v>-6.9047999999980902E-2</v>
      </c>
      <c r="Q272" s="158">
        <v>0.9</v>
      </c>
      <c r="R272" s="159">
        <v>35588.44</v>
      </c>
      <c r="S272" s="160">
        <v>39464.021116000004</v>
      </c>
      <c r="T272" s="160"/>
      <c r="U272" s="161"/>
      <c r="V272" s="162">
        <v>7462.74</v>
      </c>
      <c r="W272" s="162">
        <v>46926.761116000001</v>
      </c>
      <c r="X272" s="163">
        <v>41255</v>
      </c>
      <c r="Y272" s="159">
        <v>5671.7611160000015</v>
      </c>
      <c r="Z272" s="184">
        <v>0.13748057486365295</v>
      </c>
      <c r="AA272" s="184">
        <v>0.16489380414673072</v>
      </c>
      <c r="AB272" s="184">
        <v>-2.7413229283077767E-2</v>
      </c>
      <c r="AC272" s="164" t="s">
        <v>952</v>
      </c>
    </row>
    <row r="273" spans="1:29">
      <c r="A273" s="144" t="s">
        <v>629</v>
      </c>
      <c r="B273" s="145">
        <v>135</v>
      </c>
      <c r="C273" s="146">
        <v>120.28</v>
      </c>
      <c r="D273" s="147">
        <v>1.1217999999999999</v>
      </c>
      <c r="E273" s="148">
        <v>0.22000000000000003</v>
      </c>
      <c r="F273" s="149">
        <v>0.23229629629629639</v>
      </c>
      <c r="G273" s="165">
        <v>166.36</v>
      </c>
      <c r="H273" s="151">
        <v>31.360000000000014</v>
      </c>
      <c r="I273" s="145" t="s">
        <v>955</v>
      </c>
      <c r="J273" s="152" t="s">
        <v>1479</v>
      </c>
      <c r="K273" s="153">
        <v>43879</v>
      </c>
      <c r="L273" s="154">
        <v>44025</v>
      </c>
      <c r="M273" s="155">
        <v>19845</v>
      </c>
      <c r="N273" s="156">
        <v>0.57679012345679037</v>
      </c>
      <c r="O273" s="157">
        <v>134.930104</v>
      </c>
      <c r="P273" s="157">
        <v>-6.9895999999999958E-2</v>
      </c>
      <c r="Q273" s="158">
        <v>0.9</v>
      </c>
      <c r="R273" s="159">
        <v>35708.720000000001</v>
      </c>
      <c r="S273" s="160">
        <v>40058.042095999997</v>
      </c>
      <c r="T273" s="160"/>
      <c r="U273" s="161"/>
      <c r="V273" s="162">
        <v>7462.74</v>
      </c>
      <c r="W273" s="162">
        <v>47520.782095999995</v>
      </c>
      <c r="X273" s="163">
        <v>41390</v>
      </c>
      <c r="Y273" s="159">
        <v>6130.7820959999954</v>
      </c>
      <c r="Z273" s="184">
        <v>0.14812230239188207</v>
      </c>
      <c r="AA273" s="184">
        <v>0.17785433504524328</v>
      </c>
      <c r="AB273" s="184">
        <v>-2.9732032653361218E-2</v>
      </c>
      <c r="AC273" s="164" t="s">
        <v>952</v>
      </c>
    </row>
    <row r="274" spans="1:29">
      <c r="A274" s="144" t="s">
        <v>630</v>
      </c>
      <c r="B274" s="145">
        <v>135</v>
      </c>
      <c r="C274" s="146">
        <v>121.38</v>
      </c>
      <c r="D274" s="147">
        <v>1.1115999999999999</v>
      </c>
      <c r="E274" s="148">
        <v>0.22000000000000003</v>
      </c>
      <c r="F274" s="149">
        <v>0.24355555555555553</v>
      </c>
      <c r="G274" s="165">
        <v>167.88</v>
      </c>
      <c r="H274" s="151">
        <v>32.879999999999995</v>
      </c>
      <c r="I274" s="145" t="s">
        <v>955</v>
      </c>
      <c r="J274" s="152" t="s">
        <v>1480</v>
      </c>
      <c r="K274" s="153">
        <v>43880</v>
      </c>
      <c r="L274" s="154">
        <v>44025</v>
      </c>
      <c r="M274" s="155">
        <v>19710</v>
      </c>
      <c r="N274" s="156">
        <v>0.60888888888888881</v>
      </c>
      <c r="O274" s="157">
        <v>134.926008</v>
      </c>
      <c r="P274" s="157">
        <v>-7.3992000000004055E-2</v>
      </c>
      <c r="Q274" s="158">
        <v>0.9</v>
      </c>
      <c r="R274" s="159">
        <v>35830.1</v>
      </c>
      <c r="S274" s="160">
        <v>39828.739159999997</v>
      </c>
      <c r="T274" s="160"/>
      <c r="U274" s="161"/>
      <c r="V274" s="162">
        <v>7462.74</v>
      </c>
      <c r="W274" s="162">
        <v>47291.479159999995</v>
      </c>
      <c r="X274" s="163">
        <v>41525</v>
      </c>
      <c r="Y274" s="159">
        <v>5766.4791599999953</v>
      </c>
      <c r="Z274" s="184">
        <v>0.13886764984948807</v>
      </c>
      <c r="AA274" s="184">
        <v>0.16659283675807424</v>
      </c>
      <c r="AB274" s="184">
        <v>-2.7725186908586164E-2</v>
      </c>
      <c r="AC274" s="164" t="s">
        <v>952</v>
      </c>
    </row>
    <row r="275" spans="1:29">
      <c r="A275" s="144" t="s">
        <v>631</v>
      </c>
      <c r="B275" s="145">
        <v>135</v>
      </c>
      <c r="C275" s="146">
        <v>119.32</v>
      </c>
      <c r="D275" s="147">
        <v>1.1308</v>
      </c>
      <c r="E275" s="148">
        <v>0.22000000000000003</v>
      </c>
      <c r="F275" s="149">
        <v>0.22244444444444444</v>
      </c>
      <c r="G275" s="165">
        <v>165.03</v>
      </c>
      <c r="H275" s="151">
        <v>30.03</v>
      </c>
      <c r="I275" s="145" t="s">
        <v>955</v>
      </c>
      <c r="J275" s="152" t="s">
        <v>1481</v>
      </c>
      <c r="K275" s="153">
        <v>43881</v>
      </c>
      <c r="L275" s="154">
        <v>44025</v>
      </c>
      <c r="M275" s="155">
        <v>19575</v>
      </c>
      <c r="N275" s="156">
        <v>0.55994636015325672</v>
      </c>
      <c r="O275" s="157">
        <v>134.92705599999999</v>
      </c>
      <c r="P275" s="157">
        <v>-7.2944000000006781E-2</v>
      </c>
      <c r="Q275" s="158">
        <v>0.9</v>
      </c>
      <c r="R275" s="159">
        <v>35758.86</v>
      </c>
      <c r="S275" s="160">
        <v>40436.118888000005</v>
      </c>
      <c r="T275" s="160">
        <v>190.56</v>
      </c>
      <c r="U275" s="161">
        <v>215.49</v>
      </c>
      <c r="V275" s="162">
        <v>7678.23</v>
      </c>
      <c r="W275" s="162">
        <v>48114.348888000008</v>
      </c>
      <c r="X275" s="163">
        <v>41660</v>
      </c>
      <c r="Y275" s="159">
        <v>6454.3488880000077</v>
      </c>
      <c r="Z275" s="184">
        <v>0.15492916197791673</v>
      </c>
      <c r="AA275" s="184">
        <v>0.18612842857142864</v>
      </c>
      <c r="AB275" s="184">
        <v>-3.119926659351191E-2</v>
      </c>
      <c r="AC275" s="164" t="s">
        <v>952</v>
      </c>
    </row>
    <row r="276" spans="1:29">
      <c r="A276" s="144" t="s">
        <v>632</v>
      </c>
      <c r="B276" s="145">
        <v>135</v>
      </c>
      <c r="C276" s="146">
        <v>117.7</v>
      </c>
      <c r="D276" s="147">
        <v>1.1464000000000001</v>
      </c>
      <c r="E276" s="148">
        <v>0.22000000000000003</v>
      </c>
      <c r="F276" s="149">
        <v>0.22511111111111101</v>
      </c>
      <c r="G276" s="165">
        <v>165.39</v>
      </c>
      <c r="H276" s="151">
        <v>30.389999999999986</v>
      </c>
      <c r="I276" s="145" t="s">
        <v>955</v>
      </c>
      <c r="J276" s="152" t="s">
        <v>2133</v>
      </c>
      <c r="K276" s="153">
        <v>43882</v>
      </c>
      <c r="L276" s="154">
        <v>44246</v>
      </c>
      <c r="M276" s="155">
        <v>49275</v>
      </c>
      <c r="N276" s="156">
        <v>0.22511111111111101</v>
      </c>
      <c r="O276" s="157">
        <v>134.93128000000002</v>
      </c>
      <c r="P276" s="157">
        <v>-6.8719999999984793E-2</v>
      </c>
      <c r="Q276" s="158">
        <v>0.9</v>
      </c>
      <c r="R276" s="159">
        <v>35338.229999999996</v>
      </c>
      <c r="S276" s="160">
        <v>40511.746871999996</v>
      </c>
      <c r="T276" s="160">
        <v>538.33000000000004</v>
      </c>
      <c r="U276" s="161">
        <v>617.14</v>
      </c>
      <c r="V276" s="162">
        <v>8295.369999999999</v>
      </c>
      <c r="W276" s="162">
        <v>48807.116871999999</v>
      </c>
      <c r="X276" s="163">
        <v>41795</v>
      </c>
      <c r="Y276" s="159">
        <v>7012.1168719999987</v>
      </c>
      <c r="Z276" s="219">
        <v>0.16777406082067237</v>
      </c>
      <c r="AA276" s="219">
        <v>6.3693629629628656E-3</v>
      </c>
      <c r="AB276" s="219">
        <v>0.1614046978577095</v>
      </c>
      <c r="AC276" s="164" t="s">
        <v>1852</v>
      </c>
    </row>
    <row r="277" spans="1:29">
      <c r="A277" s="144" t="s">
        <v>633</v>
      </c>
      <c r="B277" s="145">
        <v>135</v>
      </c>
      <c r="C277" s="146">
        <v>116.21</v>
      </c>
      <c r="D277" s="147">
        <v>1.1611</v>
      </c>
      <c r="E277" s="148">
        <v>0.22000000000000003</v>
      </c>
      <c r="F277" s="149">
        <v>0.20962962962962972</v>
      </c>
      <c r="G277" s="165">
        <v>163.30000000000001</v>
      </c>
      <c r="H277" s="151">
        <v>28.300000000000011</v>
      </c>
      <c r="I277" s="145" t="s">
        <v>955</v>
      </c>
      <c r="J277" s="152" t="s">
        <v>2134</v>
      </c>
      <c r="K277" s="153">
        <v>43885</v>
      </c>
      <c r="L277" s="154">
        <v>44246</v>
      </c>
      <c r="M277" s="155">
        <v>48870</v>
      </c>
      <c r="N277" s="156">
        <v>0.21136689175363216</v>
      </c>
      <c r="O277" s="157">
        <v>134.931431</v>
      </c>
      <c r="P277" s="157">
        <v>-6.8568999999996549E-2</v>
      </c>
      <c r="Q277" s="158">
        <v>0.9</v>
      </c>
      <c r="R277" s="159">
        <v>33274.519999999997</v>
      </c>
      <c r="S277" s="160">
        <v>38635.045171999998</v>
      </c>
      <c r="T277" s="160">
        <v>2179.92</v>
      </c>
      <c r="U277" s="161">
        <v>2531.11</v>
      </c>
      <c r="V277" s="162">
        <v>10826.48</v>
      </c>
      <c r="W277" s="162">
        <v>49461.525171999994</v>
      </c>
      <c r="X277" s="163">
        <v>41930</v>
      </c>
      <c r="Y277" s="159">
        <v>7531.5251719999942</v>
      </c>
      <c r="Z277" s="219">
        <v>0.17962139689959433</v>
      </c>
      <c r="AA277" s="219">
        <v>1.2679883950617254E-2</v>
      </c>
      <c r="AB277" s="219">
        <v>0.16694151294897708</v>
      </c>
      <c r="AC277" s="164">
        <v>1.0370370370370308E-2</v>
      </c>
    </row>
    <row r="278" spans="1:29">
      <c r="A278" s="144" t="s">
        <v>634</v>
      </c>
      <c r="B278" s="145">
        <v>135</v>
      </c>
      <c r="C278" s="146">
        <v>115.64</v>
      </c>
      <c r="D278" s="147">
        <v>1.1668000000000001</v>
      </c>
      <c r="E278" s="148">
        <v>0.22000000000000003</v>
      </c>
      <c r="F278" s="149">
        <v>0.20370370370370369</v>
      </c>
      <c r="G278" s="165">
        <v>162.5</v>
      </c>
      <c r="H278" s="151">
        <v>27.5</v>
      </c>
      <c r="I278" s="145" t="s">
        <v>955</v>
      </c>
      <c r="J278" s="152" t="s">
        <v>2135</v>
      </c>
      <c r="K278" s="153">
        <v>43886</v>
      </c>
      <c r="L278" s="154">
        <v>44246</v>
      </c>
      <c r="M278" s="155">
        <v>48735</v>
      </c>
      <c r="N278" s="156">
        <v>0.20596080845388323</v>
      </c>
      <c r="O278" s="157">
        <v>134.928752</v>
      </c>
      <c r="P278" s="157">
        <v>-7.1247999999997091E-2</v>
      </c>
      <c r="Q278" s="158">
        <v>0.9</v>
      </c>
      <c r="R278" s="159">
        <v>31885.869999999995</v>
      </c>
      <c r="S278" s="160">
        <v>37204.433115999993</v>
      </c>
      <c r="T278" s="160">
        <v>1504.29</v>
      </c>
      <c r="U278" s="161">
        <v>1755.21</v>
      </c>
      <c r="V278" s="162">
        <v>12581.689999999999</v>
      </c>
      <c r="W278" s="162">
        <v>49786.123115999988</v>
      </c>
      <c r="X278" s="163">
        <v>42065</v>
      </c>
      <c r="Y278" s="159">
        <v>7721.1231159999879</v>
      </c>
      <c r="Z278" s="219">
        <v>0.18355219579222593</v>
      </c>
      <c r="AA278" s="219">
        <v>1.3106511111111052E-2</v>
      </c>
      <c r="AB278" s="219">
        <v>0.17044568468111487</v>
      </c>
      <c r="AC278" s="164">
        <v>1.6296296296296336E-2</v>
      </c>
    </row>
    <row r="279" spans="1:29">
      <c r="A279" s="144" t="s">
        <v>635</v>
      </c>
      <c r="B279" s="145">
        <v>135</v>
      </c>
      <c r="C279" s="146">
        <v>118.42</v>
      </c>
      <c r="D279" s="147">
        <v>1.1394</v>
      </c>
      <c r="E279" s="148">
        <v>0.22000000000000003</v>
      </c>
      <c r="F279" s="149">
        <v>0.22044444444444439</v>
      </c>
      <c r="G279" s="165">
        <v>164.76</v>
      </c>
      <c r="H279" s="151">
        <v>29.759999999999991</v>
      </c>
      <c r="I279" s="145" t="s">
        <v>955</v>
      </c>
      <c r="J279" s="152" t="s">
        <v>2066</v>
      </c>
      <c r="K279" s="153">
        <v>43887</v>
      </c>
      <c r="L279" s="154">
        <v>44221</v>
      </c>
      <c r="M279" s="155">
        <v>45225</v>
      </c>
      <c r="N279" s="156">
        <v>0.24018573797678267</v>
      </c>
      <c r="O279" s="157">
        <v>134.92774800000001</v>
      </c>
      <c r="P279" s="157">
        <v>-7.2251999999991767E-2</v>
      </c>
      <c r="Q279" s="158">
        <v>0.9</v>
      </c>
      <c r="R279" s="159">
        <v>32004.289999999994</v>
      </c>
      <c r="S279" s="160">
        <v>36465.688025999989</v>
      </c>
      <c r="T279" s="160"/>
      <c r="U279" s="161"/>
      <c r="V279" s="162">
        <v>12581.689999999999</v>
      </c>
      <c r="W279" s="162">
        <v>49047.378025999991</v>
      </c>
      <c r="X279" s="163">
        <v>42200</v>
      </c>
      <c r="Y279" s="159">
        <v>6847.3780259999912</v>
      </c>
      <c r="Z279" s="219">
        <v>0.16226014279620826</v>
      </c>
      <c r="AA279" s="219">
        <v>-8.654480000000131E-3</v>
      </c>
      <c r="AB279" s="219">
        <v>0.17091462279620839</v>
      </c>
      <c r="AC279" s="164" t="s">
        <v>1852</v>
      </c>
    </row>
    <row r="280" spans="1:29">
      <c r="A280" s="144" t="s">
        <v>636</v>
      </c>
      <c r="B280" s="145">
        <v>135</v>
      </c>
      <c r="C280" s="146">
        <v>118.01</v>
      </c>
      <c r="D280" s="147">
        <v>1.1434</v>
      </c>
      <c r="E280" s="148">
        <v>0.22000000000000003</v>
      </c>
      <c r="F280" s="149">
        <v>0.22837037037037047</v>
      </c>
      <c r="G280" s="165">
        <v>165.83</v>
      </c>
      <c r="H280" s="151">
        <v>30.830000000000013</v>
      </c>
      <c r="I280" s="145" t="s">
        <v>955</v>
      </c>
      <c r="J280" s="152" t="s">
        <v>2136</v>
      </c>
      <c r="K280" s="153">
        <v>43888</v>
      </c>
      <c r="L280" s="154">
        <v>44246</v>
      </c>
      <c r="M280" s="155">
        <v>48465</v>
      </c>
      <c r="N280" s="156">
        <v>0.23218714536263294</v>
      </c>
      <c r="O280" s="157">
        <v>134.93263400000001</v>
      </c>
      <c r="P280" s="157">
        <v>-6.7365999999992709E-2</v>
      </c>
      <c r="Q280" s="158">
        <v>0.9</v>
      </c>
      <c r="R280" s="159">
        <v>32122.299999999992</v>
      </c>
      <c r="S280" s="160">
        <v>36728.637819999989</v>
      </c>
      <c r="T280" s="160"/>
      <c r="U280" s="161"/>
      <c r="V280" s="162">
        <v>12581.689999999999</v>
      </c>
      <c r="W280" s="162">
        <v>49310.327819999991</v>
      </c>
      <c r="X280" s="163">
        <v>42335</v>
      </c>
      <c r="Y280" s="159">
        <v>6975.3278199999913</v>
      </c>
      <c r="Z280" s="219">
        <v>0.16476503649462604</v>
      </c>
      <c r="AA280" s="219">
        <v>-4.3950370370371417E-3</v>
      </c>
      <c r="AB280" s="219">
        <v>0.16916007353166318</v>
      </c>
      <c r="AC280" s="164" t="s">
        <v>1852</v>
      </c>
    </row>
    <row r="281" spans="1:29">
      <c r="A281" s="144" t="s">
        <v>637</v>
      </c>
      <c r="B281" s="145">
        <v>135</v>
      </c>
      <c r="C281" s="146">
        <v>124.19</v>
      </c>
      <c r="D281" s="147">
        <v>1.0865</v>
      </c>
      <c r="E281" s="148">
        <v>0.22000000000000003</v>
      </c>
      <c r="F281" s="149">
        <v>0.23577777777777786</v>
      </c>
      <c r="G281" s="165">
        <v>166.83</v>
      </c>
      <c r="H281" s="151">
        <v>31.830000000000013</v>
      </c>
      <c r="I281" s="145" t="s">
        <v>955</v>
      </c>
      <c r="J281" s="152" t="s">
        <v>1388</v>
      </c>
      <c r="K281" s="153">
        <v>43889</v>
      </c>
      <c r="L281" s="154">
        <v>44021</v>
      </c>
      <c r="M281" s="155">
        <v>17955</v>
      </c>
      <c r="N281" s="156">
        <v>0.64705931495405211</v>
      </c>
      <c r="O281" s="157">
        <v>134.932435</v>
      </c>
      <c r="P281" s="157">
        <v>-6.7565000000001874E-2</v>
      </c>
      <c r="Q281" s="158">
        <v>0.9</v>
      </c>
      <c r="R281" s="159">
        <v>32246.489999999991</v>
      </c>
      <c r="S281" s="160">
        <v>35035.811384999994</v>
      </c>
      <c r="T281" s="160"/>
      <c r="U281" s="161"/>
      <c r="V281" s="162">
        <v>12581.689999999999</v>
      </c>
      <c r="W281" s="162">
        <v>47617.501384999996</v>
      </c>
      <c r="X281" s="163">
        <v>42470</v>
      </c>
      <c r="Y281" s="159">
        <v>5147.5013849999959</v>
      </c>
      <c r="Z281" s="219">
        <v>0.12120323487167406</v>
      </c>
      <c r="AA281" s="219">
        <v>0.13771567082646574</v>
      </c>
      <c r="AB281" s="219">
        <v>-1.6512435954791682E-2</v>
      </c>
      <c r="AC281" s="164" t="s">
        <v>1429</v>
      </c>
    </row>
    <row r="282" spans="1:29">
      <c r="A282" s="144" t="s">
        <v>638</v>
      </c>
      <c r="B282" s="145">
        <v>135</v>
      </c>
      <c r="C282" s="146">
        <v>119.97</v>
      </c>
      <c r="D282" s="147">
        <v>1.1247</v>
      </c>
      <c r="E282" s="148">
        <v>0.22000000000000003</v>
      </c>
      <c r="F282" s="149">
        <v>0.22911111111111115</v>
      </c>
      <c r="G282" s="165">
        <v>165.93</v>
      </c>
      <c r="H282" s="151">
        <v>30.930000000000007</v>
      </c>
      <c r="I282" s="145" t="s">
        <v>955</v>
      </c>
      <c r="J282" s="152" t="s">
        <v>1482</v>
      </c>
      <c r="K282" s="153">
        <v>43892</v>
      </c>
      <c r="L282" s="154">
        <v>44025</v>
      </c>
      <c r="M282" s="155">
        <v>18090</v>
      </c>
      <c r="N282" s="156">
        <v>0.62407131011608641</v>
      </c>
      <c r="O282" s="157">
        <v>134.93025900000001</v>
      </c>
      <c r="P282" s="157">
        <v>-6.9740999999993392E-2</v>
      </c>
      <c r="Q282" s="158">
        <v>0.9</v>
      </c>
      <c r="R282" s="159">
        <v>32366.459999999992</v>
      </c>
      <c r="S282" s="160">
        <v>36402.557561999995</v>
      </c>
      <c r="T282" s="160"/>
      <c r="U282" s="161"/>
      <c r="V282" s="162">
        <v>12581.689999999999</v>
      </c>
      <c r="W282" s="162">
        <v>48984.24756199999</v>
      </c>
      <c r="X282" s="163">
        <v>42605</v>
      </c>
      <c r="Y282" s="159">
        <v>6379.2475619999896</v>
      </c>
      <c r="Z282" s="219">
        <v>0.14973002140593805</v>
      </c>
      <c r="AA282" s="219">
        <v>0.17542676138225888</v>
      </c>
      <c r="AB282" s="219">
        <v>-2.5696739976320826E-2</v>
      </c>
      <c r="AC282" s="164" t="s">
        <v>952</v>
      </c>
    </row>
    <row r="283" spans="1:29">
      <c r="A283" s="144" t="s">
        <v>639</v>
      </c>
      <c r="B283" s="145">
        <v>135</v>
      </c>
      <c r="C283" s="146">
        <v>119.02</v>
      </c>
      <c r="D283" s="147">
        <v>1.1336999999999999</v>
      </c>
      <c r="E283" s="148">
        <v>0.22000000000000003</v>
      </c>
      <c r="F283" s="149">
        <v>0.21940740740740744</v>
      </c>
      <c r="G283" s="165">
        <v>164.62</v>
      </c>
      <c r="H283" s="151">
        <v>29.620000000000005</v>
      </c>
      <c r="I283" s="145" t="s">
        <v>955</v>
      </c>
      <c r="J283" s="152" t="s">
        <v>1483</v>
      </c>
      <c r="K283" s="153">
        <v>43893</v>
      </c>
      <c r="L283" s="154">
        <v>44025</v>
      </c>
      <c r="M283" s="155">
        <v>17955</v>
      </c>
      <c r="N283" s="156">
        <v>0.6021331105541633</v>
      </c>
      <c r="O283" s="157">
        <v>134.93297399999997</v>
      </c>
      <c r="P283" s="157">
        <v>-6.7026000000026897E-2</v>
      </c>
      <c r="Q283" s="158">
        <v>0.9</v>
      </c>
      <c r="R283" s="159">
        <v>32485.479999999992</v>
      </c>
      <c r="S283" s="160">
        <v>36828.788675999989</v>
      </c>
      <c r="T283" s="160"/>
      <c r="U283" s="161"/>
      <c r="V283" s="162">
        <v>12581.689999999999</v>
      </c>
      <c r="W283" s="162">
        <v>49410.478675999984</v>
      </c>
      <c r="X283" s="163">
        <v>42740</v>
      </c>
      <c r="Y283" s="159">
        <v>6670.4786759999843</v>
      </c>
      <c r="Z283" s="219">
        <v>0.15607109677117426</v>
      </c>
      <c r="AA283" s="219">
        <v>0.18424036747159067</v>
      </c>
      <c r="AB283" s="219">
        <v>-2.8169270700416416E-2</v>
      </c>
      <c r="AC283" s="164" t="s">
        <v>952</v>
      </c>
    </row>
    <row r="284" spans="1:29">
      <c r="A284" s="144" t="s">
        <v>640</v>
      </c>
      <c r="B284" s="145">
        <v>135</v>
      </c>
      <c r="C284" s="146">
        <v>118.92</v>
      </c>
      <c r="D284" s="147">
        <v>1.1346000000000001</v>
      </c>
      <c r="E284" s="148">
        <v>0.22000000000000003</v>
      </c>
      <c r="F284" s="149">
        <v>0.22125925925925929</v>
      </c>
      <c r="G284" s="165">
        <v>164.87</v>
      </c>
      <c r="H284" s="151">
        <v>29.870000000000005</v>
      </c>
      <c r="I284" s="145" t="s">
        <v>955</v>
      </c>
      <c r="J284" s="152" t="s">
        <v>1962</v>
      </c>
      <c r="K284" s="153">
        <v>43894</v>
      </c>
      <c r="L284" s="154">
        <v>44217</v>
      </c>
      <c r="M284" s="155">
        <v>43740</v>
      </c>
      <c r="N284" s="156">
        <v>0.24925811614083224</v>
      </c>
      <c r="O284" s="157">
        <v>134.92663200000001</v>
      </c>
      <c r="P284" s="157">
        <v>-7.3367999999987887E-2</v>
      </c>
      <c r="Q284" s="158">
        <v>0.9</v>
      </c>
      <c r="R284" s="159">
        <v>32604.399999999991</v>
      </c>
      <c r="S284" s="160">
        <v>36992.952239999991</v>
      </c>
      <c r="T284" s="160"/>
      <c r="U284" s="161"/>
      <c r="V284" s="162">
        <v>12581.689999999999</v>
      </c>
      <c r="W284" s="162">
        <v>49574.642239999986</v>
      </c>
      <c r="X284" s="163">
        <v>42875</v>
      </c>
      <c r="Y284" s="159">
        <v>6699.6422399999865</v>
      </c>
      <c r="Z284" s="219">
        <v>0.1562598773177839</v>
      </c>
      <c r="AA284" s="219">
        <v>4.0913830724637723E-2</v>
      </c>
      <c r="AB284" s="219">
        <v>0.11534604659314618</v>
      </c>
      <c r="AC284" s="164" t="s">
        <v>1852</v>
      </c>
    </row>
    <row r="285" spans="1:29">
      <c r="A285" s="144" t="s">
        <v>641</v>
      </c>
      <c r="B285" s="145">
        <v>135</v>
      </c>
      <c r="C285" s="146">
        <v>117.23</v>
      </c>
      <c r="D285" s="147">
        <v>1.151</v>
      </c>
      <c r="E285" s="148">
        <v>0.22000000000000003</v>
      </c>
      <c r="F285" s="149">
        <v>0.22029629629629635</v>
      </c>
      <c r="G285" s="165">
        <v>164.74</v>
      </c>
      <c r="H285" s="151">
        <v>29.740000000000009</v>
      </c>
      <c r="I285" s="145" t="s">
        <v>955</v>
      </c>
      <c r="J285" s="152" t="s">
        <v>2137</v>
      </c>
      <c r="K285" s="153">
        <v>43895</v>
      </c>
      <c r="L285" s="154">
        <v>44246</v>
      </c>
      <c r="M285" s="155">
        <v>47520</v>
      </c>
      <c r="N285" s="156">
        <v>0.22843223905723911</v>
      </c>
      <c r="O285" s="157">
        <v>134.93173000000002</v>
      </c>
      <c r="P285" s="157">
        <v>-6.8269999999984066E-2</v>
      </c>
      <c r="Q285" s="158">
        <v>0.9</v>
      </c>
      <c r="R285" s="159">
        <v>32721.62999999999</v>
      </c>
      <c r="S285" s="160">
        <v>37662.596129999991</v>
      </c>
      <c r="T285" s="160"/>
      <c r="U285" s="161"/>
      <c r="V285" s="162">
        <v>12581.689999999999</v>
      </c>
      <c r="W285" s="162">
        <v>50244.286129999993</v>
      </c>
      <c r="X285" s="163">
        <v>43010</v>
      </c>
      <c r="Y285" s="159">
        <v>7234.2861299999931</v>
      </c>
      <c r="Z285" s="219">
        <v>0.16820009602418029</v>
      </c>
      <c r="AA285" s="219">
        <v>1.1198067340067563E-2</v>
      </c>
      <c r="AB285" s="219">
        <v>0.15700202868411273</v>
      </c>
      <c r="AC285" s="164" t="s">
        <v>1852</v>
      </c>
    </row>
    <row r="286" spans="1:29">
      <c r="A286" s="144" t="s">
        <v>1484</v>
      </c>
      <c r="B286" s="229">
        <v>135</v>
      </c>
      <c r="C286" s="230">
        <v>117.95</v>
      </c>
      <c r="D286" s="231">
        <v>1.1439999999999999</v>
      </c>
      <c r="E286" s="232">
        <v>0.22000000000000003</v>
      </c>
      <c r="F286" s="219">
        <v>0.22770370370370377</v>
      </c>
      <c r="G286" s="233">
        <v>165.74</v>
      </c>
      <c r="H286" s="151">
        <v>30.740000000000009</v>
      </c>
      <c r="I286" s="145" t="s">
        <v>955</v>
      </c>
      <c r="J286" s="152" t="s">
        <v>2138</v>
      </c>
      <c r="K286" s="153">
        <v>43896</v>
      </c>
      <c r="L286" s="154">
        <v>44246</v>
      </c>
      <c r="M286" s="155">
        <v>17145</v>
      </c>
      <c r="N286" s="156">
        <v>0.65442403032954233</v>
      </c>
      <c r="O286" s="157">
        <v>134.9348</v>
      </c>
      <c r="P286" s="157">
        <v>-6.5200000000004366E-2</v>
      </c>
      <c r="Q286" s="158">
        <v>0.9</v>
      </c>
      <c r="R286" s="159">
        <v>32839.579999999987</v>
      </c>
      <c r="S286" s="160">
        <v>37568.479519999979</v>
      </c>
      <c r="T286" s="160"/>
      <c r="U286" s="161"/>
      <c r="V286" s="162">
        <v>12581.689999999999</v>
      </c>
      <c r="W286" s="162">
        <v>50150.169519999981</v>
      </c>
      <c r="X286" s="163">
        <v>43145</v>
      </c>
      <c r="Y286" s="159">
        <v>7005.1695199999813</v>
      </c>
      <c r="Z286" s="219">
        <v>0.16236341453239045</v>
      </c>
      <c r="AA286" s="219">
        <v>0.19491058523583238</v>
      </c>
      <c r="AB286" s="219">
        <v>-3.254717070344193E-2</v>
      </c>
      <c r="AC286" s="164" t="s">
        <v>1852</v>
      </c>
    </row>
    <row r="287" spans="1:29">
      <c r="A287" s="144" t="s">
        <v>805</v>
      </c>
      <c r="B287" s="145">
        <v>135</v>
      </c>
      <c r="C287" s="146">
        <v>122.71</v>
      </c>
      <c r="D287" s="147">
        <v>1.0995999999999999</v>
      </c>
      <c r="E287" s="148">
        <v>0.22000000000000003</v>
      </c>
      <c r="F287" s="149">
        <v>0.21955555555555545</v>
      </c>
      <c r="G287" s="165">
        <v>164.64</v>
      </c>
      <c r="H287" s="151">
        <v>29.639999999999986</v>
      </c>
      <c r="I287" s="145" t="s">
        <v>955</v>
      </c>
      <c r="J287" s="152" t="s">
        <v>1441</v>
      </c>
      <c r="K287" s="153">
        <v>43899</v>
      </c>
      <c r="L287" s="154">
        <v>44022</v>
      </c>
      <c r="M287" s="155">
        <v>16740</v>
      </c>
      <c r="N287" s="156">
        <v>0.64627240143369147</v>
      </c>
      <c r="O287" s="157">
        <v>134.93191599999997</v>
      </c>
      <c r="P287" s="157">
        <v>-6.8084000000027345E-2</v>
      </c>
      <c r="Q287" s="158">
        <v>0.9</v>
      </c>
      <c r="R287" s="159">
        <v>32962.289999999986</v>
      </c>
      <c r="S287" s="160">
        <v>36245.33408399998</v>
      </c>
      <c r="T287" s="160"/>
      <c r="U287" s="161"/>
      <c r="V287" s="162">
        <v>12581.689999999999</v>
      </c>
      <c r="W287" s="162">
        <v>48827.024083999975</v>
      </c>
      <c r="X287" s="163">
        <v>43280</v>
      </c>
      <c r="Y287" s="159">
        <v>5547.0240839999751</v>
      </c>
      <c r="Z287" s="184">
        <v>0.12816599085027658</v>
      </c>
      <c r="AA287" s="184">
        <v>0.14806979889094252</v>
      </c>
      <c r="AB287" s="184">
        <v>-1.9903808040665938E-2</v>
      </c>
      <c r="AC287" s="164" t="s">
        <v>952</v>
      </c>
    </row>
    <row r="288" spans="1:29">
      <c r="A288" s="144" t="s">
        <v>806</v>
      </c>
      <c r="B288" s="145">
        <v>135</v>
      </c>
      <c r="C288" s="146">
        <v>119.67</v>
      </c>
      <c r="D288" s="147">
        <v>1.1274999999999999</v>
      </c>
      <c r="E288" s="148">
        <v>0.22000000000000003</v>
      </c>
      <c r="F288" s="149">
        <v>0.22607407407407415</v>
      </c>
      <c r="G288" s="165">
        <v>165.52</v>
      </c>
      <c r="H288" s="151">
        <v>30.52000000000001</v>
      </c>
      <c r="I288" s="145" t="s">
        <v>955</v>
      </c>
      <c r="J288" s="152" t="s">
        <v>1455</v>
      </c>
      <c r="K288" s="153">
        <v>43900</v>
      </c>
      <c r="L288" s="154">
        <v>44025</v>
      </c>
      <c r="M288" s="155">
        <v>17010</v>
      </c>
      <c r="N288" s="156">
        <v>0.65489711934156403</v>
      </c>
      <c r="O288" s="157">
        <v>134.92792499999999</v>
      </c>
      <c r="P288" s="157">
        <v>-7.2075000000012324E-2</v>
      </c>
      <c r="Q288" s="158">
        <v>0.9</v>
      </c>
      <c r="R288" s="159">
        <v>33081.959999999985</v>
      </c>
      <c r="S288" s="160">
        <v>37299.909899999984</v>
      </c>
      <c r="T288" s="160"/>
      <c r="U288" s="161"/>
      <c r="V288" s="162">
        <v>12581.689999999999</v>
      </c>
      <c r="W288" s="162">
        <v>49881.599899999987</v>
      </c>
      <c r="X288" s="163">
        <v>43415</v>
      </c>
      <c r="Y288" s="159">
        <v>6466.5998999999865</v>
      </c>
      <c r="Z288" s="184">
        <v>0.14894851779338913</v>
      </c>
      <c r="AA288" s="184">
        <v>0.17491043574507725</v>
      </c>
      <c r="AB288" s="184">
        <v>-2.5961917951688118E-2</v>
      </c>
      <c r="AC288" s="164" t="s">
        <v>952</v>
      </c>
    </row>
    <row r="289" spans="1:29">
      <c r="A289" s="144" t="s">
        <v>807</v>
      </c>
      <c r="B289" s="145">
        <v>135</v>
      </c>
      <c r="C289" s="146">
        <v>121.36</v>
      </c>
      <c r="D289" s="147">
        <v>1.1117999999999999</v>
      </c>
      <c r="E289" s="148">
        <v>0.22000000000000003</v>
      </c>
      <c r="F289" s="149">
        <v>0.24340740740740752</v>
      </c>
      <c r="G289" s="165">
        <v>167.86</v>
      </c>
      <c r="H289" s="151">
        <v>32.860000000000014</v>
      </c>
      <c r="I289" s="145" t="s">
        <v>955</v>
      </c>
      <c r="J289" s="152" t="s">
        <v>1456</v>
      </c>
      <c r="K289" s="153">
        <v>43901</v>
      </c>
      <c r="L289" s="154">
        <v>44025</v>
      </c>
      <c r="M289" s="155">
        <v>16875</v>
      </c>
      <c r="N289" s="156">
        <v>0.71074962962962995</v>
      </c>
      <c r="O289" s="157">
        <v>134.92804799999999</v>
      </c>
      <c r="P289" s="157">
        <v>-7.195200000001023E-2</v>
      </c>
      <c r="Q289" s="158">
        <v>0.9</v>
      </c>
      <c r="R289" s="159">
        <v>33203.319999999985</v>
      </c>
      <c r="S289" s="160">
        <v>36915.45117599998</v>
      </c>
      <c r="T289" s="160"/>
      <c r="U289" s="161"/>
      <c r="V289" s="162">
        <v>12581.689999999999</v>
      </c>
      <c r="W289" s="162">
        <v>49497.141175999976</v>
      </c>
      <c r="X289" s="163">
        <v>43550</v>
      </c>
      <c r="Y289" s="159">
        <v>5947.1411759999755</v>
      </c>
      <c r="Z289" s="184">
        <v>0.13655892482204313</v>
      </c>
      <c r="AA289" s="184">
        <v>0.15805139651567934</v>
      </c>
      <c r="AB289" s="184">
        <v>-2.1492471693636217E-2</v>
      </c>
      <c r="AC289" s="164" t="s">
        <v>952</v>
      </c>
    </row>
    <row r="290" spans="1:29">
      <c r="A290" s="144" t="s">
        <v>808</v>
      </c>
      <c r="B290" s="145">
        <v>135</v>
      </c>
      <c r="C290" s="146">
        <v>123.35</v>
      </c>
      <c r="D290" s="147">
        <v>1.0939000000000001</v>
      </c>
      <c r="E290" s="148">
        <v>0.22000000000000003</v>
      </c>
      <c r="F290" s="149">
        <v>0.22740740740740734</v>
      </c>
      <c r="G290" s="165">
        <v>165.7</v>
      </c>
      <c r="H290" s="151">
        <v>30.699999999999989</v>
      </c>
      <c r="I290" s="145" t="s">
        <v>955</v>
      </c>
      <c r="J290" s="152" t="s">
        <v>1309</v>
      </c>
      <c r="K290" s="153">
        <v>43902</v>
      </c>
      <c r="L290" s="154">
        <v>44021</v>
      </c>
      <c r="M290" s="155">
        <v>16200</v>
      </c>
      <c r="N290" s="156">
        <v>0.69169753086419727</v>
      </c>
      <c r="O290" s="157">
        <v>134.93256500000001</v>
      </c>
      <c r="P290" s="157">
        <v>-6.7434999999989031E-2</v>
      </c>
      <c r="Q290" s="158">
        <v>0.9</v>
      </c>
      <c r="R290" s="159">
        <v>33326.669999999984</v>
      </c>
      <c r="S290" s="160">
        <v>36456.044312999984</v>
      </c>
      <c r="T290" s="160"/>
      <c r="U290" s="161"/>
      <c r="V290" s="162">
        <v>12581.689999999999</v>
      </c>
      <c r="W290" s="162">
        <v>49037.734312999979</v>
      </c>
      <c r="X290" s="163">
        <v>43685</v>
      </c>
      <c r="Y290" s="159">
        <v>5352.734312999979</v>
      </c>
      <c r="Z290" s="184">
        <v>0.12253025782305094</v>
      </c>
      <c r="AA290" s="184">
        <v>0.14065436525123021</v>
      </c>
      <c r="AB290" s="184">
        <v>-1.812410742817927E-2</v>
      </c>
      <c r="AC290" s="164" t="s">
        <v>952</v>
      </c>
    </row>
    <row r="291" spans="1:29" ht="18" customHeight="1">
      <c r="A291" s="144" t="s">
        <v>809</v>
      </c>
      <c r="B291" s="145">
        <v>135</v>
      </c>
      <c r="C291" s="146">
        <v>124.07</v>
      </c>
      <c r="D291" s="147">
        <v>1.0874999999999999</v>
      </c>
      <c r="E291" s="148">
        <v>0.22000000000000003</v>
      </c>
      <c r="F291" s="149">
        <v>0.23459259259259249</v>
      </c>
      <c r="G291" s="165">
        <v>166.67</v>
      </c>
      <c r="H291" s="151">
        <v>31.669999999999987</v>
      </c>
      <c r="I291" s="145" t="s">
        <v>955</v>
      </c>
      <c r="J291" s="152" t="s">
        <v>1310</v>
      </c>
      <c r="K291" s="153">
        <v>43903</v>
      </c>
      <c r="L291" s="154">
        <v>44021</v>
      </c>
      <c r="M291" s="155">
        <v>16065</v>
      </c>
      <c r="N291" s="156">
        <v>0.7195487083722375</v>
      </c>
      <c r="O291" s="157">
        <v>134.92612499999998</v>
      </c>
      <c r="P291" s="157">
        <v>-7.3875000000015234E-2</v>
      </c>
      <c r="Q291" s="158">
        <v>0.9</v>
      </c>
      <c r="R291" s="159">
        <v>33450.739999999983</v>
      </c>
      <c r="S291" s="160">
        <v>36377.679749999981</v>
      </c>
      <c r="T291" s="160"/>
      <c r="U291" s="161"/>
      <c r="V291" s="162">
        <v>12581.689999999999</v>
      </c>
      <c r="W291" s="162">
        <v>48959.369749999983</v>
      </c>
      <c r="X291" s="163">
        <v>43820</v>
      </c>
      <c r="Y291" s="159">
        <v>5139.3697499999835</v>
      </c>
      <c r="Z291" s="184">
        <v>0.11728365472387003</v>
      </c>
      <c r="AA291" s="184">
        <v>0.13356637094933776</v>
      </c>
      <c r="AB291" s="184">
        <v>-1.628271622546773E-2</v>
      </c>
      <c r="AC291" s="164" t="s">
        <v>952</v>
      </c>
    </row>
    <row r="292" spans="1:29">
      <c r="A292" s="144" t="s">
        <v>817</v>
      </c>
      <c r="B292" s="145">
        <v>135</v>
      </c>
      <c r="C292" s="146">
        <v>129.69999999999999</v>
      </c>
      <c r="D292" s="147">
        <v>1.0403</v>
      </c>
      <c r="E292" s="148">
        <v>0.22000000000000003</v>
      </c>
      <c r="F292" s="149">
        <v>0.23481481481481473</v>
      </c>
      <c r="G292" s="165">
        <v>166.7</v>
      </c>
      <c r="H292" s="151">
        <v>31.699999999999989</v>
      </c>
      <c r="I292" s="145" t="s">
        <v>27</v>
      </c>
      <c r="J292" s="152" t="s">
        <v>1282</v>
      </c>
      <c r="K292" s="153">
        <v>43906</v>
      </c>
      <c r="L292" s="154">
        <v>44019</v>
      </c>
      <c r="M292" s="155">
        <v>15390</v>
      </c>
      <c r="N292" s="156">
        <v>0.75181936322287168</v>
      </c>
      <c r="O292" s="157">
        <v>134.92690999999999</v>
      </c>
      <c r="P292" s="157">
        <v>-7.3090000000007649E-2</v>
      </c>
      <c r="Q292" s="158">
        <v>0.9</v>
      </c>
      <c r="R292" s="159">
        <v>33580.439999999981</v>
      </c>
      <c r="S292" s="160">
        <v>34933.731731999978</v>
      </c>
      <c r="T292" s="160"/>
      <c r="U292" s="161"/>
      <c r="V292" s="162">
        <v>12581.689999999999</v>
      </c>
      <c r="W292" s="162">
        <v>47515.421731999973</v>
      </c>
      <c r="X292" s="163">
        <v>43955</v>
      </c>
      <c r="Y292" s="159">
        <v>3560.4217319999734</v>
      </c>
      <c r="Z292" s="184">
        <v>8.1001518189056432E-2</v>
      </c>
      <c r="AA292" s="184">
        <v>8.4106203458081952E-2</v>
      </c>
      <c r="AB292" s="184">
        <v>-3.10468526902552E-3</v>
      </c>
      <c r="AC292" s="164" t="s">
        <v>952</v>
      </c>
    </row>
    <row r="293" spans="1:29">
      <c r="A293" s="144" t="s">
        <v>818</v>
      </c>
      <c r="B293" s="145">
        <v>135</v>
      </c>
      <c r="C293" s="146">
        <v>129.49</v>
      </c>
      <c r="D293" s="147">
        <v>1.042</v>
      </c>
      <c r="E293" s="148">
        <v>0.22000000000000003</v>
      </c>
      <c r="F293" s="149">
        <v>0.23281481481481486</v>
      </c>
      <c r="G293" s="165">
        <v>166.43</v>
      </c>
      <c r="H293" s="151">
        <v>31.430000000000007</v>
      </c>
      <c r="I293" s="145" t="s">
        <v>27</v>
      </c>
      <c r="J293" s="152" t="s">
        <v>1283</v>
      </c>
      <c r="K293" s="153">
        <v>43907</v>
      </c>
      <c r="L293" s="154">
        <v>44019</v>
      </c>
      <c r="M293" s="155">
        <v>15255</v>
      </c>
      <c r="N293" s="156">
        <v>0.7520124549328091</v>
      </c>
      <c r="O293" s="157">
        <v>134.92858000000001</v>
      </c>
      <c r="P293" s="157">
        <v>-7.1419999999989159E-2</v>
      </c>
      <c r="Q293" s="158">
        <v>0.9</v>
      </c>
      <c r="R293" s="159">
        <v>33709.929999999978</v>
      </c>
      <c r="S293" s="160">
        <v>35125.74705999998</v>
      </c>
      <c r="T293" s="160"/>
      <c r="U293" s="161"/>
      <c r="V293" s="162">
        <v>12581.689999999999</v>
      </c>
      <c r="W293" s="162">
        <v>47707.437059999982</v>
      </c>
      <c r="X293" s="163">
        <v>44090</v>
      </c>
      <c r="Y293" s="159">
        <v>3617.437059999982</v>
      </c>
      <c r="Z293" s="184">
        <v>8.2046655931049761E-2</v>
      </c>
      <c r="AA293" s="184">
        <v>8.5613218416874304E-2</v>
      </c>
      <c r="AB293" s="184">
        <v>-3.5665624858245426E-3</v>
      </c>
      <c r="AC293" s="164" t="s">
        <v>952</v>
      </c>
    </row>
    <row r="294" spans="1:29">
      <c r="A294" s="144" t="s">
        <v>819</v>
      </c>
      <c r="B294" s="145">
        <v>135</v>
      </c>
      <c r="C294" s="146">
        <v>131.63</v>
      </c>
      <c r="D294" s="147">
        <v>1.0250999999999999</v>
      </c>
      <c r="E294" s="148">
        <v>0.22000000000000003</v>
      </c>
      <c r="F294" s="149">
        <v>0.23703703703703705</v>
      </c>
      <c r="G294" s="165">
        <v>167</v>
      </c>
      <c r="H294" s="151">
        <v>32</v>
      </c>
      <c r="I294" s="145" t="s">
        <v>955</v>
      </c>
      <c r="J294" s="152" t="s">
        <v>1116</v>
      </c>
      <c r="K294" s="153">
        <v>43908</v>
      </c>
      <c r="L294" s="154">
        <v>44018</v>
      </c>
      <c r="M294" s="155">
        <v>14985</v>
      </c>
      <c r="N294" s="156">
        <v>0.7794461127794462</v>
      </c>
      <c r="O294" s="157">
        <v>134.93391299999999</v>
      </c>
      <c r="P294" s="157">
        <v>-6.6087000000010221E-2</v>
      </c>
      <c r="Q294" s="158">
        <v>0.9</v>
      </c>
      <c r="R294" s="159">
        <v>33841.559999999976</v>
      </c>
      <c r="S294" s="160">
        <v>34690.983155999973</v>
      </c>
      <c r="T294" s="160"/>
      <c r="U294" s="161"/>
      <c r="V294" s="162">
        <v>12581.689999999999</v>
      </c>
      <c r="W294" s="162">
        <v>47272.673155999975</v>
      </c>
      <c r="X294" s="163">
        <v>44225</v>
      </c>
      <c r="Y294" s="159">
        <v>3047.6731559999753</v>
      </c>
      <c r="Z294" s="184">
        <v>6.8912903470886855E-2</v>
      </c>
      <c r="AA294" s="184">
        <v>6.7796776777840018E-2</v>
      </c>
      <c r="AB294" s="184">
        <v>1.1161266930468372E-3</v>
      </c>
      <c r="AC294" s="164" t="s">
        <v>952</v>
      </c>
    </row>
    <row r="295" spans="1:29">
      <c r="A295" s="144" t="s">
        <v>820</v>
      </c>
      <c r="B295" s="145">
        <v>90</v>
      </c>
      <c r="C295" s="146">
        <v>87.16</v>
      </c>
      <c r="D295" s="147">
        <v>1.0321</v>
      </c>
      <c r="E295" s="148">
        <v>0.19</v>
      </c>
      <c r="F295" s="149">
        <v>0.22866666666666666</v>
      </c>
      <c r="G295" s="165">
        <v>110.58</v>
      </c>
      <c r="H295" s="151">
        <v>20.58</v>
      </c>
      <c r="I295" s="145" t="s">
        <v>955</v>
      </c>
      <c r="J295" s="152" t="s">
        <v>1117</v>
      </c>
      <c r="K295" s="153">
        <v>43909</v>
      </c>
      <c r="L295" s="154">
        <v>44018</v>
      </c>
      <c r="M295" s="155">
        <v>9900</v>
      </c>
      <c r="N295" s="156">
        <v>0.75875757575757574</v>
      </c>
      <c r="O295" s="157">
        <v>89.957836</v>
      </c>
      <c r="P295" s="157">
        <v>-4.2163999999999646E-2</v>
      </c>
      <c r="Q295" s="158">
        <v>0.6</v>
      </c>
      <c r="R295" s="159">
        <v>33928.719999999979</v>
      </c>
      <c r="S295" s="160">
        <v>35017.83191199998</v>
      </c>
      <c r="T295" s="160"/>
      <c r="U295" s="161"/>
      <c r="V295" s="162">
        <v>12581.689999999999</v>
      </c>
      <c r="W295" s="162">
        <v>47599.521911999982</v>
      </c>
      <c r="X295" s="163">
        <v>44315</v>
      </c>
      <c r="Y295" s="159">
        <v>3284.521911999982</v>
      </c>
      <c r="Z295" s="184">
        <v>7.4117610560757718E-2</v>
      </c>
      <c r="AA295" s="184">
        <v>7.4934886584677507E-2</v>
      </c>
      <c r="AB295" s="184">
        <v>-8.1727602391978849E-4</v>
      </c>
      <c r="AC295" s="164" t="s">
        <v>952</v>
      </c>
    </row>
    <row r="296" spans="1:29">
      <c r="A296" s="144" t="s">
        <v>821</v>
      </c>
      <c r="B296" s="145">
        <v>90</v>
      </c>
      <c r="C296" s="146">
        <v>86.16</v>
      </c>
      <c r="D296" s="147">
        <v>1.0441</v>
      </c>
      <c r="E296" s="148">
        <v>0.19</v>
      </c>
      <c r="F296" s="149">
        <v>0.21455555555555558</v>
      </c>
      <c r="G296" s="165">
        <v>109.31</v>
      </c>
      <c r="H296" s="151">
        <v>19.310000000000002</v>
      </c>
      <c r="I296" s="145" t="s">
        <v>955</v>
      </c>
      <c r="J296" s="152" t="s">
        <v>1118</v>
      </c>
      <c r="K296" s="153">
        <v>43910</v>
      </c>
      <c r="L296" s="154">
        <v>44018</v>
      </c>
      <c r="M296" s="155">
        <v>9810</v>
      </c>
      <c r="N296" s="156">
        <v>0.71846585117227335</v>
      </c>
      <c r="O296" s="157">
        <v>89.959655999999995</v>
      </c>
      <c r="P296" s="157">
        <v>-4.0344000000004598E-2</v>
      </c>
      <c r="Q296" s="158">
        <v>0.6</v>
      </c>
      <c r="R296" s="159">
        <v>34014.879999999983</v>
      </c>
      <c r="S296" s="160">
        <v>35514.936207999985</v>
      </c>
      <c r="T296" s="160"/>
      <c r="U296" s="161"/>
      <c r="V296" s="162">
        <v>12581.689999999999</v>
      </c>
      <c r="W296" s="162">
        <v>48096.626207999987</v>
      </c>
      <c r="X296" s="163">
        <v>44405</v>
      </c>
      <c r="Y296" s="159">
        <v>3691.6262079999869</v>
      </c>
      <c r="Z296" s="184">
        <v>8.3135372322936218E-2</v>
      </c>
      <c r="AA296" s="184">
        <v>8.7254800923319387E-2</v>
      </c>
      <c r="AB296" s="184">
        <v>-4.1194286003831682E-3</v>
      </c>
      <c r="AC296" s="164" t="s">
        <v>952</v>
      </c>
    </row>
    <row r="297" spans="1:29">
      <c r="A297" s="144" t="s">
        <v>828</v>
      </c>
      <c r="B297" s="145">
        <v>135</v>
      </c>
      <c r="C297" s="146">
        <v>134.46</v>
      </c>
      <c r="D297" s="147">
        <v>1.0035000000000001</v>
      </c>
      <c r="E297" s="148">
        <v>0.22000000000000003</v>
      </c>
      <c r="F297" s="149">
        <v>0.26362962962962966</v>
      </c>
      <c r="G297" s="165">
        <v>170.59</v>
      </c>
      <c r="H297" s="151">
        <v>35.590000000000003</v>
      </c>
      <c r="I297" s="145" t="s">
        <v>955</v>
      </c>
      <c r="J297" s="152" t="s">
        <v>1119</v>
      </c>
      <c r="K297" s="153">
        <v>43913</v>
      </c>
      <c r="L297" s="154">
        <v>44018</v>
      </c>
      <c r="M297" s="155">
        <v>14310</v>
      </c>
      <c r="N297" s="156">
        <v>0.90778127183787571</v>
      </c>
      <c r="O297" s="157">
        <v>134.93061000000003</v>
      </c>
      <c r="P297" s="157">
        <v>-6.9389999999970087E-2</v>
      </c>
      <c r="Q297" s="158">
        <v>0.9</v>
      </c>
      <c r="R297" s="159">
        <v>34149.339999999982</v>
      </c>
      <c r="S297" s="160">
        <v>34268.862689999987</v>
      </c>
      <c r="T297" s="160"/>
      <c r="U297" s="161"/>
      <c r="V297" s="162">
        <v>12581.689999999999</v>
      </c>
      <c r="W297" s="162">
        <v>46850.552689999982</v>
      </c>
      <c r="X297" s="163">
        <v>44540</v>
      </c>
      <c r="Y297" s="159">
        <v>2310.5526899999822</v>
      </c>
      <c r="Z297" s="184">
        <v>5.1875902334979296E-2</v>
      </c>
      <c r="AA297" s="184">
        <v>4.4838837786259411E-2</v>
      </c>
      <c r="AB297" s="184">
        <v>7.0370645487198846E-3</v>
      </c>
      <c r="AC297" s="164" t="s">
        <v>952</v>
      </c>
    </row>
    <row r="298" spans="1:29">
      <c r="A298" s="144" t="s">
        <v>829</v>
      </c>
      <c r="B298" s="145">
        <v>90</v>
      </c>
      <c r="C298" s="146">
        <v>88.09</v>
      </c>
      <c r="D298" s="147">
        <v>1.0212000000000001</v>
      </c>
      <c r="E298" s="148">
        <v>0.19</v>
      </c>
      <c r="F298" s="149">
        <v>0.19399999999999992</v>
      </c>
      <c r="G298" s="165">
        <v>107.46</v>
      </c>
      <c r="H298" s="151">
        <v>17.459999999999994</v>
      </c>
      <c r="I298" s="145" t="s">
        <v>955</v>
      </c>
      <c r="J298" s="152" t="s">
        <v>1085</v>
      </c>
      <c r="K298" s="153">
        <v>43914</v>
      </c>
      <c r="L298" s="154">
        <v>44015</v>
      </c>
      <c r="M298" s="155">
        <v>9180</v>
      </c>
      <c r="N298" s="156">
        <v>0.69421568627450947</v>
      </c>
      <c r="O298" s="157">
        <v>89.957508000000018</v>
      </c>
      <c r="P298" s="157">
        <v>-4.2491999999981545E-2</v>
      </c>
      <c r="Q298" s="158">
        <v>0.6</v>
      </c>
      <c r="R298" s="159">
        <v>34237.429999999978</v>
      </c>
      <c r="S298" s="160">
        <v>34963.263515999985</v>
      </c>
      <c r="T298" s="160"/>
      <c r="U298" s="161"/>
      <c r="V298" s="162">
        <v>12581.689999999999</v>
      </c>
      <c r="W298" s="162">
        <v>47544.95351599998</v>
      </c>
      <c r="X298" s="163">
        <v>44630</v>
      </c>
      <c r="Y298" s="159">
        <v>2914.9535159999796</v>
      </c>
      <c r="Z298" s="184">
        <v>6.5313769123907184E-2</v>
      </c>
      <c r="AA298" s="184">
        <v>6.3139446112480124E-2</v>
      </c>
      <c r="AB298" s="184">
        <v>2.1743230114270595E-3</v>
      </c>
      <c r="AC298" s="164" t="s">
        <v>952</v>
      </c>
    </row>
    <row r="299" spans="1:29">
      <c r="A299" s="144" t="s">
        <v>830</v>
      </c>
      <c r="B299" s="145">
        <v>90</v>
      </c>
      <c r="C299" s="146">
        <v>86.43</v>
      </c>
      <c r="D299" s="147">
        <v>1.0407999999999999</v>
      </c>
      <c r="E299" s="148">
        <v>0.19</v>
      </c>
      <c r="F299" s="149">
        <v>0.21844444444444441</v>
      </c>
      <c r="G299" s="165">
        <v>109.66</v>
      </c>
      <c r="H299" s="151">
        <v>19.659999999999997</v>
      </c>
      <c r="I299" s="145" t="s">
        <v>955</v>
      </c>
      <c r="J299" s="152" t="s">
        <v>1111</v>
      </c>
      <c r="K299" s="153">
        <v>43915</v>
      </c>
      <c r="L299" s="154">
        <v>44018</v>
      </c>
      <c r="M299" s="155">
        <v>9360</v>
      </c>
      <c r="N299" s="156">
        <v>0.7666559829059828</v>
      </c>
      <c r="O299" s="157">
        <v>89.956344000000001</v>
      </c>
      <c r="P299" s="157">
        <v>-4.3655999999998585E-2</v>
      </c>
      <c r="Q299" s="158">
        <v>0.6</v>
      </c>
      <c r="R299" s="159">
        <v>34323.859999999979</v>
      </c>
      <c r="S299" s="160">
        <v>35724.273487999977</v>
      </c>
      <c r="T299" s="160"/>
      <c r="U299" s="161"/>
      <c r="V299" s="162">
        <v>12581.689999999999</v>
      </c>
      <c r="W299" s="162">
        <v>48305.963487999979</v>
      </c>
      <c r="X299" s="163">
        <v>44720</v>
      </c>
      <c r="Y299" s="159">
        <v>3585.9634879999794</v>
      </c>
      <c r="Z299" s="184">
        <v>8.0187018962432521E-2</v>
      </c>
      <c r="AA299" s="184">
        <v>8.3375283184257354E-2</v>
      </c>
      <c r="AB299" s="184">
        <v>-3.1882642218248325E-3</v>
      </c>
      <c r="AC299" s="164" t="s">
        <v>952</v>
      </c>
    </row>
    <row r="300" spans="1:29">
      <c r="A300" s="144" t="s">
        <v>831</v>
      </c>
      <c r="B300" s="145">
        <v>135</v>
      </c>
      <c r="C300" s="146">
        <v>130.81</v>
      </c>
      <c r="D300" s="147">
        <v>1.0315000000000001</v>
      </c>
      <c r="E300" s="148">
        <v>0.22000000000000003</v>
      </c>
      <c r="F300" s="149">
        <v>0.22933333333333339</v>
      </c>
      <c r="G300" s="165">
        <v>165.96</v>
      </c>
      <c r="H300" s="151">
        <v>30.960000000000008</v>
      </c>
      <c r="I300" s="145" t="s">
        <v>955</v>
      </c>
      <c r="J300" s="152" t="s">
        <v>1120</v>
      </c>
      <c r="K300" s="153">
        <v>43916</v>
      </c>
      <c r="L300" s="154">
        <v>44018</v>
      </c>
      <c r="M300" s="155">
        <v>13905</v>
      </c>
      <c r="N300" s="156">
        <v>0.81268608414239496</v>
      </c>
      <c r="O300" s="157">
        <v>134.93051500000001</v>
      </c>
      <c r="P300" s="157">
        <v>-6.948499999998603E-2</v>
      </c>
      <c r="Q300" s="158">
        <v>0.9</v>
      </c>
      <c r="R300" s="159">
        <v>34454.669999999976</v>
      </c>
      <c r="S300" s="160">
        <v>35539.992104999976</v>
      </c>
      <c r="T300" s="160"/>
      <c r="U300" s="161"/>
      <c r="V300" s="162">
        <v>12581.689999999999</v>
      </c>
      <c r="W300" s="162">
        <v>48121.682104999971</v>
      </c>
      <c r="X300" s="163">
        <v>44855</v>
      </c>
      <c r="Y300" s="159">
        <v>3266.6821049999708</v>
      </c>
      <c r="Z300" s="184">
        <v>7.2827602385463708E-2</v>
      </c>
      <c r="AA300" s="184">
        <v>7.3471506186601143E-2</v>
      </c>
      <c r="AB300" s="184">
        <v>-6.4390380113743539E-4</v>
      </c>
      <c r="AC300" s="164" t="s">
        <v>952</v>
      </c>
    </row>
    <row r="301" spans="1:29">
      <c r="A301" s="144" t="s">
        <v>832</v>
      </c>
      <c r="B301" s="145">
        <v>135</v>
      </c>
      <c r="C301" s="146">
        <v>131.36000000000001</v>
      </c>
      <c r="D301" s="147">
        <v>1.0271999999999999</v>
      </c>
      <c r="E301" s="148">
        <v>0.22000000000000003</v>
      </c>
      <c r="F301" s="149">
        <v>0.23451851851851849</v>
      </c>
      <c r="G301" s="165">
        <v>166.66</v>
      </c>
      <c r="H301" s="151">
        <v>31.659999999999997</v>
      </c>
      <c r="I301" s="145" t="s">
        <v>955</v>
      </c>
      <c r="J301" s="152" t="s">
        <v>1121</v>
      </c>
      <c r="K301" s="153">
        <v>43917</v>
      </c>
      <c r="L301" s="154">
        <v>44018</v>
      </c>
      <c r="M301" s="155">
        <v>13770</v>
      </c>
      <c r="N301" s="156">
        <v>0.83920842411038477</v>
      </c>
      <c r="O301" s="157">
        <v>134.93299200000001</v>
      </c>
      <c r="P301" s="157">
        <v>-6.7007999999987078E-2</v>
      </c>
      <c r="Q301" s="158">
        <v>0.9</v>
      </c>
      <c r="R301" s="159">
        <v>34586.029999999977</v>
      </c>
      <c r="S301" s="160">
        <v>35526.770015999973</v>
      </c>
      <c r="T301" s="160"/>
      <c r="U301" s="161"/>
      <c r="V301" s="162">
        <v>12581.689999999999</v>
      </c>
      <c r="W301" s="162">
        <v>48108.460015999968</v>
      </c>
      <c r="X301" s="163">
        <v>44990</v>
      </c>
      <c r="Y301" s="159">
        <v>3118.4600159999682</v>
      </c>
      <c r="Z301" s="184">
        <v>6.9314514692152995E-2</v>
      </c>
      <c r="AA301" s="184">
        <v>6.8788015114469303E-2</v>
      </c>
      <c r="AB301" s="184">
        <v>5.2649957768369227E-4</v>
      </c>
      <c r="AC301" s="164" t="s">
        <v>952</v>
      </c>
    </row>
    <row r="302" spans="1:29">
      <c r="A302" s="144" t="s">
        <v>840</v>
      </c>
      <c r="B302" s="145">
        <v>240</v>
      </c>
      <c r="C302" s="146">
        <v>238.28</v>
      </c>
      <c r="D302" s="147">
        <v>1.0066999999999999</v>
      </c>
      <c r="E302" s="148">
        <v>0.29000000000000004</v>
      </c>
      <c r="F302" s="149">
        <v>0.30366666666666664</v>
      </c>
      <c r="G302" s="165">
        <v>312.88</v>
      </c>
      <c r="H302" s="151">
        <v>72.88</v>
      </c>
      <c r="I302" s="145" t="s">
        <v>955</v>
      </c>
      <c r="J302" s="152" t="s">
        <v>1294</v>
      </c>
      <c r="K302" s="153">
        <v>43920</v>
      </c>
      <c r="L302" s="154">
        <v>44020</v>
      </c>
      <c r="M302" s="155">
        <v>24240</v>
      </c>
      <c r="N302" s="156">
        <v>1.0974092409240923</v>
      </c>
      <c r="O302" s="157">
        <v>239.876476</v>
      </c>
      <c r="P302" s="157">
        <v>-0.1235240000000033</v>
      </c>
      <c r="Q302" s="158">
        <v>1.6</v>
      </c>
      <c r="R302" s="159">
        <v>34824.309999999976</v>
      </c>
      <c r="S302" s="160">
        <v>35057.632876999975</v>
      </c>
      <c r="T302" s="160"/>
      <c r="U302" s="161"/>
      <c r="V302" s="162">
        <v>12581.689999999999</v>
      </c>
      <c r="W302" s="162">
        <v>47639.32287699997</v>
      </c>
      <c r="X302" s="163">
        <v>45230</v>
      </c>
      <c r="Y302" s="159">
        <v>2409.3228769999696</v>
      </c>
      <c r="Z302" s="184">
        <v>5.3268248441299404E-2</v>
      </c>
      <c r="AA302" s="184">
        <v>4.7203482776917438E-2</v>
      </c>
      <c r="AB302" s="184">
        <v>6.0647656643819658E-3</v>
      </c>
      <c r="AC302" s="164" t="s">
        <v>952</v>
      </c>
    </row>
    <row r="303" spans="1:29">
      <c r="A303" s="144" t="s">
        <v>841</v>
      </c>
      <c r="B303" s="145">
        <v>240</v>
      </c>
      <c r="C303" s="146">
        <v>237.72</v>
      </c>
      <c r="D303" s="147">
        <v>1.0091000000000001</v>
      </c>
      <c r="E303" s="148">
        <v>0.29000000000000004</v>
      </c>
      <c r="F303" s="149">
        <v>0.30062499999999992</v>
      </c>
      <c r="G303" s="165">
        <v>312.14999999999998</v>
      </c>
      <c r="H303" s="151">
        <v>72.149999999999977</v>
      </c>
      <c r="I303" s="145" t="s">
        <v>955</v>
      </c>
      <c r="J303" s="152" t="s">
        <v>1295</v>
      </c>
      <c r="K303" s="153">
        <v>43921</v>
      </c>
      <c r="L303" s="154">
        <v>44020</v>
      </c>
      <c r="M303" s="155">
        <v>24000</v>
      </c>
      <c r="N303" s="156">
        <v>1.0972812499999995</v>
      </c>
      <c r="O303" s="157">
        <v>239.88325200000003</v>
      </c>
      <c r="P303" s="157">
        <v>-0.11674799999997276</v>
      </c>
      <c r="Q303" s="158">
        <v>1.6</v>
      </c>
      <c r="R303" s="159">
        <v>35062.029999999977</v>
      </c>
      <c r="S303" s="160">
        <v>35381.094472999983</v>
      </c>
      <c r="T303" s="160"/>
      <c r="U303" s="161"/>
      <c r="V303" s="162">
        <v>12581.689999999999</v>
      </c>
      <c r="W303" s="162">
        <v>47962.784472999978</v>
      </c>
      <c r="X303" s="163">
        <v>45470</v>
      </c>
      <c r="Y303" s="159">
        <v>2492.7844729999779</v>
      </c>
      <c r="Z303" s="184">
        <v>5.4822618715636207E-2</v>
      </c>
      <c r="AA303" s="184">
        <v>4.9435149549152957E-2</v>
      </c>
      <c r="AB303" s="184">
        <v>5.3874691664832497E-3</v>
      </c>
      <c r="AC303" s="164" t="s">
        <v>952</v>
      </c>
    </row>
    <row r="304" spans="1:29">
      <c r="A304" s="144" t="s">
        <v>842</v>
      </c>
      <c r="B304" s="145">
        <v>240</v>
      </c>
      <c r="C304" s="146">
        <v>238.66</v>
      </c>
      <c r="D304" s="147">
        <v>1.0051000000000001</v>
      </c>
      <c r="E304" s="148">
        <v>0.29000000000000004</v>
      </c>
      <c r="F304" s="149">
        <v>0.30574999999999997</v>
      </c>
      <c r="G304" s="165">
        <v>313.38</v>
      </c>
      <c r="H304" s="151">
        <v>73.38</v>
      </c>
      <c r="I304" s="145" t="s">
        <v>955</v>
      </c>
      <c r="J304" s="152" t="s">
        <v>1297</v>
      </c>
      <c r="K304" s="153">
        <v>43922</v>
      </c>
      <c r="L304" s="154">
        <v>44020</v>
      </c>
      <c r="M304" s="155">
        <v>23760</v>
      </c>
      <c r="N304" s="156">
        <v>1.1272601010101009</v>
      </c>
      <c r="O304" s="157">
        <v>239.87716600000002</v>
      </c>
      <c r="P304" s="157">
        <v>-0.12283399999998323</v>
      </c>
      <c r="Q304" s="158">
        <v>1.6</v>
      </c>
      <c r="R304" s="159">
        <v>35300.689999999981</v>
      </c>
      <c r="S304" s="160">
        <v>35480.723518999985</v>
      </c>
      <c r="T304" s="160"/>
      <c r="U304" s="161"/>
      <c r="V304" s="162">
        <v>12581.689999999999</v>
      </c>
      <c r="W304" s="162">
        <v>48062.41351899998</v>
      </c>
      <c r="X304" s="163">
        <v>45710</v>
      </c>
      <c r="Y304" s="159">
        <v>2352.4135189999797</v>
      </c>
      <c r="Z304" s="184">
        <v>5.1463870465980666E-2</v>
      </c>
      <c r="AA304" s="184">
        <v>4.5034859243053837E-2</v>
      </c>
      <c r="AB304" s="184">
        <v>6.4290112229268281E-3</v>
      </c>
      <c r="AC304" s="164" t="s">
        <v>952</v>
      </c>
    </row>
    <row r="305" spans="1:29">
      <c r="A305" s="144" t="s">
        <v>843</v>
      </c>
      <c r="B305" s="145">
        <v>240</v>
      </c>
      <c r="C305" s="146">
        <v>233.1</v>
      </c>
      <c r="D305" s="147">
        <v>1.0290999999999999</v>
      </c>
      <c r="E305" s="148">
        <v>0.29000000000000004</v>
      </c>
      <c r="F305" s="149">
        <v>0.30474999999999997</v>
      </c>
      <c r="G305" s="165">
        <v>313.14</v>
      </c>
      <c r="H305" s="151">
        <v>73.139999999999986</v>
      </c>
      <c r="I305" s="145" t="s">
        <v>955</v>
      </c>
      <c r="J305" s="152" t="s">
        <v>1311</v>
      </c>
      <c r="K305" s="153">
        <v>43923</v>
      </c>
      <c r="L305" s="154">
        <v>44021</v>
      </c>
      <c r="M305" s="155">
        <v>23760</v>
      </c>
      <c r="N305" s="156">
        <v>1.1235732323232321</v>
      </c>
      <c r="O305" s="157">
        <v>239.88320999999996</v>
      </c>
      <c r="P305" s="157">
        <v>-0.11679000000003725</v>
      </c>
      <c r="Q305" s="158">
        <v>1.6</v>
      </c>
      <c r="R305" s="159">
        <v>35533.789999999979</v>
      </c>
      <c r="S305" s="160">
        <v>36567.823288999978</v>
      </c>
      <c r="T305" s="160"/>
      <c r="U305" s="161"/>
      <c r="V305" s="162">
        <v>12581.689999999999</v>
      </c>
      <c r="W305" s="162">
        <v>49149.51328899998</v>
      </c>
      <c r="X305" s="163">
        <v>45950</v>
      </c>
      <c r="Y305" s="159">
        <v>3199.5132889999804</v>
      </c>
      <c r="Z305" s="184">
        <v>6.9630321849836418E-2</v>
      </c>
      <c r="AA305" s="184">
        <v>6.9620336583242182E-2</v>
      </c>
      <c r="AB305" s="184">
        <v>9.9852665942368191E-6</v>
      </c>
      <c r="AC305" s="164" t="s">
        <v>952</v>
      </c>
    </row>
    <row r="306" spans="1:29">
      <c r="A306" s="144" t="s">
        <v>844</v>
      </c>
      <c r="B306" s="145">
        <v>135</v>
      </c>
      <c r="C306" s="146">
        <v>132.08000000000001</v>
      </c>
      <c r="D306" s="147">
        <v>1.0216000000000001</v>
      </c>
      <c r="E306" s="148">
        <v>0.22000000000000003</v>
      </c>
      <c r="F306" s="149">
        <v>0.2412592592592592</v>
      </c>
      <c r="G306" s="165">
        <v>167.57</v>
      </c>
      <c r="H306" s="151">
        <v>32.569999999999993</v>
      </c>
      <c r="I306" s="145" t="s">
        <v>955</v>
      </c>
      <c r="J306" s="152" t="s">
        <v>1122</v>
      </c>
      <c r="K306" s="153">
        <v>43924</v>
      </c>
      <c r="L306" s="154">
        <v>44018</v>
      </c>
      <c r="M306" s="155">
        <v>12825</v>
      </c>
      <c r="N306" s="156">
        <v>0.92694346978557485</v>
      </c>
      <c r="O306" s="157">
        <v>134.93292800000003</v>
      </c>
      <c r="P306" s="157">
        <v>-6.7071999999967602E-2</v>
      </c>
      <c r="Q306" s="158">
        <v>0.9</v>
      </c>
      <c r="R306" s="159">
        <v>35665.869999999981</v>
      </c>
      <c r="S306" s="160">
        <v>36436.252791999985</v>
      </c>
      <c r="T306" s="160"/>
      <c r="U306" s="161"/>
      <c r="V306" s="162">
        <v>12581.689999999999</v>
      </c>
      <c r="W306" s="162">
        <v>49017.942791999987</v>
      </c>
      <c r="X306" s="163">
        <v>46085</v>
      </c>
      <c r="Y306" s="159">
        <v>2932.9427919999871</v>
      </c>
      <c r="Z306" s="184">
        <v>6.3642026516219641E-2</v>
      </c>
      <c r="AA306" s="184">
        <v>6.1642463795160918E-2</v>
      </c>
      <c r="AB306" s="184">
        <v>1.999562721058723E-3</v>
      </c>
      <c r="AC306" s="164" t="s">
        <v>952</v>
      </c>
    </row>
    <row r="307" spans="1:29">
      <c r="A307" s="144" t="s">
        <v>849</v>
      </c>
      <c r="B307" s="145">
        <v>135</v>
      </c>
      <c r="C307" s="146">
        <v>128.31</v>
      </c>
      <c r="D307" s="147">
        <v>1.0516000000000001</v>
      </c>
      <c r="E307" s="148">
        <v>0.22000000000000003</v>
      </c>
      <c r="F307" s="149">
        <v>0.22162962962962954</v>
      </c>
      <c r="G307" s="165">
        <v>164.92</v>
      </c>
      <c r="H307" s="151">
        <v>29.919999999999987</v>
      </c>
      <c r="I307" s="145" t="s">
        <v>27</v>
      </c>
      <c r="J307" s="152" t="s">
        <v>1281</v>
      </c>
      <c r="K307" s="153">
        <v>43928</v>
      </c>
      <c r="L307" s="154">
        <v>44019</v>
      </c>
      <c r="M307" s="155">
        <v>12420</v>
      </c>
      <c r="N307" s="156">
        <v>0.87929146537842151</v>
      </c>
      <c r="O307" s="157">
        <v>134.93079600000002</v>
      </c>
      <c r="P307" s="157">
        <v>-6.9203999999984944E-2</v>
      </c>
      <c r="Q307" s="158">
        <v>0.9</v>
      </c>
      <c r="R307" s="159">
        <v>35794.179999999978</v>
      </c>
      <c r="S307" s="160">
        <v>37641.159687999978</v>
      </c>
      <c r="T307" s="160"/>
      <c r="U307" s="161"/>
      <c r="V307" s="162">
        <v>12581.689999999999</v>
      </c>
      <c r="W307" s="162">
        <v>50222.849687999973</v>
      </c>
      <c r="X307" s="163">
        <v>46220</v>
      </c>
      <c r="Y307" s="159">
        <v>4002.849687999973</v>
      </c>
      <c r="Z307" s="184">
        <v>8.6604277109475936E-2</v>
      </c>
      <c r="AA307" s="184">
        <v>9.2545736477715135E-2</v>
      </c>
      <c r="AB307" s="184">
        <v>-5.9414593682391992E-3</v>
      </c>
      <c r="AC307" s="164" t="s">
        <v>952</v>
      </c>
    </row>
    <row r="308" spans="1:29">
      <c r="A308" s="144" t="s">
        <v>850</v>
      </c>
      <c r="B308" s="145">
        <v>135</v>
      </c>
      <c r="C308" s="146">
        <v>128.21</v>
      </c>
      <c r="D308" s="147">
        <v>1.0524</v>
      </c>
      <c r="E308" s="148">
        <v>0.22000000000000003</v>
      </c>
      <c r="F308" s="149">
        <v>0.22066666666666659</v>
      </c>
      <c r="G308" s="165">
        <v>164.79</v>
      </c>
      <c r="H308" s="151">
        <v>29.789999999999992</v>
      </c>
      <c r="I308" s="145" t="s">
        <v>27</v>
      </c>
      <c r="J308" s="152" t="s">
        <v>1280</v>
      </c>
      <c r="K308" s="153">
        <v>43929</v>
      </c>
      <c r="L308" s="154">
        <v>44019</v>
      </c>
      <c r="M308" s="155">
        <v>12285</v>
      </c>
      <c r="N308" s="156">
        <v>0.88509157509157488</v>
      </c>
      <c r="O308" s="157">
        <v>134.92820400000002</v>
      </c>
      <c r="P308" s="157">
        <v>-7.1795999999977766E-2</v>
      </c>
      <c r="Q308" s="158">
        <v>0.9</v>
      </c>
      <c r="R308" s="159">
        <v>35922.389999999978</v>
      </c>
      <c r="S308" s="160">
        <v>37804.723235999976</v>
      </c>
      <c r="T308" s="160"/>
      <c r="U308" s="161"/>
      <c r="V308" s="162">
        <v>12581.689999999999</v>
      </c>
      <c r="W308" s="162">
        <v>50386.413235999978</v>
      </c>
      <c r="X308" s="163">
        <v>46355</v>
      </c>
      <c r="Y308" s="159">
        <v>4031.4132359999785</v>
      </c>
      <c r="Z308" s="184">
        <v>8.6968250156401306E-2</v>
      </c>
      <c r="AA308" s="184">
        <v>9.3103394757846791E-2</v>
      </c>
      <c r="AB308" s="184">
        <v>-6.1351446014454858E-3</v>
      </c>
      <c r="AC308" s="164" t="s">
        <v>952</v>
      </c>
    </row>
    <row r="309" spans="1:29">
      <c r="A309" s="144" t="s">
        <v>851</v>
      </c>
      <c r="B309" s="145">
        <v>135</v>
      </c>
      <c r="C309" s="146">
        <v>127.05</v>
      </c>
      <c r="D309" s="147">
        <v>1.0620000000000001</v>
      </c>
      <c r="E309" s="148">
        <v>0.22000000000000003</v>
      </c>
      <c r="F309" s="149">
        <v>0.23577777777777786</v>
      </c>
      <c r="G309" s="165">
        <v>166.83</v>
      </c>
      <c r="H309" s="151">
        <v>31.830000000000013</v>
      </c>
      <c r="I309" s="145" t="s">
        <v>955</v>
      </c>
      <c r="J309" s="152" t="s">
        <v>1296</v>
      </c>
      <c r="K309" s="153">
        <v>43930</v>
      </c>
      <c r="L309" s="154">
        <v>44020</v>
      </c>
      <c r="M309" s="155">
        <v>12285</v>
      </c>
      <c r="N309" s="156">
        <v>0.94570207570207598</v>
      </c>
      <c r="O309" s="157">
        <v>134.9271</v>
      </c>
      <c r="P309" s="157">
        <v>-7.2900000000004184E-2</v>
      </c>
      <c r="Q309" s="158">
        <v>0.9</v>
      </c>
      <c r="R309" s="159">
        <v>36049.439999999981</v>
      </c>
      <c r="S309" s="160">
        <v>38284.505279999983</v>
      </c>
      <c r="T309" s="160"/>
      <c r="U309" s="161"/>
      <c r="V309" s="162">
        <v>12581.689999999999</v>
      </c>
      <c r="W309" s="162">
        <v>50866.195279999985</v>
      </c>
      <c r="X309" s="163">
        <v>46490</v>
      </c>
      <c r="Y309" s="159">
        <v>4376.1952799999854</v>
      </c>
      <c r="Z309" s="184">
        <v>9.4131969885996591E-2</v>
      </c>
      <c r="AA309" s="184">
        <v>0.10277380985158069</v>
      </c>
      <c r="AB309" s="184">
        <v>-8.6418399655840972E-3</v>
      </c>
      <c r="AC309" s="164" t="s">
        <v>952</v>
      </c>
    </row>
    <row r="310" spans="1:29">
      <c r="A310" s="144" t="s">
        <v>852</v>
      </c>
      <c r="B310" s="145">
        <v>135</v>
      </c>
      <c r="C310" s="146">
        <v>129.63</v>
      </c>
      <c r="D310" s="147">
        <v>1.0408999999999999</v>
      </c>
      <c r="E310" s="148">
        <v>0.22000000000000003</v>
      </c>
      <c r="F310" s="149">
        <v>0.23414814814814824</v>
      </c>
      <c r="G310" s="165">
        <v>166.61</v>
      </c>
      <c r="H310" s="151">
        <v>31.610000000000014</v>
      </c>
      <c r="I310" s="145" t="s">
        <v>27</v>
      </c>
      <c r="J310" s="152" t="s">
        <v>1279</v>
      </c>
      <c r="K310" s="153">
        <v>43931</v>
      </c>
      <c r="L310" s="154">
        <v>44019</v>
      </c>
      <c r="M310" s="155">
        <v>12015</v>
      </c>
      <c r="N310" s="156">
        <v>0.96027049521431596</v>
      </c>
      <c r="O310" s="157">
        <v>134.93186699999998</v>
      </c>
      <c r="P310" s="157">
        <v>-6.8133000000017319E-2</v>
      </c>
      <c r="Q310" s="158">
        <v>0.9</v>
      </c>
      <c r="R310" s="159">
        <v>36179.069999999978</v>
      </c>
      <c r="S310" s="160">
        <v>37658.793962999975</v>
      </c>
      <c r="T310" s="160"/>
      <c r="U310" s="161"/>
      <c r="V310" s="162">
        <v>12581.689999999999</v>
      </c>
      <c r="W310" s="162">
        <v>50240.483962999977</v>
      </c>
      <c r="X310" s="163">
        <v>46625</v>
      </c>
      <c r="Y310" s="159">
        <v>3615.4839629999769</v>
      </c>
      <c r="Z310" s="184">
        <v>7.754389196782796E-2</v>
      </c>
      <c r="AA310" s="184">
        <v>8.0628111227881716E-2</v>
      </c>
      <c r="AB310" s="184">
        <v>-3.0842192600537555E-3</v>
      </c>
      <c r="AC310" s="164" t="s">
        <v>952</v>
      </c>
    </row>
    <row r="311" spans="1:29">
      <c r="A311" s="144" t="s">
        <v>859</v>
      </c>
      <c r="B311" s="145">
        <v>135</v>
      </c>
      <c r="C311" s="146">
        <v>130.56</v>
      </c>
      <c r="D311" s="147">
        <v>1.0335000000000001</v>
      </c>
      <c r="E311" s="148">
        <v>0.22000000000000003</v>
      </c>
      <c r="F311" s="149">
        <v>0.22696296296296287</v>
      </c>
      <c r="G311" s="165">
        <v>165.64</v>
      </c>
      <c r="H311" s="151">
        <v>30.639999999999986</v>
      </c>
      <c r="I311" s="145" t="s">
        <v>955</v>
      </c>
      <c r="J311" s="152" t="s">
        <v>1123</v>
      </c>
      <c r="K311" s="153">
        <v>43934</v>
      </c>
      <c r="L311" s="154">
        <v>44018</v>
      </c>
      <c r="M311" s="155">
        <v>11475</v>
      </c>
      <c r="N311" s="156">
        <v>0.974605664488017</v>
      </c>
      <c r="O311" s="157">
        <v>134.93376000000001</v>
      </c>
      <c r="P311" s="157">
        <v>-6.6239999999993415E-2</v>
      </c>
      <c r="Q311" s="158">
        <v>0.9</v>
      </c>
      <c r="R311" s="159">
        <v>36309.629999999976</v>
      </c>
      <c r="S311" s="160">
        <v>37526.00260499998</v>
      </c>
      <c r="T311" s="160"/>
      <c r="U311" s="161"/>
      <c r="V311" s="162">
        <v>12581.689999999999</v>
      </c>
      <c r="W311" s="162">
        <v>50107.692604999975</v>
      </c>
      <c r="X311" s="163">
        <v>46760</v>
      </c>
      <c r="Y311" s="159">
        <v>3347.6926049999747</v>
      </c>
      <c r="Z311" s="184">
        <v>7.159308393926378E-2</v>
      </c>
      <c r="AA311" s="184">
        <v>7.2733658041060467E-2</v>
      </c>
      <c r="AB311" s="184">
        <v>-1.1405741017966875E-3</v>
      </c>
      <c r="AC311" s="164" t="s">
        <v>952</v>
      </c>
    </row>
    <row r="312" spans="1:29">
      <c r="A312" s="144" t="s">
        <v>860</v>
      </c>
      <c r="B312" s="145">
        <v>135</v>
      </c>
      <c r="C312" s="146">
        <v>127.81</v>
      </c>
      <c r="D312" s="147">
        <v>1.0557000000000001</v>
      </c>
      <c r="E312" s="148">
        <v>0.22000000000000003</v>
      </c>
      <c r="F312" s="149">
        <v>0.24318518518518528</v>
      </c>
      <c r="G312" s="165">
        <v>167.83</v>
      </c>
      <c r="H312" s="151">
        <v>32.830000000000013</v>
      </c>
      <c r="I312" s="145" t="s">
        <v>955</v>
      </c>
      <c r="J312" s="152" t="s">
        <v>1298</v>
      </c>
      <c r="K312" s="153">
        <v>43935</v>
      </c>
      <c r="L312" s="154">
        <v>44020</v>
      </c>
      <c r="M312" s="155">
        <v>11610</v>
      </c>
      <c r="N312" s="156">
        <v>1.0321231696813096</v>
      </c>
      <c r="O312" s="157">
        <v>134.92901700000002</v>
      </c>
      <c r="P312" s="157">
        <v>-7.0982999999984031E-2</v>
      </c>
      <c r="Q312" s="158">
        <v>0.9</v>
      </c>
      <c r="R312" s="159">
        <v>36437.439999999973</v>
      </c>
      <c r="S312" s="160">
        <v>38467.005407999975</v>
      </c>
      <c r="T312" s="160"/>
      <c r="U312" s="161"/>
      <c r="V312" s="162">
        <v>12581.689999999999</v>
      </c>
      <c r="W312" s="162">
        <v>51048.69540799997</v>
      </c>
      <c r="X312" s="163">
        <v>46895</v>
      </c>
      <c r="Y312" s="159">
        <v>4153.6954079999705</v>
      </c>
      <c r="Z312" s="184">
        <v>8.8574376969825508E-2</v>
      </c>
      <c r="AA312" s="184">
        <v>9.5499180872161027E-2</v>
      </c>
      <c r="AB312" s="184">
        <v>-6.924803902335519E-3</v>
      </c>
      <c r="AC312" s="164" t="s">
        <v>952</v>
      </c>
    </row>
    <row r="313" spans="1:29">
      <c r="A313" s="144" t="s">
        <v>861</v>
      </c>
      <c r="B313" s="145">
        <v>135</v>
      </c>
      <c r="C313" s="146">
        <v>128.24</v>
      </c>
      <c r="D313" s="147">
        <v>1.0522</v>
      </c>
      <c r="E313" s="148">
        <v>0.22000000000000003</v>
      </c>
      <c r="F313" s="149">
        <v>0.22096296296296306</v>
      </c>
      <c r="G313" s="165">
        <v>164.83</v>
      </c>
      <c r="H313" s="151">
        <v>29.830000000000013</v>
      </c>
      <c r="I313" s="145" t="s">
        <v>27</v>
      </c>
      <c r="J313" s="152" t="s">
        <v>1278</v>
      </c>
      <c r="K313" s="153">
        <v>43936</v>
      </c>
      <c r="L313" s="154">
        <v>44019</v>
      </c>
      <c r="M313" s="155">
        <v>11340</v>
      </c>
      <c r="N313" s="156">
        <v>0.96013668430335142</v>
      </c>
      <c r="O313" s="157">
        <v>134.93412800000002</v>
      </c>
      <c r="P313" s="157">
        <v>-6.587199999998461E-2</v>
      </c>
      <c r="Q313" s="158">
        <v>0.9</v>
      </c>
      <c r="R313" s="159">
        <v>36565.679999999971</v>
      </c>
      <c r="S313" s="160">
        <v>38474.408495999967</v>
      </c>
      <c r="T313" s="160"/>
      <c r="U313" s="161"/>
      <c r="V313" s="162">
        <v>12581.689999999999</v>
      </c>
      <c r="W313" s="162">
        <v>51056.098495999962</v>
      </c>
      <c r="X313" s="163">
        <v>47030</v>
      </c>
      <c r="Y313" s="159">
        <v>4026.0984959999623</v>
      </c>
      <c r="Z313" s="184">
        <v>8.5607027344247522E-2</v>
      </c>
      <c r="AA313" s="184">
        <v>9.1602126940250495E-2</v>
      </c>
      <c r="AB313" s="184">
        <v>-5.9950995960029729E-3</v>
      </c>
      <c r="AC313" s="164" t="s">
        <v>952</v>
      </c>
    </row>
    <row r="314" spans="1:29">
      <c r="A314" s="144" t="s">
        <v>862</v>
      </c>
      <c r="B314" s="145">
        <v>135</v>
      </c>
      <c r="C314" s="146">
        <v>127.11</v>
      </c>
      <c r="D314" s="147">
        <v>1.0615000000000001</v>
      </c>
      <c r="E314" s="148">
        <v>0.22000000000000003</v>
      </c>
      <c r="F314" s="149">
        <v>0.23637037037037034</v>
      </c>
      <c r="G314" s="165">
        <v>166.91</v>
      </c>
      <c r="H314" s="151">
        <v>31.909999999999997</v>
      </c>
      <c r="I314" s="145" t="s">
        <v>955</v>
      </c>
      <c r="J314" s="152" t="s">
        <v>1299</v>
      </c>
      <c r="K314" s="153">
        <v>43937</v>
      </c>
      <c r="L314" s="154">
        <v>44020</v>
      </c>
      <c r="M314" s="155">
        <v>11340</v>
      </c>
      <c r="N314" s="156">
        <v>1.027085537918871</v>
      </c>
      <c r="O314" s="157">
        <v>134.92726500000001</v>
      </c>
      <c r="P314" s="157">
        <v>-7.2734999999994443E-2</v>
      </c>
      <c r="Q314" s="158">
        <v>0.9</v>
      </c>
      <c r="R314" s="159">
        <v>36692.789999999972</v>
      </c>
      <c r="S314" s="160">
        <v>38949.396584999973</v>
      </c>
      <c r="T314" s="160"/>
      <c r="U314" s="161"/>
      <c r="V314" s="162">
        <v>12581.689999999999</v>
      </c>
      <c r="W314" s="162">
        <v>51531.086584999968</v>
      </c>
      <c r="X314" s="163">
        <v>47165</v>
      </c>
      <c r="Y314" s="159">
        <v>4366.0865849999682</v>
      </c>
      <c r="Z314" s="184">
        <v>9.2570477790733907E-2</v>
      </c>
      <c r="AA314" s="184">
        <v>0.10095903720979504</v>
      </c>
      <c r="AB314" s="184">
        <v>-8.3885594190611368E-3</v>
      </c>
      <c r="AC314" s="164" t="s">
        <v>952</v>
      </c>
    </row>
    <row r="315" spans="1:29">
      <c r="A315" s="144" t="s">
        <v>863</v>
      </c>
      <c r="B315" s="145">
        <v>135</v>
      </c>
      <c r="C315" s="146">
        <v>127.06</v>
      </c>
      <c r="D315" s="147">
        <v>1.0619000000000001</v>
      </c>
      <c r="E315" s="148">
        <v>0.22000000000000003</v>
      </c>
      <c r="F315" s="149">
        <v>0.23585185185185187</v>
      </c>
      <c r="G315" s="165">
        <v>166.84</v>
      </c>
      <c r="H315" s="151">
        <v>31.840000000000003</v>
      </c>
      <c r="I315" s="145" t="s">
        <v>955</v>
      </c>
      <c r="J315" s="152" t="s">
        <v>1300</v>
      </c>
      <c r="K315" s="153">
        <v>43938</v>
      </c>
      <c r="L315" s="154">
        <v>44020</v>
      </c>
      <c r="M315" s="155">
        <v>11205</v>
      </c>
      <c r="N315" s="156">
        <v>1.0371798304328426</v>
      </c>
      <c r="O315" s="157">
        <v>134.925014</v>
      </c>
      <c r="P315" s="157">
        <v>-7.4985999999995556E-2</v>
      </c>
      <c r="Q315" s="158">
        <v>0.9</v>
      </c>
      <c r="R315" s="159">
        <v>36819.849999999969</v>
      </c>
      <c r="S315" s="160">
        <v>39098.998714999972</v>
      </c>
      <c r="T315" s="160"/>
      <c r="U315" s="161"/>
      <c r="V315" s="162">
        <v>12581.689999999999</v>
      </c>
      <c r="W315" s="162">
        <v>51680.688714999967</v>
      </c>
      <c r="X315" s="163">
        <v>47300</v>
      </c>
      <c r="Y315" s="159">
        <v>4380.6887149999675</v>
      </c>
      <c r="Z315" s="184">
        <v>9.2614983403804807E-2</v>
      </c>
      <c r="AA315" s="184">
        <v>0.10108298748414324</v>
      </c>
      <c r="AB315" s="184">
        <v>-8.4680040803384315E-3</v>
      </c>
      <c r="AC315" s="164" t="s">
        <v>952</v>
      </c>
    </row>
    <row r="316" spans="1:29">
      <c r="A316" s="144" t="s">
        <v>869</v>
      </c>
      <c r="B316" s="145">
        <v>135</v>
      </c>
      <c r="C316" s="146">
        <v>125.53</v>
      </c>
      <c r="D316" s="147">
        <v>1.0749</v>
      </c>
      <c r="E316" s="148">
        <v>0.22000000000000003</v>
      </c>
      <c r="F316" s="149">
        <v>0.22096296296296306</v>
      </c>
      <c r="G316" s="165">
        <v>164.83</v>
      </c>
      <c r="H316" s="151">
        <v>29.830000000000013</v>
      </c>
      <c r="I316" s="145" t="s">
        <v>955</v>
      </c>
      <c r="J316" s="152" t="s">
        <v>1301</v>
      </c>
      <c r="K316" s="153">
        <v>43941</v>
      </c>
      <c r="L316" s="154">
        <v>44020</v>
      </c>
      <c r="M316" s="155">
        <v>10800</v>
      </c>
      <c r="N316" s="156">
        <v>1.0081435185185188</v>
      </c>
      <c r="O316" s="157">
        <v>134.932197</v>
      </c>
      <c r="P316" s="157">
        <v>-6.7802999999997837E-2</v>
      </c>
      <c r="Q316" s="158">
        <v>0.9</v>
      </c>
      <c r="R316" s="159">
        <v>36945.379999999968</v>
      </c>
      <c r="S316" s="160">
        <v>39712.588961999965</v>
      </c>
      <c r="T316" s="160"/>
      <c r="U316" s="161"/>
      <c r="V316" s="162">
        <v>12581.689999999999</v>
      </c>
      <c r="W316" s="162">
        <v>52294.278961999968</v>
      </c>
      <c r="X316" s="163">
        <v>47435</v>
      </c>
      <c r="Y316" s="159">
        <v>4859.2789619999676</v>
      </c>
      <c r="Z316" s="184">
        <v>0.10244079186254806</v>
      </c>
      <c r="AA316" s="184">
        <v>0.1142351990091699</v>
      </c>
      <c r="AB316" s="184">
        <v>-1.1794407146621833E-2</v>
      </c>
      <c r="AC316" s="164" t="s">
        <v>952</v>
      </c>
    </row>
    <row r="317" spans="1:29">
      <c r="A317" s="144" t="s">
        <v>870</v>
      </c>
      <c r="B317" s="145">
        <v>135</v>
      </c>
      <c r="C317" s="146">
        <v>126.41</v>
      </c>
      <c r="D317" s="147">
        <v>1.0673999999999999</v>
      </c>
      <c r="E317" s="148">
        <v>0.22000000000000003</v>
      </c>
      <c r="F317" s="149">
        <v>0.22955555555555562</v>
      </c>
      <c r="G317" s="165">
        <v>165.99</v>
      </c>
      <c r="H317" s="151">
        <v>30.990000000000009</v>
      </c>
      <c r="I317" s="145" t="s">
        <v>955</v>
      </c>
      <c r="J317" s="152" t="s">
        <v>1302</v>
      </c>
      <c r="K317" s="153">
        <v>43942</v>
      </c>
      <c r="L317" s="154">
        <v>44020</v>
      </c>
      <c r="M317" s="155">
        <v>10665</v>
      </c>
      <c r="N317" s="156">
        <v>1.0606047819971873</v>
      </c>
      <c r="O317" s="157">
        <v>134.93003399999998</v>
      </c>
      <c r="P317" s="157">
        <v>-6.9966000000022177E-2</v>
      </c>
      <c r="Q317" s="158">
        <v>0.9</v>
      </c>
      <c r="R317" s="159">
        <v>37071.789999999972</v>
      </c>
      <c r="S317" s="160">
        <v>39570.428645999964</v>
      </c>
      <c r="T317" s="160"/>
      <c r="U317" s="161"/>
      <c r="V317" s="162">
        <v>12581.689999999999</v>
      </c>
      <c r="W317" s="162">
        <v>52152.118645999959</v>
      </c>
      <c r="X317" s="163">
        <v>47570</v>
      </c>
      <c r="Y317" s="159">
        <v>4582.118645999959</v>
      </c>
      <c r="Z317" s="184">
        <v>9.6323704982130831E-2</v>
      </c>
      <c r="AA317" s="184">
        <v>0.10615714366197126</v>
      </c>
      <c r="AB317" s="184">
        <v>-9.8334386798404338E-3</v>
      </c>
      <c r="AC317" s="164" t="s">
        <v>952</v>
      </c>
    </row>
    <row r="318" spans="1:29">
      <c r="A318" s="144" t="s">
        <v>871</v>
      </c>
      <c r="B318" s="145">
        <v>135</v>
      </c>
      <c r="C318" s="146">
        <v>125.45</v>
      </c>
      <c r="D318" s="147">
        <v>1.0755999999999999</v>
      </c>
      <c r="E318" s="148">
        <v>0.22000000000000003</v>
      </c>
      <c r="F318" s="149">
        <v>0.22022222222222215</v>
      </c>
      <c r="G318" s="165">
        <v>164.73</v>
      </c>
      <c r="H318" s="151">
        <v>29.72999999999999</v>
      </c>
      <c r="I318" s="145" t="s">
        <v>955</v>
      </c>
      <c r="J318" s="152" t="s">
        <v>1303</v>
      </c>
      <c r="K318" s="153">
        <v>43943</v>
      </c>
      <c r="L318" s="154">
        <v>44020</v>
      </c>
      <c r="M318" s="155">
        <v>10530</v>
      </c>
      <c r="N318" s="156">
        <v>1.0305270655270651</v>
      </c>
      <c r="O318" s="157">
        <v>134.93401999999998</v>
      </c>
      <c r="P318" s="157">
        <v>-6.5980000000024575E-2</v>
      </c>
      <c r="Q318" s="158">
        <v>0.9</v>
      </c>
      <c r="R318" s="159">
        <v>37197.239999999969</v>
      </c>
      <c r="S318" s="160">
        <v>40009.351343999959</v>
      </c>
      <c r="T318" s="160"/>
      <c r="U318" s="161"/>
      <c r="V318" s="162">
        <v>12581.689999999999</v>
      </c>
      <c r="W318" s="162">
        <v>52591.041343999954</v>
      </c>
      <c r="X318" s="163">
        <v>47705</v>
      </c>
      <c r="Y318" s="159">
        <v>4886.0413439999538</v>
      </c>
      <c r="Z318" s="184">
        <v>0.10242199652027995</v>
      </c>
      <c r="AA318" s="184">
        <v>0.11432904047793668</v>
      </c>
      <c r="AB318" s="184">
        <v>-1.1907043957656738E-2</v>
      </c>
      <c r="AC318" s="164" t="s">
        <v>952</v>
      </c>
    </row>
    <row r="319" spans="1:29">
      <c r="A319" s="144" t="s">
        <v>872</v>
      </c>
      <c r="B319" s="145">
        <v>135</v>
      </c>
      <c r="C319" s="146">
        <v>126.06</v>
      </c>
      <c r="D319" s="147">
        <v>1.0704</v>
      </c>
      <c r="E319" s="148">
        <v>0.22000000000000003</v>
      </c>
      <c r="F319" s="149">
        <v>0.22614814814814815</v>
      </c>
      <c r="G319" s="165">
        <v>165.53</v>
      </c>
      <c r="H319" s="151">
        <v>30.53</v>
      </c>
      <c r="I319" s="145" t="s">
        <v>955</v>
      </c>
      <c r="J319" s="152" t="s">
        <v>1304</v>
      </c>
      <c r="K319" s="153">
        <v>43944</v>
      </c>
      <c r="L319" s="154">
        <v>44020</v>
      </c>
      <c r="M319" s="155">
        <v>10395</v>
      </c>
      <c r="N319" s="156">
        <v>1.0720009620009621</v>
      </c>
      <c r="O319" s="157">
        <v>134.93462400000001</v>
      </c>
      <c r="P319" s="157">
        <v>-6.5375999999986334E-2</v>
      </c>
      <c r="Q319" s="158">
        <v>0.9</v>
      </c>
      <c r="R319" s="159">
        <v>37323.299999999967</v>
      </c>
      <c r="S319" s="160">
        <v>39950.860319999963</v>
      </c>
      <c r="T319" s="160"/>
      <c r="U319" s="161"/>
      <c r="V319" s="162">
        <v>12581.689999999999</v>
      </c>
      <c r="W319" s="162">
        <v>52532.550319999966</v>
      </c>
      <c r="X319" s="163">
        <v>47840</v>
      </c>
      <c r="Y319" s="159">
        <v>4692.5503199999657</v>
      </c>
      <c r="Z319" s="184">
        <v>9.8088426421403918E-2</v>
      </c>
      <c r="AA319" s="184">
        <v>0.10863301438127038</v>
      </c>
      <c r="AB319" s="184">
        <v>-1.0544587959866458E-2</v>
      </c>
      <c r="AC319" s="164" t="s">
        <v>952</v>
      </c>
    </row>
    <row r="320" spans="1:29">
      <c r="A320" s="144" t="s">
        <v>873</v>
      </c>
      <c r="B320" s="145">
        <v>135</v>
      </c>
      <c r="C320" s="146">
        <v>127.9</v>
      </c>
      <c r="D320" s="147">
        <v>1.0549999999999999</v>
      </c>
      <c r="E320" s="148">
        <v>0.22000000000000003</v>
      </c>
      <c r="F320" s="149">
        <v>0.21770370370370359</v>
      </c>
      <c r="G320" s="165">
        <v>164.39</v>
      </c>
      <c r="H320" s="151">
        <v>29.389999999999986</v>
      </c>
      <c r="I320" s="145" t="s">
        <v>27</v>
      </c>
      <c r="J320" s="152" t="s">
        <v>1277</v>
      </c>
      <c r="K320" s="153">
        <v>43945</v>
      </c>
      <c r="L320" s="154">
        <v>44019</v>
      </c>
      <c r="M320" s="155">
        <v>10125</v>
      </c>
      <c r="N320" s="156">
        <v>1.0594913580246907</v>
      </c>
      <c r="O320" s="157">
        <v>134.93449999999999</v>
      </c>
      <c r="P320" s="157">
        <v>-6.5500000000014325E-2</v>
      </c>
      <c r="Q320" s="158">
        <v>0.9</v>
      </c>
      <c r="R320" s="159">
        <v>37451.199999999968</v>
      </c>
      <c r="S320" s="160">
        <v>39511.015999999967</v>
      </c>
      <c r="T320" s="160"/>
      <c r="U320" s="161"/>
      <c r="V320" s="162">
        <v>12581.689999999999</v>
      </c>
      <c r="W320" s="162">
        <v>52092.705999999962</v>
      </c>
      <c r="X320" s="163">
        <v>47975</v>
      </c>
      <c r="Y320" s="159">
        <v>4117.7059999999619</v>
      </c>
      <c r="Z320" s="184">
        <v>8.583024491922786E-2</v>
      </c>
      <c r="AA320" s="184">
        <v>9.2420778530484027E-2</v>
      </c>
      <c r="AB320" s="184">
        <v>-6.5905336112561663E-3</v>
      </c>
      <c r="AC320" s="164" t="s">
        <v>952</v>
      </c>
    </row>
    <row r="321" spans="1:29">
      <c r="A321" s="144" t="s">
        <v>878</v>
      </c>
      <c r="B321" s="145">
        <v>135</v>
      </c>
      <c r="C321" s="146">
        <v>127.98</v>
      </c>
      <c r="D321" s="147">
        <v>1.0543</v>
      </c>
      <c r="E321" s="148">
        <v>0.22000000000000003</v>
      </c>
      <c r="F321" s="149">
        <v>0.21844444444444452</v>
      </c>
      <c r="G321" s="165">
        <v>164.49</v>
      </c>
      <c r="H321" s="151">
        <v>29.490000000000009</v>
      </c>
      <c r="I321" s="145" t="s">
        <v>27</v>
      </c>
      <c r="J321" s="152" t="s">
        <v>1276</v>
      </c>
      <c r="K321" s="153">
        <v>43948</v>
      </c>
      <c r="L321" s="154">
        <v>44019</v>
      </c>
      <c r="M321" s="155">
        <v>9720</v>
      </c>
      <c r="N321" s="156">
        <v>1.1073919753086423</v>
      </c>
      <c r="O321" s="157">
        <v>134.92931400000001</v>
      </c>
      <c r="P321" s="157">
        <v>-7.068599999999492E-2</v>
      </c>
      <c r="Q321" s="158">
        <v>0.9</v>
      </c>
      <c r="R321" s="159">
        <v>37579.179999999971</v>
      </c>
      <c r="S321" s="160">
        <v>39619.729473999971</v>
      </c>
      <c r="T321" s="160"/>
      <c r="U321" s="161"/>
      <c r="V321" s="162">
        <v>12581.689999999999</v>
      </c>
      <c r="W321" s="162">
        <v>52201.419473999966</v>
      </c>
      <c r="X321" s="163">
        <v>48110</v>
      </c>
      <c r="Y321" s="159">
        <v>4091.4194739999657</v>
      </c>
      <c r="Z321" s="184">
        <v>8.5043015464559613E-2</v>
      </c>
      <c r="AA321" s="184">
        <v>9.1437175119517322E-2</v>
      </c>
      <c r="AB321" s="184">
        <v>-6.3941596549577095E-3</v>
      </c>
      <c r="AC321" s="164" t="s">
        <v>952</v>
      </c>
    </row>
    <row r="322" spans="1:29">
      <c r="A322" s="144" t="s">
        <v>879</v>
      </c>
      <c r="B322" s="145">
        <v>135</v>
      </c>
      <c r="C322" s="146">
        <v>128.84</v>
      </c>
      <c r="D322" s="147">
        <v>1.0472999999999999</v>
      </c>
      <c r="E322" s="148">
        <v>0.22000000000000003</v>
      </c>
      <c r="F322" s="149">
        <v>0.22666666666666663</v>
      </c>
      <c r="G322" s="165">
        <v>165.6</v>
      </c>
      <c r="H322" s="151">
        <v>30.599999999999994</v>
      </c>
      <c r="I322" s="145" t="s">
        <v>27</v>
      </c>
      <c r="J322" s="152" t="s">
        <v>1275</v>
      </c>
      <c r="K322" s="153">
        <v>43949</v>
      </c>
      <c r="L322" s="154">
        <v>44019</v>
      </c>
      <c r="M322" s="155">
        <v>9585</v>
      </c>
      <c r="N322" s="156">
        <v>1.1652582159624412</v>
      </c>
      <c r="O322" s="157">
        <v>134.93413199999998</v>
      </c>
      <c r="P322" s="157">
        <v>-6.586800000002313E-2</v>
      </c>
      <c r="Q322" s="158">
        <v>0.9</v>
      </c>
      <c r="R322" s="159">
        <v>37708.019999999968</v>
      </c>
      <c r="S322" s="160">
        <v>39491.609345999961</v>
      </c>
      <c r="T322" s="160"/>
      <c r="U322" s="161"/>
      <c r="V322" s="162">
        <v>12581.689999999999</v>
      </c>
      <c r="W322" s="162">
        <v>52073.299345999956</v>
      </c>
      <c r="X322" s="163">
        <v>48245</v>
      </c>
      <c r="Y322" s="159">
        <v>3828.2993459999561</v>
      </c>
      <c r="Z322" s="184">
        <v>7.9351214550729798E-2</v>
      </c>
      <c r="AA322" s="184">
        <v>8.395365482433359E-2</v>
      </c>
      <c r="AB322" s="184">
        <v>-4.6024402736037917E-3</v>
      </c>
      <c r="AC322" s="164" t="s">
        <v>952</v>
      </c>
    </row>
    <row r="323" spans="1:29">
      <c r="A323" s="144" t="s">
        <v>880</v>
      </c>
      <c r="B323" s="145">
        <v>135</v>
      </c>
      <c r="C323" s="146">
        <v>128.77000000000001</v>
      </c>
      <c r="D323" s="147">
        <v>1.0478000000000001</v>
      </c>
      <c r="E323" s="148">
        <v>0.22000000000000003</v>
      </c>
      <c r="F323" s="149">
        <v>0.22599999999999992</v>
      </c>
      <c r="G323" s="165">
        <v>165.51</v>
      </c>
      <c r="H323" s="151">
        <v>30.509999999999991</v>
      </c>
      <c r="I323" s="145" t="s">
        <v>27</v>
      </c>
      <c r="J323" s="152" t="s">
        <v>1274</v>
      </c>
      <c r="K323" s="153">
        <v>43950</v>
      </c>
      <c r="L323" s="154">
        <v>44019</v>
      </c>
      <c r="M323" s="155">
        <v>9450</v>
      </c>
      <c r="N323" s="156">
        <v>1.1784285714285709</v>
      </c>
      <c r="O323" s="157">
        <v>134.92520600000003</v>
      </c>
      <c r="P323" s="157">
        <v>-7.4793999999968719E-2</v>
      </c>
      <c r="Q323" s="158">
        <v>0.9</v>
      </c>
      <c r="R323" s="159">
        <v>37836.789999999964</v>
      </c>
      <c r="S323" s="160">
        <v>39645.388561999964</v>
      </c>
      <c r="T323" s="160"/>
      <c r="U323" s="161"/>
      <c r="V323" s="162">
        <v>12581.689999999999</v>
      </c>
      <c r="W323" s="162">
        <v>52227.078561999966</v>
      </c>
      <c r="X323" s="163">
        <v>48380</v>
      </c>
      <c r="Y323" s="159">
        <v>3847.078561999966</v>
      </c>
      <c r="Z323" s="184">
        <v>7.9517952914426759E-2</v>
      </c>
      <c r="AA323" s="184">
        <v>8.4233898883835812E-2</v>
      </c>
      <c r="AB323" s="184">
        <v>-4.7159459694090522E-3</v>
      </c>
      <c r="AC323" s="164" t="s">
        <v>952</v>
      </c>
    </row>
    <row r="324" spans="1:29">
      <c r="A324" s="144" t="s">
        <v>881</v>
      </c>
      <c r="B324" s="145">
        <v>135</v>
      </c>
      <c r="C324" s="146">
        <v>125.86</v>
      </c>
      <c r="D324" s="147">
        <v>1.0721000000000001</v>
      </c>
      <c r="E324" s="148">
        <v>0.22000000000000003</v>
      </c>
      <c r="F324" s="149">
        <v>0.22422222222222229</v>
      </c>
      <c r="G324" s="165">
        <v>165.27</v>
      </c>
      <c r="H324" s="151">
        <v>30.27000000000001</v>
      </c>
      <c r="I324" s="145" t="s">
        <v>955</v>
      </c>
      <c r="J324" s="152" t="s">
        <v>1306</v>
      </c>
      <c r="K324" s="153">
        <v>43951</v>
      </c>
      <c r="L324" s="154">
        <v>44020</v>
      </c>
      <c r="M324" s="155">
        <v>9450</v>
      </c>
      <c r="N324" s="156">
        <v>1.1691587301587305</v>
      </c>
      <c r="O324" s="157">
        <v>134.934506</v>
      </c>
      <c r="P324" s="157">
        <v>-6.5494000000001051E-2</v>
      </c>
      <c r="Q324" s="158">
        <v>0.9</v>
      </c>
      <c r="R324" s="159">
        <v>37962.649999999965</v>
      </c>
      <c r="S324" s="160">
        <v>40699.757064999962</v>
      </c>
      <c r="T324" s="160"/>
      <c r="U324" s="161"/>
      <c r="V324" s="162">
        <v>12581.689999999999</v>
      </c>
      <c r="W324" s="162">
        <v>53281.447064999957</v>
      </c>
      <c r="X324" s="163">
        <v>48515</v>
      </c>
      <c r="Y324" s="159">
        <v>4766.4470649999566</v>
      </c>
      <c r="Z324" s="184">
        <v>9.8246873441202753E-2</v>
      </c>
      <c r="AA324" s="184">
        <v>0.10907314133773016</v>
      </c>
      <c r="AB324" s="184">
        <v>-1.0826267896527408E-2</v>
      </c>
      <c r="AC324" s="164" t="s">
        <v>952</v>
      </c>
    </row>
    <row r="325" spans="1:29">
      <c r="A325" s="144" t="s">
        <v>882</v>
      </c>
      <c r="B325" s="145">
        <v>135</v>
      </c>
      <c r="C325" s="146">
        <v>123.77</v>
      </c>
      <c r="D325" s="147">
        <v>1.0902000000000001</v>
      </c>
      <c r="E325" s="148">
        <v>0.22000000000000003</v>
      </c>
      <c r="F325" s="149">
        <v>0.23162962962962971</v>
      </c>
      <c r="G325" s="165">
        <v>166.27</v>
      </c>
      <c r="H325" s="151">
        <v>31.27000000000001</v>
      </c>
      <c r="I325" s="145" t="s">
        <v>955</v>
      </c>
      <c r="J325" s="152" t="s">
        <v>1312</v>
      </c>
      <c r="K325" s="153">
        <v>43957</v>
      </c>
      <c r="L325" s="154">
        <v>44021</v>
      </c>
      <c r="M325" s="155">
        <v>8775</v>
      </c>
      <c r="N325" s="156">
        <v>1.3006894586894591</v>
      </c>
      <c r="O325" s="157">
        <v>134.934054</v>
      </c>
      <c r="P325" s="157">
        <v>-6.5945999999996729E-2</v>
      </c>
      <c r="Q325" s="158">
        <v>0.9</v>
      </c>
      <c r="R325" s="159">
        <v>38086.419999999962</v>
      </c>
      <c r="S325" s="160">
        <v>41521.815083999958</v>
      </c>
      <c r="T325" s="160"/>
      <c r="U325" s="161"/>
      <c r="V325" s="162">
        <v>12581.689999999999</v>
      </c>
      <c r="W325" s="162">
        <v>54103.50508399996</v>
      </c>
      <c r="X325" s="163">
        <v>48650</v>
      </c>
      <c r="Y325" s="159">
        <v>5453.5050839999603</v>
      </c>
      <c r="Z325" s="184">
        <v>0.11209671292908441</v>
      </c>
      <c r="AA325" s="184">
        <v>0.12744136645426463</v>
      </c>
      <c r="AB325" s="184">
        <v>-1.5344653525180219E-2</v>
      </c>
      <c r="AC325" s="164" t="s">
        <v>952</v>
      </c>
    </row>
    <row r="326" spans="1:29">
      <c r="A326" s="144" t="s">
        <v>883</v>
      </c>
      <c r="B326" s="145">
        <v>135</v>
      </c>
      <c r="C326" s="146">
        <v>123.88</v>
      </c>
      <c r="D326" s="147">
        <v>1.0891999999999999</v>
      </c>
      <c r="E326" s="148">
        <v>0.22000000000000003</v>
      </c>
      <c r="F326" s="149">
        <v>0.23266666666666663</v>
      </c>
      <c r="G326" s="165">
        <v>166.41</v>
      </c>
      <c r="H326" s="151">
        <v>31.409999999999997</v>
      </c>
      <c r="I326" s="145" t="s">
        <v>955</v>
      </c>
      <c r="J326" s="152" t="s">
        <v>1313</v>
      </c>
      <c r="K326" s="153">
        <v>43958</v>
      </c>
      <c r="L326" s="154">
        <v>44021</v>
      </c>
      <c r="M326" s="155">
        <v>8640</v>
      </c>
      <c r="N326" s="156">
        <v>1.3269270833333331</v>
      </c>
      <c r="O326" s="157">
        <v>134.93009599999999</v>
      </c>
      <c r="P326" s="157">
        <v>-6.9904000000008182E-2</v>
      </c>
      <c r="Q326" s="158">
        <v>0.9</v>
      </c>
      <c r="R326" s="159">
        <v>38210.299999999959</v>
      </c>
      <c r="S326" s="160">
        <v>41618.658759999955</v>
      </c>
      <c r="T326" s="160"/>
      <c r="U326" s="161"/>
      <c r="V326" s="162">
        <v>12581.689999999999</v>
      </c>
      <c r="W326" s="162">
        <v>54200.34875999995</v>
      </c>
      <c r="X326" s="163">
        <v>48785</v>
      </c>
      <c r="Y326" s="159">
        <v>5415.3487599999498</v>
      </c>
      <c r="Z326" s="184">
        <v>0.11100438167469395</v>
      </c>
      <c r="AA326" s="184">
        <v>0.12605597384441869</v>
      </c>
      <c r="AB326" s="184">
        <v>-1.5051592169724737E-2</v>
      </c>
      <c r="AC326" s="164" t="s">
        <v>952</v>
      </c>
    </row>
    <row r="327" spans="1:29">
      <c r="A327" s="144" t="s">
        <v>884</v>
      </c>
      <c r="B327" s="145">
        <v>135</v>
      </c>
      <c r="C327" s="146">
        <v>122.53</v>
      </c>
      <c r="D327" s="147">
        <v>1.1012</v>
      </c>
      <c r="E327" s="148">
        <v>0.22000000000000003</v>
      </c>
      <c r="F327" s="149">
        <v>0.2553333333333333</v>
      </c>
      <c r="G327" s="165">
        <v>169.47</v>
      </c>
      <c r="H327" s="151">
        <v>34.47</v>
      </c>
      <c r="I327" s="145" t="s">
        <v>955</v>
      </c>
      <c r="J327" s="152" t="s">
        <v>1452</v>
      </c>
      <c r="K327" s="153">
        <v>43959</v>
      </c>
      <c r="L327" s="154">
        <v>44025</v>
      </c>
      <c r="M327" s="155">
        <v>9045</v>
      </c>
      <c r="N327" s="156">
        <v>1.3909950248756218</v>
      </c>
      <c r="O327" s="157">
        <v>134.930036</v>
      </c>
      <c r="P327" s="157">
        <v>-6.9963999999998805E-2</v>
      </c>
      <c r="Q327" s="158">
        <v>0.9</v>
      </c>
      <c r="R327" s="159">
        <v>38332.829999999958</v>
      </c>
      <c r="S327" s="160">
        <v>42212.112395999953</v>
      </c>
      <c r="T327" s="160"/>
      <c r="U327" s="161"/>
      <c r="V327" s="162">
        <v>12581.689999999999</v>
      </c>
      <c r="W327" s="162">
        <v>54793.802395999955</v>
      </c>
      <c r="X327" s="163">
        <v>48920</v>
      </c>
      <c r="Y327" s="159">
        <v>5873.8023959999555</v>
      </c>
      <c r="Z327" s="184">
        <v>0.12006955020441445</v>
      </c>
      <c r="AA327" s="184">
        <v>0.13646046038826865</v>
      </c>
      <c r="AB327" s="184">
        <v>-1.639091018385419E-2</v>
      </c>
      <c r="AC327" s="164" t="s">
        <v>952</v>
      </c>
    </row>
    <row r="328" spans="1:29">
      <c r="A328" s="144" t="s">
        <v>888</v>
      </c>
      <c r="B328" s="145">
        <v>135</v>
      </c>
      <c r="C328" s="146">
        <v>122.78</v>
      </c>
      <c r="D328" s="147">
        <v>1.099</v>
      </c>
      <c r="E328" s="148">
        <v>0.22000000000000003</v>
      </c>
      <c r="F328" s="149">
        <v>0.22177777777777777</v>
      </c>
      <c r="G328" s="165">
        <v>164.94</v>
      </c>
      <c r="H328" s="151">
        <v>29.939999999999998</v>
      </c>
      <c r="I328" s="145" t="s">
        <v>955</v>
      </c>
      <c r="J328" s="152" t="s">
        <v>1314</v>
      </c>
      <c r="K328" s="153">
        <v>43962</v>
      </c>
      <c r="L328" s="154">
        <v>44021</v>
      </c>
      <c r="M328" s="155">
        <v>8100</v>
      </c>
      <c r="N328" s="156">
        <v>1.349148148148148</v>
      </c>
      <c r="O328" s="157">
        <v>134.93521999999999</v>
      </c>
      <c r="P328" s="157">
        <v>-6.478000000001316E-2</v>
      </c>
      <c r="Q328" s="158">
        <v>0.9</v>
      </c>
      <c r="R328" s="159">
        <v>38455.609999999957</v>
      </c>
      <c r="S328" s="160">
        <v>42262.715389999954</v>
      </c>
      <c r="T328" s="160"/>
      <c r="U328" s="161"/>
      <c r="V328" s="162">
        <v>12581.689999999999</v>
      </c>
      <c r="W328" s="162">
        <v>54844.405389999956</v>
      </c>
      <c r="X328" s="163">
        <v>49055</v>
      </c>
      <c r="Y328" s="159">
        <v>5789.4053899999562</v>
      </c>
      <c r="Z328" s="184">
        <v>0.11801866048313037</v>
      </c>
      <c r="AA328" s="184">
        <v>0.1354297608806434</v>
      </c>
      <c r="AB328" s="184">
        <v>-1.7411100397513035E-2</v>
      </c>
      <c r="AC328" s="164" t="s">
        <v>952</v>
      </c>
    </row>
    <row r="329" spans="1:29">
      <c r="A329" s="144" t="s">
        <v>889</v>
      </c>
      <c r="B329" s="145">
        <v>135</v>
      </c>
      <c r="C329" s="146">
        <v>122.44</v>
      </c>
      <c r="D329" s="147">
        <v>1.1020000000000001</v>
      </c>
      <c r="E329" s="148">
        <v>0.22000000000000003</v>
      </c>
      <c r="F329" s="149">
        <v>0.25444444444444442</v>
      </c>
      <c r="G329" s="165">
        <v>169.35</v>
      </c>
      <c r="H329" s="151">
        <v>34.349999999999994</v>
      </c>
      <c r="I329" s="145" t="s">
        <v>955</v>
      </c>
      <c r="J329" s="152" t="s">
        <v>1453</v>
      </c>
      <c r="K329" s="153">
        <v>43963</v>
      </c>
      <c r="L329" s="154">
        <v>44025</v>
      </c>
      <c r="M329" s="155">
        <v>8505</v>
      </c>
      <c r="N329" s="156">
        <v>1.4741622574955906</v>
      </c>
      <c r="O329" s="157">
        <v>134.92888000000002</v>
      </c>
      <c r="P329" s="157">
        <v>-7.11199999999792E-2</v>
      </c>
      <c r="Q329" s="158">
        <v>0.9</v>
      </c>
      <c r="R329" s="159">
        <v>38578.049999999959</v>
      </c>
      <c r="S329" s="160">
        <v>42513.01109999996</v>
      </c>
      <c r="T329" s="160"/>
      <c r="U329" s="161"/>
      <c r="V329" s="162">
        <v>12581.689999999999</v>
      </c>
      <c r="W329" s="162">
        <v>55094.701099999962</v>
      </c>
      <c r="X329" s="163">
        <v>49190</v>
      </c>
      <c r="Y329" s="159">
        <v>5904.701099999962</v>
      </c>
      <c r="Z329" s="184">
        <v>0.12003864809920639</v>
      </c>
      <c r="AA329" s="184">
        <v>0.13652955966317459</v>
      </c>
      <c r="AB329" s="184">
        <v>-1.6490911563968202E-2</v>
      </c>
      <c r="AC329" s="164" t="s">
        <v>952</v>
      </c>
    </row>
    <row r="330" spans="1:29">
      <c r="A330" s="144" t="s">
        <v>890</v>
      </c>
      <c r="B330" s="145">
        <v>135</v>
      </c>
      <c r="C330" s="146">
        <v>121.92</v>
      </c>
      <c r="D330" s="147">
        <v>1.1067</v>
      </c>
      <c r="E330" s="148">
        <v>0.22000000000000003</v>
      </c>
      <c r="F330" s="149">
        <v>0.24911111111111109</v>
      </c>
      <c r="G330" s="165">
        <v>168.63</v>
      </c>
      <c r="H330" s="151">
        <v>33.629999999999995</v>
      </c>
      <c r="I330" s="145" t="s">
        <v>955</v>
      </c>
      <c r="J330" s="152" t="s">
        <v>1449</v>
      </c>
      <c r="K330" s="153">
        <v>43964</v>
      </c>
      <c r="L330" s="154">
        <v>44025</v>
      </c>
      <c r="M330" s="155">
        <v>8370</v>
      </c>
      <c r="N330" s="156">
        <v>1.4665412186379925</v>
      </c>
      <c r="O330" s="157">
        <v>134.928864</v>
      </c>
      <c r="P330" s="157">
        <v>-7.1135999999995647E-2</v>
      </c>
      <c r="Q330" s="158">
        <v>0.9</v>
      </c>
      <c r="R330" s="159">
        <v>38699.969999999958</v>
      </c>
      <c r="S330" s="160">
        <v>42829.256798999952</v>
      </c>
      <c r="T330" s="160"/>
      <c r="U330" s="161"/>
      <c r="V330" s="162">
        <v>12581.689999999999</v>
      </c>
      <c r="W330" s="162">
        <v>55410.946798999954</v>
      </c>
      <c r="X330" s="163">
        <v>49325</v>
      </c>
      <c r="Y330" s="159">
        <v>6085.9467989999539</v>
      </c>
      <c r="Z330" s="184">
        <v>0.12338462846426679</v>
      </c>
      <c r="AA330" s="184">
        <v>0.14098446666666598</v>
      </c>
      <c r="AB330" s="184">
        <v>-1.7599838202399187E-2</v>
      </c>
      <c r="AC330" s="164" t="s">
        <v>952</v>
      </c>
    </row>
    <row r="331" spans="1:29">
      <c r="A331" s="144" t="s">
        <v>891</v>
      </c>
      <c r="B331" s="145">
        <v>135</v>
      </c>
      <c r="C331" s="146">
        <v>123.06</v>
      </c>
      <c r="D331" s="147">
        <v>1.0965</v>
      </c>
      <c r="E331" s="148">
        <v>0.22000000000000003</v>
      </c>
      <c r="F331" s="149">
        <v>0.22451851851851853</v>
      </c>
      <c r="G331" s="165">
        <v>165.31</v>
      </c>
      <c r="H331" s="151">
        <v>30.310000000000002</v>
      </c>
      <c r="I331" s="145" t="s">
        <v>955</v>
      </c>
      <c r="J331" s="152" t="s">
        <v>1315</v>
      </c>
      <c r="K331" s="153">
        <v>43965</v>
      </c>
      <c r="L331" s="154">
        <v>44021</v>
      </c>
      <c r="M331" s="155">
        <v>7695</v>
      </c>
      <c r="N331" s="156">
        <v>1.4377063027940222</v>
      </c>
      <c r="O331" s="157">
        <v>134.93529000000001</v>
      </c>
      <c r="P331" s="157">
        <v>-6.4709999999990941E-2</v>
      </c>
      <c r="Q331" s="158">
        <v>0.9</v>
      </c>
      <c r="R331" s="159">
        <v>38823.029999999955</v>
      </c>
      <c r="S331" s="160">
        <v>42569.452394999949</v>
      </c>
      <c r="T331" s="160"/>
      <c r="U331" s="161"/>
      <c r="V331" s="162">
        <v>12581.689999999999</v>
      </c>
      <c r="W331" s="162">
        <v>55151.142394999944</v>
      </c>
      <c r="X331" s="163">
        <v>49460</v>
      </c>
      <c r="Y331" s="159">
        <v>5691.1423949999444</v>
      </c>
      <c r="Z331" s="184">
        <v>0.11506555590375944</v>
      </c>
      <c r="AA331" s="184">
        <v>0.13171613930448767</v>
      </c>
      <c r="AB331" s="184">
        <v>-1.6650583400728225E-2</v>
      </c>
      <c r="AC331" s="164" t="s">
        <v>952</v>
      </c>
    </row>
    <row r="332" spans="1:29">
      <c r="A332" s="144" t="s">
        <v>892</v>
      </c>
      <c r="B332" s="145">
        <v>135</v>
      </c>
      <c r="C332" s="146">
        <v>122.6</v>
      </c>
      <c r="D332" s="147">
        <v>1.1006</v>
      </c>
      <c r="E332" s="148">
        <v>0.22000000000000003</v>
      </c>
      <c r="F332" s="149">
        <v>0.25607407407407401</v>
      </c>
      <c r="G332" s="165">
        <v>169.57</v>
      </c>
      <c r="H332" s="151">
        <v>34.569999999999993</v>
      </c>
      <c r="I332" s="145" t="s">
        <v>955</v>
      </c>
      <c r="J332" s="152" t="s">
        <v>1457</v>
      </c>
      <c r="K332" s="153">
        <v>43966</v>
      </c>
      <c r="L332" s="154">
        <v>44025</v>
      </c>
      <c r="M332" s="155">
        <v>8100</v>
      </c>
      <c r="N332" s="156">
        <v>1.5577839506172835</v>
      </c>
      <c r="O332" s="157">
        <v>134.93356</v>
      </c>
      <c r="P332" s="157">
        <v>-6.6440000000000055E-2</v>
      </c>
      <c r="Q332" s="158">
        <v>0.9</v>
      </c>
      <c r="R332" s="159">
        <v>38945.629999999954</v>
      </c>
      <c r="S332" s="160">
        <v>42863.560377999951</v>
      </c>
      <c r="T332" s="160"/>
      <c r="U332" s="161"/>
      <c r="V332" s="162">
        <v>12581.689999999999</v>
      </c>
      <c r="W332" s="162">
        <v>55445.250377999953</v>
      </c>
      <c r="X332" s="163">
        <v>49595</v>
      </c>
      <c r="Y332" s="159">
        <v>5850.2503779999533</v>
      </c>
      <c r="Z332" s="184">
        <v>0.11796048750882049</v>
      </c>
      <c r="AA332" s="184">
        <v>0.13396233681637559</v>
      </c>
      <c r="AB332" s="184">
        <v>-1.6001849307555105E-2</v>
      </c>
      <c r="AC332" s="164" t="s">
        <v>952</v>
      </c>
    </row>
    <row r="333" spans="1:29">
      <c r="A333" s="144" t="s">
        <v>903</v>
      </c>
      <c r="B333" s="145">
        <v>135</v>
      </c>
      <c r="C333" s="146">
        <v>123.03</v>
      </c>
      <c r="D333" s="147">
        <v>1.0967</v>
      </c>
      <c r="E333" s="148">
        <v>0.22000000000000003</v>
      </c>
      <c r="F333" s="149">
        <v>0.22422222222222229</v>
      </c>
      <c r="G333" s="165">
        <v>165.27</v>
      </c>
      <c r="H333" s="151">
        <v>30.27000000000001</v>
      </c>
      <c r="I333" s="145" t="s">
        <v>955</v>
      </c>
      <c r="J333" s="152" t="s">
        <v>1318</v>
      </c>
      <c r="K333" s="153">
        <v>43969</v>
      </c>
      <c r="L333" s="154">
        <v>44021</v>
      </c>
      <c r="M333" s="155">
        <v>7155</v>
      </c>
      <c r="N333" s="156">
        <v>1.5441719077568139</v>
      </c>
      <c r="O333" s="157">
        <v>134.92700099999999</v>
      </c>
      <c r="P333" s="157">
        <v>-7.2999000000010028E-2</v>
      </c>
      <c r="Q333" s="158">
        <v>0.9</v>
      </c>
      <c r="R333" s="159">
        <v>39068.659999999953</v>
      </c>
      <c r="S333" s="160">
        <v>42846.599421999948</v>
      </c>
      <c r="T333" s="160"/>
      <c r="U333" s="161"/>
      <c r="V333" s="162">
        <v>12581.689999999999</v>
      </c>
      <c r="W333" s="162">
        <v>55428.289421999943</v>
      </c>
      <c r="X333" s="163">
        <v>49730</v>
      </c>
      <c r="Y333" s="159">
        <v>5698.2894219999434</v>
      </c>
      <c r="Z333" s="184">
        <v>0.1145845449829066</v>
      </c>
      <c r="AA333" s="184">
        <v>0.13119389445002927</v>
      </c>
      <c r="AB333" s="184">
        <v>-1.6609349467122669E-2</v>
      </c>
      <c r="AC333" s="164" t="s">
        <v>952</v>
      </c>
    </row>
    <row r="334" spans="1:29">
      <c r="A334" s="144" t="s">
        <v>904</v>
      </c>
      <c r="B334" s="145">
        <v>135</v>
      </c>
      <c r="C334" s="146">
        <v>121.61</v>
      </c>
      <c r="D334" s="147">
        <v>1.1094999999999999</v>
      </c>
      <c r="E334" s="148">
        <v>0.22000000000000003</v>
      </c>
      <c r="F334" s="149">
        <v>0.24592592592592585</v>
      </c>
      <c r="G334" s="165">
        <v>168.2</v>
      </c>
      <c r="H334" s="151">
        <v>33.199999999999989</v>
      </c>
      <c r="I334" s="145" t="s">
        <v>955</v>
      </c>
      <c r="J334" s="152" t="s">
        <v>1454</v>
      </c>
      <c r="K334" s="153">
        <v>43970</v>
      </c>
      <c r="L334" s="154">
        <v>44025</v>
      </c>
      <c r="M334" s="155">
        <v>7560</v>
      </c>
      <c r="N334" s="156">
        <v>1.6029100529100524</v>
      </c>
      <c r="O334" s="157">
        <v>134.92629499999998</v>
      </c>
      <c r="P334" s="157">
        <v>-7.3705000000018117E-2</v>
      </c>
      <c r="Q334" s="158">
        <v>0.9</v>
      </c>
      <c r="R334" s="159">
        <v>39190.269999999953</v>
      </c>
      <c r="S334" s="160">
        <v>43481.604564999943</v>
      </c>
      <c r="T334" s="160"/>
      <c r="U334" s="161"/>
      <c r="V334" s="162">
        <v>12581.689999999999</v>
      </c>
      <c r="W334" s="162">
        <v>56063.294564999946</v>
      </c>
      <c r="X334" s="163">
        <v>49865</v>
      </c>
      <c r="Y334" s="159">
        <v>6198.2945649999456</v>
      </c>
      <c r="Z334" s="184">
        <v>0.12430150536448292</v>
      </c>
      <c r="AA334" s="184">
        <v>0.14237819457105161</v>
      </c>
      <c r="AB334" s="184">
        <v>-1.8076689206568686E-2</v>
      </c>
      <c r="AC334" s="164" t="s">
        <v>952</v>
      </c>
    </row>
    <row r="335" spans="1:29">
      <c r="A335" s="144" t="s">
        <v>905</v>
      </c>
      <c r="B335" s="145">
        <v>135</v>
      </c>
      <c r="C335" s="146">
        <v>122.8</v>
      </c>
      <c r="D335" s="147">
        <v>1.0988</v>
      </c>
      <c r="E335" s="148">
        <v>0.22000000000000003</v>
      </c>
      <c r="F335" s="149">
        <v>0.221925925925926</v>
      </c>
      <c r="G335" s="165">
        <v>164.96</v>
      </c>
      <c r="H335" s="151">
        <v>29.960000000000008</v>
      </c>
      <c r="I335" s="145" t="s">
        <v>955</v>
      </c>
      <c r="J335" s="152" t="s">
        <v>1316</v>
      </c>
      <c r="K335" s="153">
        <v>43971</v>
      </c>
      <c r="L335" s="154">
        <v>44021</v>
      </c>
      <c r="M335" s="155">
        <v>6885</v>
      </c>
      <c r="N335" s="156">
        <v>1.5882933914306467</v>
      </c>
      <c r="O335" s="157">
        <v>134.93263999999999</v>
      </c>
      <c r="P335" s="157">
        <v>-6.7360000000007858E-2</v>
      </c>
      <c r="Q335" s="158">
        <v>0.9</v>
      </c>
      <c r="R335" s="159">
        <v>39313.069999999956</v>
      </c>
      <c r="S335" s="160">
        <v>43197.201315999955</v>
      </c>
      <c r="T335" s="160"/>
      <c r="U335" s="161"/>
      <c r="V335" s="162">
        <v>12581.689999999999</v>
      </c>
      <c r="W335" s="162">
        <v>55778.89131599995</v>
      </c>
      <c r="X335" s="163">
        <v>50000</v>
      </c>
      <c r="Y335" s="159">
        <v>5778.8913159999502</v>
      </c>
      <c r="Z335" s="184">
        <v>0.11557782631999891</v>
      </c>
      <c r="AA335" s="184">
        <v>0.1326109550399992</v>
      </c>
      <c r="AB335" s="184">
        <v>-1.703312872000029E-2</v>
      </c>
      <c r="AC335" s="164" t="s">
        <v>952</v>
      </c>
    </row>
    <row r="336" spans="1:29">
      <c r="A336" s="144" t="s">
        <v>906</v>
      </c>
      <c r="B336" s="145">
        <v>135</v>
      </c>
      <c r="C336" s="146">
        <v>124.07</v>
      </c>
      <c r="D336" s="147">
        <v>1.0874999999999999</v>
      </c>
      <c r="E336" s="148">
        <v>0.22000000000000003</v>
      </c>
      <c r="F336" s="149">
        <v>0.23459259259259249</v>
      </c>
      <c r="G336" s="165">
        <v>166.67</v>
      </c>
      <c r="H336" s="151">
        <v>31.669999999999987</v>
      </c>
      <c r="I336" s="145" t="s">
        <v>955</v>
      </c>
      <c r="J336" s="152" t="s">
        <v>1317</v>
      </c>
      <c r="K336" s="153">
        <v>43972</v>
      </c>
      <c r="L336" s="154">
        <v>44021</v>
      </c>
      <c r="M336" s="155">
        <v>6750</v>
      </c>
      <c r="N336" s="156">
        <v>1.7125259259259251</v>
      </c>
      <c r="O336" s="157">
        <v>134.92612499999998</v>
      </c>
      <c r="P336" s="157">
        <v>-7.3875000000015234E-2</v>
      </c>
      <c r="Q336" s="158">
        <v>0.9</v>
      </c>
      <c r="R336" s="159">
        <v>39437.139999999956</v>
      </c>
      <c r="S336" s="160">
        <v>42887.889749999951</v>
      </c>
      <c r="T336" s="160"/>
      <c r="U336" s="161"/>
      <c r="V336" s="162">
        <v>12581.689999999999</v>
      </c>
      <c r="W336" s="162">
        <v>55469.579749999946</v>
      </c>
      <c r="X336" s="163">
        <v>50135</v>
      </c>
      <c r="Y336" s="159">
        <v>5334.5797499999462</v>
      </c>
      <c r="Z336" s="184">
        <v>0.10640430338087059</v>
      </c>
      <c r="AA336" s="184">
        <v>0.12063605016455492</v>
      </c>
      <c r="AB336" s="184">
        <v>-1.4231746783684329E-2</v>
      </c>
      <c r="AC336" s="164" t="s">
        <v>952</v>
      </c>
    </row>
    <row r="337" spans="1:29">
      <c r="A337" s="144" t="s">
        <v>907</v>
      </c>
      <c r="B337" s="145">
        <v>135</v>
      </c>
      <c r="C337" s="146">
        <v>126.14</v>
      </c>
      <c r="D337" s="147">
        <v>1.0697000000000001</v>
      </c>
      <c r="E337" s="148">
        <v>0.22000000000000003</v>
      </c>
      <c r="F337" s="149">
        <v>0.22688888888888886</v>
      </c>
      <c r="G337" s="165">
        <v>165.63</v>
      </c>
      <c r="H337" s="151">
        <v>30.629999999999995</v>
      </c>
      <c r="I337" s="145" t="s">
        <v>955</v>
      </c>
      <c r="J337" s="152" t="s">
        <v>1305</v>
      </c>
      <c r="K337" s="153">
        <v>43973</v>
      </c>
      <c r="L337" s="154">
        <v>44020</v>
      </c>
      <c r="M337" s="155">
        <v>6480</v>
      </c>
      <c r="N337" s="156">
        <v>1.7253009259259255</v>
      </c>
      <c r="O337" s="157">
        <v>134.93195800000001</v>
      </c>
      <c r="P337" s="157">
        <v>-6.8041999999991276E-2</v>
      </c>
      <c r="Q337" s="158">
        <v>0.9</v>
      </c>
      <c r="R337" s="159">
        <v>39563.279999999955</v>
      </c>
      <c r="S337" s="160">
        <v>42320.840615999958</v>
      </c>
      <c r="T337" s="160"/>
      <c r="U337" s="161"/>
      <c r="V337" s="162">
        <v>12581.689999999999</v>
      </c>
      <c r="W337" s="162">
        <v>54902.53061599996</v>
      </c>
      <c r="X337" s="163">
        <v>50270</v>
      </c>
      <c r="Y337" s="159">
        <v>4632.53061599996</v>
      </c>
      <c r="Z337" s="184">
        <v>9.2152986194548703E-2</v>
      </c>
      <c r="AA337" s="184">
        <v>0.10201762233936673</v>
      </c>
      <c r="AB337" s="184">
        <v>-9.8646361448180286E-3</v>
      </c>
      <c r="AC337" s="164" t="s">
        <v>952</v>
      </c>
    </row>
    <row r="338" spans="1:29">
      <c r="A338" s="144" t="s">
        <v>908</v>
      </c>
      <c r="B338" s="145">
        <v>135</v>
      </c>
      <c r="C338" s="146">
        <v>126.4</v>
      </c>
      <c r="D338" s="147">
        <v>1.0674999999999999</v>
      </c>
      <c r="E338" s="148">
        <v>0.22000000000000003</v>
      </c>
      <c r="F338" s="149">
        <v>0.2294814814814814</v>
      </c>
      <c r="G338" s="165">
        <v>165.98</v>
      </c>
      <c r="H338" s="151">
        <v>30.97999999999999</v>
      </c>
      <c r="I338" s="145" t="s">
        <v>955</v>
      </c>
      <c r="J338" s="152" t="s">
        <v>1307</v>
      </c>
      <c r="K338" s="153">
        <v>43976</v>
      </c>
      <c r="L338" s="154">
        <v>44020</v>
      </c>
      <c r="M338" s="155">
        <v>6075</v>
      </c>
      <c r="N338" s="156">
        <v>1.8613497942386825</v>
      </c>
      <c r="O338" s="157">
        <v>134.93199999999999</v>
      </c>
      <c r="P338" s="157">
        <v>-6.8000000000012051E-2</v>
      </c>
      <c r="Q338" s="158">
        <v>0.9</v>
      </c>
      <c r="R338" s="159">
        <v>39689.679999999957</v>
      </c>
      <c r="S338" s="160">
        <v>42368.733399999946</v>
      </c>
      <c r="T338" s="160"/>
      <c r="U338" s="161"/>
      <c r="V338" s="162">
        <v>12581.689999999999</v>
      </c>
      <c r="W338" s="162">
        <v>54950.423399999941</v>
      </c>
      <c r="X338" s="163">
        <v>50405</v>
      </c>
      <c r="Y338" s="159">
        <v>4545.4233999999415</v>
      </c>
      <c r="Z338" s="184">
        <v>9.017802598948399E-2</v>
      </c>
      <c r="AA338" s="184">
        <v>9.948264309096233E-2</v>
      </c>
      <c r="AB338" s="184">
        <v>-9.3046171014783408E-3</v>
      </c>
      <c r="AC338" s="164" t="s">
        <v>952</v>
      </c>
    </row>
    <row r="339" spans="1:29">
      <c r="A339" s="144" t="s">
        <v>909</v>
      </c>
      <c r="B339" s="145">
        <v>135</v>
      </c>
      <c r="C339" s="146">
        <v>124.18</v>
      </c>
      <c r="D339" s="147">
        <v>1.0866</v>
      </c>
      <c r="E339" s="148">
        <v>0.22000000000000003</v>
      </c>
      <c r="F339" s="149">
        <v>0.23570370370370367</v>
      </c>
      <c r="G339" s="165">
        <v>166.82</v>
      </c>
      <c r="H339" s="151">
        <v>31.819999999999993</v>
      </c>
      <c r="I339" s="145" t="s">
        <v>955</v>
      </c>
      <c r="J339" s="152" t="s">
        <v>1319</v>
      </c>
      <c r="K339" s="153">
        <v>43977</v>
      </c>
      <c r="L339" s="154">
        <v>44021</v>
      </c>
      <c r="M339" s="155">
        <v>6075</v>
      </c>
      <c r="N339" s="156">
        <v>1.9118189300411519</v>
      </c>
      <c r="O339" s="157">
        <v>134.933988</v>
      </c>
      <c r="P339" s="157">
        <v>-6.6012000000000626E-2</v>
      </c>
      <c r="Q339" s="158">
        <v>0.9</v>
      </c>
      <c r="R339" s="159">
        <v>39813.859999999957</v>
      </c>
      <c r="S339" s="160">
        <v>43261.740275999953</v>
      </c>
      <c r="T339" s="160"/>
      <c r="U339" s="161"/>
      <c r="V339" s="162">
        <v>12581.689999999999</v>
      </c>
      <c r="W339" s="162">
        <v>55843.430275999955</v>
      </c>
      <c r="X339" s="163">
        <v>50540</v>
      </c>
      <c r="Y339" s="159">
        <v>5303.4302759999555</v>
      </c>
      <c r="Z339" s="184">
        <v>0.10493530423426911</v>
      </c>
      <c r="AA339" s="184">
        <v>0.11883529833794948</v>
      </c>
      <c r="AB339" s="184">
        <v>-1.3899994103680369E-2</v>
      </c>
      <c r="AC339" s="164" t="s">
        <v>952</v>
      </c>
    </row>
    <row r="340" spans="1:29">
      <c r="A340" s="144" t="s">
        <v>910</v>
      </c>
      <c r="B340" s="145">
        <v>135</v>
      </c>
      <c r="C340" s="146">
        <v>125.25</v>
      </c>
      <c r="D340" s="147">
        <v>1.0772999999999999</v>
      </c>
      <c r="E340" s="148">
        <v>0.22000000000000003</v>
      </c>
      <c r="F340" s="149">
        <v>0.2463703703703703</v>
      </c>
      <c r="G340" s="165">
        <v>168.26</v>
      </c>
      <c r="H340" s="151">
        <v>33.259999999999991</v>
      </c>
      <c r="I340" s="145" t="s">
        <v>955</v>
      </c>
      <c r="J340" s="152" t="s">
        <v>1320</v>
      </c>
      <c r="K340" s="153">
        <v>43978</v>
      </c>
      <c r="L340" s="154">
        <v>44021</v>
      </c>
      <c r="M340" s="155">
        <v>5940</v>
      </c>
      <c r="N340" s="156">
        <v>2.0437542087542084</v>
      </c>
      <c r="O340" s="157">
        <v>134.931825</v>
      </c>
      <c r="P340" s="157">
        <v>-6.8174999999996544E-2</v>
      </c>
      <c r="Q340" s="158">
        <v>0.9</v>
      </c>
      <c r="R340" s="159">
        <v>39939.109999999957</v>
      </c>
      <c r="S340" s="160">
        <v>43026.403202999951</v>
      </c>
      <c r="T340" s="160"/>
      <c r="U340" s="161"/>
      <c r="V340" s="162">
        <v>12581.689999999999</v>
      </c>
      <c r="W340" s="162">
        <v>55608.093202999953</v>
      </c>
      <c r="X340" s="163">
        <v>50675</v>
      </c>
      <c r="Y340" s="159">
        <v>4933.0932029999531</v>
      </c>
      <c r="Z340" s="184">
        <v>9.7347670508139084E-2</v>
      </c>
      <c r="AA340" s="184">
        <v>0.10896698636408386</v>
      </c>
      <c r="AB340" s="184">
        <v>-1.1619315855944778E-2</v>
      </c>
      <c r="AC340" s="164" t="s">
        <v>952</v>
      </c>
    </row>
    <row r="341" spans="1:29">
      <c r="A341" s="144" t="s">
        <v>911</v>
      </c>
      <c r="B341" s="145">
        <v>135</v>
      </c>
      <c r="C341" s="146">
        <v>125.39</v>
      </c>
      <c r="D341" s="147">
        <v>1.0761000000000001</v>
      </c>
      <c r="E341" s="148">
        <v>0.22000000000000003</v>
      </c>
      <c r="F341" s="149">
        <v>0.21962962962962967</v>
      </c>
      <c r="G341" s="165">
        <v>164.65</v>
      </c>
      <c r="H341" s="151">
        <v>29.650000000000006</v>
      </c>
      <c r="I341" s="145" t="s">
        <v>955</v>
      </c>
      <c r="J341" s="152" t="s">
        <v>1308</v>
      </c>
      <c r="K341" s="153">
        <v>43979</v>
      </c>
      <c r="L341" s="154">
        <v>44020</v>
      </c>
      <c r="M341" s="155">
        <v>5670</v>
      </c>
      <c r="N341" s="156">
        <v>1.9086860670194008</v>
      </c>
      <c r="O341" s="157">
        <v>134.93217900000002</v>
      </c>
      <c r="P341" s="157">
        <v>-6.7820999999980813E-2</v>
      </c>
      <c r="Q341" s="158">
        <v>0.9</v>
      </c>
      <c r="R341" s="159">
        <v>40064.499999999956</v>
      </c>
      <c r="S341" s="160">
        <v>43113.408449999952</v>
      </c>
      <c r="T341" s="160"/>
      <c r="U341" s="161"/>
      <c r="V341" s="162">
        <v>12581.689999999999</v>
      </c>
      <c r="W341" s="162">
        <v>55695.098449999947</v>
      </c>
      <c r="X341" s="163">
        <v>50810</v>
      </c>
      <c r="Y341" s="159">
        <v>4885.0984499999468</v>
      </c>
      <c r="Z341" s="184">
        <v>9.6144429246210361E-2</v>
      </c>
      <c r="AA341" s="184">
        <v>0.10744413928360497</v>
      </c>
      <c r="AB341" s="184">
        <v>-1.1299710037394606E-2</v>
      </c>
      <c r="AC341" s="164" t="s">
        <v>952</v>
      </c>
    </row>
    <row r="342" spans="1:29">
      <c r="A342" s="144" t="s">
        <v>912</v>
      </c>
      <c r="B342" s="145">
        <v>135</v>
      </c>
      <c r="C342" s="146">
        <v>124.36</v>
      </c>
      <c r="D342" s="147">
        <v>1.085</v>
      </c>
      <c r="E342" s="148">
        <v>0.22000000000000003</v>
      </c>
      <c r="F342" s="149">
        <v>0.23748148148148149</v>
      </c>
      <c r="G342" s="165">
        <v>167.06</v>
      </c>
      <c r="H342" s="151">
        <v>32.06</v>
      </c>
      <c r="I342" s="145" t="s">
        <v>955</v>
      </c>
      <c r="J342" s="152" t="s">
        <v>1321</v>
      </c>
      <c r="K342" s="153">
        <v>43980</v>
      </c>
      <c r="L342" s="154">
        <v>44021</v>
      </c>
      <c r="M342" s="155">
        <v>5670</v>
      </c>
      <c r="N342" s="156">
        <v>2.0638271604938274</v>
      </c>
      <c r="O342" s="157">
        <v>134.9306</v>
      </c>
      <c r="P342" s="157">
        <v>-6.9400000000001683E-2</v>
      </c>
      <c r="Q342" s="158">
        <v>0.9</v>
      </c>
      <c r="R342" s="159">
        <v>40188.859999999957</v>
      </c>
      <c r="S342" s="160">
        <v>43604.913099999954</v>
      </c>
      <c r="T342" s="160"/>
      <c r="U342" s="161"/>
      <c r="V342" s="162">
        <v>12581.689999999999</v>
      </c>
      <c r="W342" s="162">
        <v>56186.603099999949</v>
      </c>
      <c r="X342" s="163">
        <v>50945</v>
      </c>
      <c r="Y342" s="159">
        <v>5241.6030999999493</v>
      </c>
      <c r="Z342" s="184">
        <v>0.1028874884679547</v>
      </c>
      <c r="AA342" s="184">
        <v>0.11629302286779786</v>
      </c>
      <c r="AB342" s="184">
        <v>-1.3405534399843155E-2</v>
      </c>
      <c r="AC342" s="164" t="s">
        <v>952</v>
      </c>
    </row>
    <row r="343" spans="1:29">
      <c r="A343" s="144" t="s">
        <v>919</v>
      </c>
      <c r="B343" s="145">
        <v>135</v>
      </c>
      <c r="C343" s="146">
        <v>120.86</v>
      </c>
      <c r="D343" s="147">
        <v>1.1164000000000001</v>
      </c>
      <c r="E343" s="148">
        <v>0.22000000000000003</v>
      </c>
      <c r="F343" s="149">
        <v>0.2382222222222222</v>
      </c>
      <c r="G343" s="165">
        <v>167.16</v>
      </c>
      <c r="H343" s="151">
        <v>32.159999999999997</v>
      </c>
      <c r="I343" s="145" t="s">
        <v>955</v>
      </c>
      <c r="J343" s="152" t="s">
        <v>1448</v>
      </c>
      <c r="K343" s="153">
        <v>43983</v>
      </c>
      <c r="L343" s="154">
        <v>44025</v>
      </c>
      <c r="M343" s="155">
        <v>5805</v>
      </c>
      <c r="N343" s="156">
        <v>2.0221188630490956</v>
      </c>
      <c r="O343" s="157">
        <v>134.92810400000002</v>
      </c>
      <c r="P343" s="157">
        <v>-7.1895999999981086E-2</v>
      </c>
      <c r="Q343" s="158">
        <v>0.9</v>
      </c>
      <c r="R343" s="159">
        <v>40309.719999999958</v>
      </c>
      <c r="S343" s="160">
        <v>45001.771407999957</v>
      </c>
      <c r="T343" s="160"/>
      <c r="U343" s="161"/>
      <c r="V343" s="162">
        <v>12581.689999999999</v>
      </c>
      <c r="W343" s="162">
        <v>57583.461407999959</v>
      </c>
      <c r="X343" s="163">
        <v>51080</v>
      </c>
      <c r="Y343" s="159">
        <v>6503.4614079999592</v>
      </c>
      <c r="Z343" s="184">
        <v>0.12731913484729751</v>
      </c>
      <c r="AA343" s="184">
        <v>0.14657899802293328</v>
      </c>
      <c r="AB343" s="184">
        <v>-1.9259863175635772E-2</v>
      </c>
      <c r="AC343" s="164" t="s">
        <v>952</v>
      </c>
    </row>
    <row r="344" spans="1:29">
      <c r="A344" s="144" t="s">
        <v>920</v>
      </c>
      <c r="B344" s="145">
        <v>135</v>
      </c>
      <c r="C344" s="146">
        <v>120.91</v>
      </c>
      <c r="D344" s="147">
        <v>1.1160000000000001</v>
      </c>
      <c r="E344" s="148">
        <v>0.22000000000000003</v>
      </c>
      <c r="F344" s="149">
        <v>0.23874074074074067</v>
      </c>
      <c r="G344" s="165">
        <v>167.23</v>
      </c>
      <c r="H344" s="151">
        <v>32.22999999999999</v>
      </c>
      <c r="I344" s="145" t="s">
        <v>955</v>
      </c>
      <c r="J344" s="152" t="s">
        <v>1458</v>
      </c>
      <c r="K344" s="153">
        <v>43984</v>
      </c>
      <c r="L344" s="154">
        <v>44025</v>
      </c>
      <c r="M344" s="155">
        <v>5670</v>
      </c>
      <c r="N344" s="156">
        <v>2.0747707231040557</v>
      </c>
      <c r="O344" s="157">
        <v>134.93556000000001</v>
      </c>
      <c r="P344" s="157">
        <v>-6.4439999999990505E-2</v>
      </c>
      <c r="Q344" s="158">
        <v>0.9</v>
      </c>
      <c r="R344" s="159">
        <v>40430.629999999961</v>
      </c>
      <c r="S344" s="160">
        <v>45120.58307999996</v>
      </c>
      <c r="T344" s="160"/>
      <c r="U344" s="161"/>
      <c r="V344" s="162">
        <v>12581.689999999999</v>
      </c>
      <c r="W344" s="162">
        <v>57702.273079999955</v>
      </c>
      <c r="X344" s="163">
        <v>51215</v>
      </c>
      <c r="Y344" s="159">
        <v>6487.2730799999554</v>
      </c>
      <c r="Z344" s="184">
        <v>0.12666744274138342</v>
      </c>
      <c r="AA344" s="184">
        <v>0.1457778243123331</v>
      </c>
      <c r="AB344" s="184">
        <v>-1.9110381570949686E-2</v>
      </c>
      <c r="AC344" s="164" t="s">
        <v>952</v>
      </c>
    </row>
    <row r="345" spans="1:29">
      <c r="A345" s="144" t="s">
        <v>921</v>
      </c>
      <c r="B345" s="145">
        <v>135</v>
      </c>
      <c r="C345" s="146">
        <v>120.76</v>
      </c>
      <c r="D345" s="147">
        <v>1.1173</v>
      </c>
      <c r="E345" s="148">
        <v>0.22000000000000003</v>
      </c>
      <c r="F345" s="149">
        <v>0.23725925925925928</v>
      </c>
      <c r="G345" s="165">
        <v>167.03</v>
      </c>
      <c r="H345" s="151">
        <v>32.03</v>
      </c>
      <c r="I345" s="145" t="s">
        <v>955</v>
      </c>
      <c r="J345" s="152" t="s">
        <v>1460</v>
      </c>
      <c r="K345" s="153">
        <v>43985</v>
      </c>
      <c r="L345" s="154">
        <v>44025</v>
      </c>
      <c r="M345" s="155">
        <v>5535</v>
      </c>
      <c r="N345" s="156">
        <v>2.1121860885275519</v>
      </c>
      <c r="O345" s="157">
        <v>134.92514800000001</v>
      </c>
      <c r="P345" s="157">
        <v>-7.4851999999992813E-2</v>
      </c>
      <c r="Q345" s="158">
        <v>0.9</v>
      </c>
      <c r="R345" s="159">
        <v>40551.389999999963</v>
      </c>
      <c r="S345" s="160">
        <v>45308.068046999957</v>
      </c>
      <c r="T345" s="160"/>
      <c r="U345" s="161"/>
      <c r="V345" s="162">
        <v>12581.689999999999</v>
      </c>
      <c r="W345" s="162">
        <v>57889.758046999952</v>
      </c>
      <c r="X345" s="163">
        <v>51350</v>
      </c>
      <c r="Y345" s="159">
        <v>6539.7580469999521</v>
      </c>
      <c r="Z345" s="184">
        <v>0.12735653450827567</v>
      </c>
      <c r="AA345" s="184">
        <v>0.14672047553588907</v>
      </c>
      <c r="AB345" s="184">
        <v>-1.9363941027613407E-2</v>
      </c>
      <c r="AC345" s="164" t="s">
        <v>952</v>
      </c>
    </row>
    <row r="346" spans="1:29">
      <c r="A346" s="144" t="s">
        <v>922</v>
      </c>
      <c r="B346" s="145">
        <v>135</v>
      </c>
      <c r="C346" s="146">
        <v>120.69</v>
      </c>
      <c r="D346" s="147">
        <v>1.1180000000000001</v>
      </c>
      <c r="E346" s="148">
        <v>0.22000000000000003</v>
      </c>
      <c r="F346" s="149">
        <v>0.23651851851851857</v>
      </c>
      <c r="G346" s="165">
        <v>166.93</v>
      </c>
      <c r="H346" s="151">
        <v>31.930000000000007</v>
      </c>
      <c r="I346" s="145" t="s">
        <v>955</v>
      </c>
      <c r="J346" s="152" t="s">
        <v>1459</v>
      </c>
      <c r="K346" s="153">
        <v>43986</v>
      </c>
      <c r="L346" s="154">
        <v>44025</v>
      </c>
      <c r="M346" s="155">
        <v>5400</v>
      </c>
      <c r="N346" s="156">
        <v>2.158231481481482</v>
      </c>
      <c r="O346" s="157">
        <v>134.93142</v>
      </c>
      <c r="P346" s="157">
        <v>-6.8579999999997199E-2</v>
      </c>
      <c r="Q346" s="158">
        <v>0.9</v>
      </c>
      <c r="R346" s="159">
        <v>40672.079999999965</v>
      </c>
      <c r="S346" s="160">
        <v>45471.385439999969</v>
      </c>
      <c r="T346" s="160"/>
      <c r="U346" s="161"/>
      <c r="V346" s="162">
        <v>12581.689999999999</v>
      </c>
      <c r="W346" s="162">
        <v>58053.075439999971</v>
      </c>
      <c r="X346" s="163">
        <v>51485</v>
      </c>
      <c r="Y346" s="159">
        <v>6568.0754399999714</v>
      </c>
      <c r="Z346" s="184">
        <v>0.12757260250558367</v>
      </c>
      <c r="AA346" s="184">
        <v>0.14704716838285736</v>
      </c>
      <c r="AB346" s="184">
        <v>-1.9474565877273697E-2</v>
      </c>
      <c r="AC346" s="164" t="s">
        <v>952</v>
      </c>
    </row>
    <row r="347" spans="1:29">
      <c r="A347" s="144" t="s">
        <v>923</v>
      </c>
      <c r="B347" s="145">
        <v>135</v>
      </c>
      <c r="C347" s="146">
        <v>120.48</v>
      </c>
      <c r="D347" s="147">
        <v>1.1198999999999999</v>
      </c>
      <c r="E347" s="148">
        <v>0.22000000000000003</v>
      </c>
      <c r="F347" s="149">
        <v>0.23437037037037026</v>
      </c>
      <c r="G347" s="165">
        <v>166.64</v>
      </c>
      <c r="H347" s="151">
        <v>31.639999999999986</v>
      </c>
      <c r="I347" s="145" t="s">
        <v>955</v>
      </c>
      <c r="J347" s="152" t="s">
        <v>1461</v>
      </c>
      <c r="K347" s="153">
        <v>43987</v>
      </c>
      <c r="L347" s="154">
        <v>44025</v>
      </c>
      <c r="M347" s="155">
        <v>5265</v>
      </c>
      <c r="N347" s="156">
        <v>2.1934662867996191</v>
      </c>
      <c r="O347" s="157">
        <v>134.92555199999998</v>
      </c>
      <c r="P347" s="157">
        <v>-7.4448000000018055E-2</v>
      </c>
      <c r="Q347" s="158">
        <v>0.9</v>
      </c>
      <c r="R347" s="159">
        <v>40792.559999999969</v>
      </c>
      <c r="S347" s="160">
        <v>45683.587943999963</v>
      </c>
      <c r="T347" s="160"/>
      <c r="U347" s="161"/>
      <c r="V347" s="162">
        <v>12581.689999999999</v>
      </c>
      <c r="W347" s="162">
        <v>58265.277943999958</v>
      </c>
      <c r="X347" s="163">
        <v>51620</v>
      </c>
      <c r="Y347" s="159">
        <v>6645.2779439999576</v>
      </c>
      <c r="Z347" s="184">
        <v>0.12873455916311416</v>
      </c>
      <c r="AA347" s="184">
        <v>0.14860159988262844</v>
      </c>
      <c r="AB347" s="184">
        <v>-1.9867040719514284E-2</v>
      </c>
      <c r="AC347" s="164" t="s">
        <v>952</v>
      </c>
    </row>
    <row r="348" spans="1:29">
      <c r="A348" s="144" t="s">
        <v>934</v>
      </c>
      <c r="B348" s="145">
        <v>135</v>
      </c>
      <c r="C348" s="146">
        <v>120.62</v>
      </c>
      <c r="D348" s="147">
        <v>1.1186</v>
      </c>
      <c r="E348" s="148">
        <v>0.22000000000000003</v>
      </c>
      <c r="F348" s="149">
        <v>0.23577777777777786</v>
      </c>
      <c r="G348" s="165">
        <v>166.83</v>
      </c>
      <c r="H348" s="151">
        <v>31.830000000000013</v>
      </c>
      <c r="I348" s="145" t="s">
        <v>955</v>
      </c>
      <c r="J348" s="152" t="s">
        <v>1462</v>
      </c>
      <c r="K348" s="153">
        <v>43990</v>
      </c>
      <c r="L348" s="154">
        <v>44025</v>
      </c>
      <c r="M348" s="155">
        <v>4860</v>
      </c>
      <c r="N348" s="156">
        <v>2.3905246913580256</v>
      </c>
      <c r="O348" s="157">
        <v>134.925532</v>
      </c>
      <c r="P348" s="157">
        <v>-7.4467999999995982E-2</v>
      </c>
      <c r="Q348" s="158">
        <v>0.9</v>
      </c>
      <c r="R348" s="159">
        <v>40913.179999999971</v>
      </c>
      <c r="S348" s="160">
        <v>45765.48314799997</v>
      </c>
      <c r="T348" s="160"/>
      <c r="U348" s="161"/>
      <c r="V348" s="162">
        <v>12581.689999999999</v>
      </c>
      <c r="W348" s="162">
        <v>58347.173147999973</v>
      </c>
      <c r="X348" s="163">
        <v>51755</v>
      </c>
      <c r="Y348" s="159">
        <v>6592.1731479999726</v>
      </c>
      <c r="Z348" s="184">
        <v>0.12737268182784223</v>
      </c>
      <c r="AA348" s="184">
        <v>0.14687894129353185</v>
      </c>
      <c r="AB348" s="184">
        <v>-1.9506259465689624E-2</v>
      </c>
      <c r="AC348" s="164" t="s">
        <v>952</v>
      </c>
    </row>
    <row r="349" spans="1:29">
      <c r="A349" s="144" t="s">
        <v>935</v>
      </c>
      <c r="B349" s="145">
        <v>135</v>
      </c>
      <c r="C349" s="146">
        <v>119.88</v>
      </c>
      <c r="D349" s="147">
        <v>1.1254999999999999</v>
      </c>
      <c r="E349" s="148">
        <v>0.22000000000000003</v>
      </c>
      <c r="F349" s="149">
        <v>0.22822222222222224</v>
      </c>
      <c r="G349" s="165">
        <v>165.81</v>
      </c>
      <c r="H349" s="151">
        <v>30.810000000000002</v>
      </c>
      <c r="I349" s="145" t="s">
        <v>955</v>
      </c>
      <c r="J349" s="152" t="s">
        <v>1464</v>
      </c>
      <c r="K349" s="153">
        <v>43991</v>
      </c>
      <c r="L349" s="154">
        <v>44025</v>
      </c>
      <c r="M349" s="155">
        <v>4725</v>
      </c>
      <c r="N349" s="156">
        <v>2.3800317460317459</v>
      </c>
      <c r="O349" s="157">
        <v>134.92493999999999</v>
      </c>
      <c r="P349" s="157">
        <v>-7.5060000000007676E-2</v>
      </c>
      <c r="Q349" s="158">
        <v>0.9</v>
      </c>
      <c r="R349" s="159">
        <v>41033.059999999969</v>
      </c>
      <c r="S349" s="160">
        <v>46182.709029999962</v>
      </c>
      <c r="T349" s="160"/>
      <c r="U349" s="161"/>
      <c r="V349" s="162">
        <v>12581.689999999999</v>
      </c>
      <c r="W349" s="162">
        <v>58764.399029999957</v>
      </c>
      <c r="X349" s="163">
        <v>51890</v>
      </c>
      <c r="Y349" s="159">
        <v>6874.3990299999568</v>
      </c>
      <c r="Z349" s="184">
        <v>0.13248022798226944</v>
      </c>
      <c r="AA349" s="184">
        <v>0.15354748628137704</v>
      </c>
      <c r="AB349" s="184">
        <v>-2.1067258299107605E-2</v>
      </c>
      <c r="AC349" s="164" t="s">
        <v>952</v>
      </c>
    </row>
    <row r="350" spans="1:29">
      <c r="A350" s="144" t="s">
        <v>936</v>
      </c>
      <c r="B350" s="145">
        <v>135</v>
      </c>
      <c r="C350" s="146">
        <v>119.66</v>
      </c>
      <c r="D350" s="147">
        <v>1.1275999999999999</v>
      </c>
      <c r="E350" s="148">
        <v>0.22000000000000003</v>
      </c>
      <c r="F350" s="149">
        <v>0.22592592592592592</v>
      </c>
      <c r="G350" s="165">
        <v>165.5</v>
      </c>
      <c r="H350" s="151">
        <v>30.5</v>
      </c>
      <c r="I350" s="145" t="s">
        <v>955</v>
      </c>
      <c r="J350" s="152" t="s">
        <v>1466</v>
      </c>
      <c r="K350" s="153">
        <v>43992</v>
      </c>
      <c r="L350" s="154">
        <v>44025</v>
      </c>
      <c r="M350" s="155">
        <v>4590</v>
      </c>
      <c r="N350" s="156">
        <v>2.4253812636165577</v>
      </c>
      <c r="O350" s="157">
        <v>134.92861599999998</v>
      </c>
      <c r="P350" s="157">
        <v>-7.1384000000023207E-2</v>
      </c>
      <c r="Q350" s="158">
        <v>0.9</v>
      </c>
      <c r="R350" s="159">
        <v>41152.719999999972</v>
      </c>
      <c r="S350" s="160">
        <v>46403.807071999967</v>
      </c>
      <c r="T350" s="160"/>
      <c r="U350" s="161"/>
      <c r="V350" s="162">
        <v>12581.689999999999</v>
      </c>
      <c r="W350" s="162">
        <v>58985.497071999969</v>
      </c>
      <c r="X350" s="163">
        <v>52025</v>
      </c>
      <c r="Y350" s="159">
        <v>6960.4970719999692</v>
      </c>
      <c r="Z350" s="184">
        <v>0.13379139013935548</v>
      </c>
      <c r="AA350" s="184">
        <v>0.15529048578359972</v>
      </c>
      <c r="AB350" s="184">
        <v>-2.1499095644244237E-2</v>
      </c>
      <c r="AC350" s="164" t="s">
        <v>952</v>
      </c>
    </row>
    <row r="351" spans="1:29">
      <c r="A351" s="144" t="s">
        <v>937</v>
      </c>
      <c r="B351" s="145">
        <v>135</v>
      </c>
      <c r="C351" s="146">
        <v>120.14</v>
      </c>
      <c r="D351" s="147">
        <v>1.1231</v>
      </c>
      <c r="E351" s="148">
        <v>0.22000000000000003</v>
      </c>
      <c r="F351" s="149">
        <v>0.23088888888888878</v>
      </c>
      <c r="G351" s="165">
        <v>166.17</v>
      </c>
      <c r="H351" s="151">
        <v>31.169999999999987</v>
      </c>
      <c r="I351" s="145" t="s">
        <v>955</v>
      </c>
      <c r="J351" s="152" t="s">
        <v>1463</v>
      </c>
      <c r="K351" s="153">
        <v>43993</v>
      </c>
      <c r="L351" s="154">
        <v>44025</v>
      </c>
      <c r="M351" s="155">
        <v>4455</v>
      </c>
      <c r="N351" s="156">
        <v>2.553771043771043</v>
      </c>
      <c r="O351" s="157">
        <v>134.92923400000001</v>
      </c>
      <c r="P351" s="157">
        <v>-7.0765999999991891E-2</v>
      </c>
      <c r="Q351" s="158">
        <v>0.9</v>
      </c>
      <c r="R351" s="159">
        <v>41272.859999999971</v>
      </c>
      <c r="S351" s="160">
        <v>46353.54906599997</v>
      </c>
      <c r="T351" s="160"/>
      <c r="U351" s="161"/>
      <c r="V351" s="162">
        <v>12581.689999999999</v>
      </c>
      <c r="W351" s="162">
        <v>58935.239065999966</v>
      </c>
      <c r="X351" s="163">
        <v>52160</v>
      </c>
      <c r="Y351" s="159">
        <v>6775.2390659999655</v>
      </c>
      <c r="Z351" s="184">
        <v>0.12989338700153308</v>
      </c>
      <c r="AA351" s="184">
        <v>0.15028484638017758</v>
      </c>
      <c r="AB351" s="184">
        <v>-2.0391459378644505E-2</v>
      </c>
      <c r="AC351" s="164" t="s">
        <v>952</v>
      </c>
    </row>
    <row r="352" spans="1:29">
      <c r="A352" s="144" t="s">
        <v>938</v>
      </c>
      <c r="B352" s="145">
        <v>135</v>
      </c>
      <c r="C352" s="146">
        <v>120</v>
      </c>
      <c r="D352" s="147">
        <v>1.1244000000000001</v>
      </c>
      <c r="E352" s="148">
        <v>0.22000000000000003</v>
      </c>
      <c r="F352" s="149">
        <v>0.22940740740740739</v>
      </c>
      <c r="G352" s="165">
        <v>165.97</v>
      </c>
      <c r="H352" s="151">
        <v>30.97</v>
      </c>
      <c r="I352" s="145" t="s">
        <v>955</v>
      </c>
      <c r="J352" s="152" t="s">
        <v>1465</v>
      </c>
      <c r="K352" s="153">
        <v>43994</v>
      </c>
      <c r="L352" s="154">
        <v>44025</v>
      </c>
      <c r="M352" s="155">
        <v>4320</v>
      </c>
      <c r="N352" s="156">
        <v>2.6166782407407405</v>
      </c>
      <c r="O352" s="157">
        <v>134.928</v>
      </c>
      <c r="P352" s="157">
        <v>-7.2000000000002728E-2</v>
      </c>
      <c r="Q352" s="158">
        <v>0.9</v>
      </c>
      <c r="R352" s="159">
        <v>41392.859999999971</v>
      </c>
      <c r="S352" s="160">
        <v>46542.131783999968</v>
      </c>
      <c r="T352" s="160"/>
      <c r="U352" s="161"/>
      <c r="V352" s="162">
        <v>12581.689999999999</v>
      </c>
      <c r="W352" s="162">
        <v>59123.821783999971</v>
      </c>
      <c r="X352" s="163">
        <v>52295</v>
      </c>
      <c r="Y352" s="159">
        <v>6828.8217839999706</v>
      </c>
      <c r="Z352" s="184">
        <v>0.13058269019982727</v>
      </c>
      <c r="AA352" s="184">
        <v>0.15121974584419307</v>
      </c>
      <c r="AB352" s="184">
        <v>-2.0637055644365798E-2</v>
      </c>
      <c r="AC352" s="164" t="s">
        <v>952</v>
      </c>
    </row>
    <row r="353" spans="1:29">
      <c r="A353" s="144" t="s">
        <v>947</v>
      </c>
      <c r="B353" s="145">
        <v>135</v>
      </c>
      <c r="C353" s="146">
        <v>120.07</v>
      </c>
      <c r="D353" s="147">
        <v>1.1237999999999999</v>
      </c>
      <c r="E353" s="148">
        <v>0.22000000000000003</v>
      </c>
      <c r="F353" s="149">
        <v>0.2301481481481481</v>
      </c>
      <c r="G353" s="165">
        <v>166.07</v>
      </c>
      <c r="H353" s="151">
        <v>31.069999999999993</v>
      </c>
      <c r="I353" s="145" t="s">
        <v>955</v>
      </c>
      <c r="J353" s="152" t="s">
        <v>1447</v>
      </c>
      <c r="K353" s="153">
        <v>43997</v>
      </c>
      <c r="L353" s="154">
        <v>44025</v>
      </c>
      <c r="M353" s="155">
        <v>3915</v>
      </c>
      <c r="N353" s="156">
        <v>2.8966922094508298</v>
      </c>
      <c r="O353" s="157">
        <v>134.93466599999999</v>
      </c>
      <c r="P353" s="157">
        <v>-6.5334000000007109E-2</v>
      </c>
      <c r="Q353" s="158">
        <v>0.9</v>
      </c>
      <c r="R353" s="159">
        <v>41512.929999999971</v>
      </c>
      <c r="S353" s="160">
        <v>46652.230733999961</v>
      </c>
      <c r="T353" s="160"/>
      <c r="U353" s="161"/>
      <c r="V353" s="162">
        <v>12581.689999999999</v>
      </c>
      <c r="W353" s="162">
        <v>59233.920733999956</v>
      </c>
      <c r="X353" s="163">
        <v>52430</v>
      </c>
      <c r="Y353" s="159">
        <v>6803.9207339999557</v>
      </c>
      <c r="Z353" s="184">
        <v>0.12977151886324534</v>
      </c>
      <c r="AA353" s="184">
        <v>0.15021265430386999</v>
      </c>
      <c r="AB353" s="184">
        <v>-2.0441135440624647E-2</v>
      </c>
      <c r="AC353" s="164" t="s">
        <v>952</v>
      </c>
    </row>
    <row r="354" spans="1:29">
      <c r="A354" s="63" t="s">
        <v>948</v>
      </c>
      <c r="B354" s="2">
        <v>135</v>
      </c>
      <c r="C354" s="56">
        <v>117.87</v>
      </c>
      <c r="D354" s="57">
        <v>1.1447000000000001</v>
      </c>
      <c r="E354" s="32">
        <v>0.22000000000000003</v>
      </c>
      <c r="F354" s="26">
        <v>0.22688888888888886</v>
      </c>
      <c r="G354" s="43">
        <v>165.63</v>
      </c>
      <c r="H354" s="58">
        <v>30.629999999999995</v>
      </c>
      <c r="I354" s="2" t="s">
        <v>27</v>
      </c>
      <c r="J354" s="33" t="s">
        <v>2186</v>
      </c>
      <c r="K354" s="59">
        <v>43998</v>
      </c>
      <c r="L354" s="60">
        <v>44246</v>
      </c>
      <c r="M354" s="44">
        <v>33615</v>
      </c>
      <c r="N354" s="61">
        <v>0.33258813029897361</v>
      </c>
      <c r="O354" s="35">
        <v>134.92578900000001</v>
      </c>
      <c r="P354" s="35">
        <v>-7.4210999999991145E-2</v>
      </c>
      <c r="Q354" s="36">
        <v>0.9</v>
      </c>
      <c r="R354" s="37">
        <v>41630.799999999974</v>
      </c>
      <c r="S354" s="38">
        <v>47654.776759999972</v>
      </c>
      <c r="T354" s="38"/>
      <c r="U354" s="62"/>
      <c r="V354" s="39">
        <v>12581.689999999999</v>
      </c>
      <c r="W354" s="39">
        <v>60236.466759999967</v>
      </c>
      <c r="X354" s="1">
        <v>52565</v>
      </c>
      <c r="Y354" s="37">
        <v>7671.4667599999666</v>
      </c>
      <c r="Z354" s="183">
        <v>0.14594248568439006</v>
      </c>
      <c r="AA354" s="183">
        <v>5.9034135869565407E-2</v>
      </c>
      <c r="AB354" s="183">
        <v>8.6908349814824648E-2</v>
      </c>
      <c r="AC354" s="40" t="s">
        <v>1852</v>
      </c>
    </row>
    <row r="355" spans="1:29">
      <c r="A355" s="63" t="s">
        <v>949</v>
      </c>
      <c r="B355" s="2">
        <v>135</v>
      </c>
      <c r="C355" s="56">
        <v>117.14</v>
      </c>
      <c r="D355" s="57">
        <v>1.1518999999999999</v>
      </c>
      <c r="E355" s="32">
        <f t="shared" ref="E355:E417" si="1">10%*Q355+13%</f>
        <v>0.22000000000000003</v>
      </c>
      <c r="F355" s="26">
        <f t="shared" ref="F355:F417" si="2">IF(G355="",($F$1*C355-B355)/B355,H355/B355)</f>
        <v>0.14831908148148151</v>
      </c>
      <c r="H355" s="58">
        <f t="shared" ref="H355:H417" si="3">IF(G355="",$F$1*C355-B355,G355-B355)</f>
        <v>20.023076000000003</v>
      </c>
      <c r="I355" s="2" t="s">
        <v>65</v>
      </c>
      <c r="J355" s="33" t="s">
        <v>942</v>
      </c>
      <c r="K355" s="59">
        <f t="shared" ref="K355:K417" si="4">DATE(MID(J355,1,4),MID(J355,5,2),MID(J355,7,2))</f>
        <v>43999</v>
      </c>
      <c r="L355" s="60" t="str">
        <f t="shared" ref="L355:L417" ca="1" si="5">IF(LEN(J355) &gt; 15,DATE(MID(J355,12,4),MID(J355,16,2),MID(J355,18,2)),TEXT(TODAY(),"yyyy/m/d"))</f>
        <v>2021/8/25</v>
      </c>
      <c r="M355" s="44">
        <f t="shared" ref="M355:M417" ca="1" si="6">(L355-K355+1)*B355</f>
        <v>58725</v>
      </c>
      <c r="N355" s="61">
        <f t="shared" ref="N355:N417" ca="1" si="7">H355/M355*365</f>
        <v>0.12445164308216264</v>
      </c>
      <c r="O355" s="35">
        <f t="shared" ref="O355:O417" si="8">D355*C355</f>
        <v>134.93356599999998</v>
      </c>
      <c r="P355" s="35">
        <f t="shared" ref="P355:P417" si="9">O355-B355</f>
        <v>-6.6434000000015203E-2</v>
      </c>
      <c r="Q355" s="36">
        <f t="shared" ref="Q355:Q417" si="10">B355/150</f>
        <v>0.9</v>
      </c>
      <c r="R355" s="37">
        <f t="shared" ref="R355:R417" si="11">R354+C355-T355</f>
        <v>41747.939999999973</v>
      </c>
      <c r="S355" s="38">
        <f t="shared" ref="S355:S417" si="12">R355*D355</f>
        <v>48089.452085999968</v>
      </c>
      <c r="T355" s="38"/>
      <c r="U355" s="62"/>
      <c r="V355" s="39">
        <f t="shared" ref="V355:V417" si="13">U355+V354</f>
        <v>12581.689999999999</v>
      </c>
      <c r="W355" s="39">
        <f t="shared" ref="W355:W417" si="14">S355+V355</f>
        <v>60671.142085999963</v>
      </c>
      <c r="X355" s="1">
        <f t="shared" ref="X355:X417" si="15">X354+B355</f>
        <v>52700</v>
      </c>
      <c r="Y355" s="37">
        <f t="shared" ref="Y355:Y417" si="16">W355-X355</f>
        <v>7971.1420859999635</v>
      </c>
      <c r="Z355" s="183">
        <f t="shared" ref="Z355:Z417" si="17">W355/X355-1</f>
        <v>0.15125506804554001</v>
      </c>
      <c r="AA355" s="183">
        <f>SUM($C$2:C355)*D355/SUM($B$2:B355)-1</f>
        <v>0.17806092888888836</v>
      </c>
      <c r="AB355" s="183">
        <f t="shared" ref="AB355:AB386" si="18">Z355-AA355</f>
        <v>-2.680586084334835E-2</v>
      </c>
      <c r="AC355" s="40">
        <f t="shared" ref="AC355:AC386" si="19">IF(E355-F355&lt;0,"达成",E355-F355)</f>
        <v>7.1680918518518516E-2</v>
      </c>
    </row>
    <row r="356" spans="1:29">
      <c r="A356" s="63" t="s">
        <v>950</v>
      </c>
      <c r="B356" s="2">
        <v>135</v>
      </c>
      <c r="C356" s="56">
        <v>117.09</v>
      </c>
      <c r="D356" s="57">
        <v>1.1524000000000001</v>
      </c>
      <c r="E356" s="32">
        <f t="shared" si="1"/>
        <v>0.22000000000000003</v>
      </c>
      <c r="F356" s="26">
        <f t="shared" si="2"/>
        <v>0.14782893333333336</v>
      </c>
      <c r="H356" s="58">
        <f t="shared" si="3"/>
        <v>19.956906000000004</v>
      </c>
      <c r="I356" s="2" t="s">
        <v>65</v>
      </c>
      <c r="J356" s="33" t="s">
        <v>944</v>
      </c>
      <c r="K356" s="59">
        <f t="shared" si="4"/>
        <v>44000</v>
      </c>
      <c r="L356" s="60" t="str">
        <f t="shared" ca="1" si="5"/>
        <v>2021/8/25</v>
      </c>
      <c r="M356" s="44">
        <f t="shared" ca="1" si="6"/>
        <v>58590</v>
      </c>
      <c r="N356" s="61">
        <f t="shared" ca="1" si="7"/>
        <v>0.1243261766513057</v>
      </c>
      <c r="O356" s="35">
        <f t="shared" si="8"/>
        <v>134.934516</v>
      </c>
      <c r="P356" s="35">
        <f t="shared" si="9"/>
        <v>-6.5483999999997877E-2</v>
      </c>
      <c r="Q356" s="36">
        <f t="shared" si="10"/>
        <v>0.9</v>
      </c>
      <c r="R356" s="37">
        <f t="shared" si="11"/>
        <v>41865.02999999997</v>
      </c>
      <c r="S356" s="38">
        <f t="shared" si="12"/>
        <v>48245.26057199997</v>
      </c>
      <c r="T356" s="38"/>
      <c r="U356" s="62"/>
      <c r="V356" s="39">
        <f t="shared" si="13"/>
        <v>12581.689999999999</v>
      </c>
      <c r="W356" s="39">
        <f t="shared" si="14"/>
        <v>60826.950571999972</v>
      </c>
      <c r="X356" s="1">
        <f t="shared" si="15"/>
        <v>52835</v>
      </c>
      <c r="Y356" s="37">
        <f t="shared" si="16"/>
        <v>7991.9505719999725</v>
      </c>
      <c r="Z356" s="183">
        <f t="shared" si="17"/>
        <v>0.15126243156998154</v>
      </c>
      <c r="AA356" s="183">
        <f>SUM($C$2:C356)*D356/SUM($B$2:B356)-1</f>
        <v>0.17811039961784614</v>
      </c>
      <c r="AB356" s="183">
        <f t="shared" si="18"/>
        <v>-2.6847968047864601E-2</v>
      </c>
      <c r="AC356" s="40">
        <f t="shared" si="19"/>
        <v>7.2171066666666672E-2</v>
      </c>
    </row>
    <row r="357" spans="1:29">
      <c r="A357" s="63" t="s">
        <v>951</v>
      </c>
      <c r="B357" s="2">
        <v>135</v>
      </c>
      <c r="C357" s="56">
        <v>115.84</v>
      </c>
      <c r="D357" s="57">
        <v>1.1648000000000001</v>
      </c>
      <c r="E357" s="32">
        <f t="shared" si="1"/>
        <v>0.22000000000000003</v>
      </c>
      <c r="F357" s="26">
        <f t="shared" si="2"/>
        <v>0.13557522962962951</v>
      </c>
      <c r="H357" s="58">
        <f t="shared" si="3"/>
        <v>18.302655999999985</v>
      </c>
      <c r="I357" s="2" t="s">
        <v>65</v>
      </c>
      <c r="J357" s="33" t="s">
        <v>946</v>
      </c>
      <c r="K357" s="59">
        <f t="shared" si="4"/>
        <v>44001</v>
      </c>
      <c r="L357" s="60" t="str">
        <f t="shared" ca="1" si="5"/>
        <v>2021/8/25</v>
      </c>
      <c r="M357" s="44">
        <f t="shared" ca="1" si="6"/>
        <v>58455</v>
      </c>
      <c r="N357" s="61">
        <f t="shared" ca="1" si="7"/>
        <v>0.1142839695492258</v>
      </c>
      <c r="O357" s="35">
        <f t="shared" si="8"/>
        <v>134.93043200000002</v>
      </c>
      <c r="P357" s="35">
        <f t="shared" si="9"/>
        <v>-6.9567999999975427E-2</v>
      </c>
      <c r="Q357" s="36">
        <f t="shared" si="10"/>
        <v>0.9</v>
      </c>
      <c r="R357" s="37">
        <f t="shared" si="11"/>
        <v>41980.869999999966</v>
      </c>
      <c r="S357" s="38">
        <f t="shared" si="12"/>
        <v>48899.317375999963</v>
      </c>
      <c r="T357" s="38"/>
      <c r="U357" s="62"/>
      <c r="V357" s="39">
        <f t="shared" si="13"/>
        <v>12581.689999999999</v>
      </c>
      <c r="W357" s="39">
        <f t="shared" si="14"/>
        <v>61481.007375999965</v>
      </c>
      <c r="X357" s="1">
        <f t="shared" si="15"/>
        <v>52970</v>
      </c>
      <c r="Y357" s="37">
        <f t="shared" si="16"/>
        <v>8511.007375999965</v>
      </c>
      <c r="Z357" s="183">
        <f t="shared" si="17"/>
        <v>0.16067599350575734</v>
      </c>
      <c r="AA357" s="183">
        <f>SUM($C$2:C357)*D357/SUM($B$2:B357)-1</f>
        <v>0.19029484581665668</v>
      </c>
      <c r="AB357" s="183">
        <f t="shared" si="18"/>
        <v>-2.9618852310899335E-2</v>
      </c>
      <c r="AC357" s="40">
        <f t="shared" si="19"/>
        <v>8.4424770370370522E-2</v>
      </c>
    </row>
    <row r="358" spans="1:29">
      <c r="A358" s="63" t="s">
        <v>963</v>
      </c>
      <c r="B358" s="2">
        <v>135</v>
      </c>
      <c r="C358" s="56">
        <v>115.72</v>
      </c>
      <c r="D358" s="57">
        <v>1.1659999999999999</v>
      </c>
      <c r="E358" s="32">
        <f t="shared" si="1"/>
        <v>0.22000000000000003</v>
      </c>
      <c r="F358" s="26">
        <f t="shared" si="2"/>
        <v>0.134398874074074</v>
      </c>
      <c r="H358" s="58">
        <f t="shared" si="3"/>
        <v>18.143847999999991</v>
      </c>
      <c r="I358" s="2" t="s">
        <v>65</v>
      </c>
      <c r="J358" s="33" t="s">
        <v>964</v>
      </c>
      <c r="K358" s="59">
        <f t="shared" si="4"/>
        <v>44004</v>
      </c>
      <c r="L358" s="60" t="str">
        <f t="shared" ca="1" si="5"/>
        <v>2021/8/25</v>
      </c>
      <c r="M358" s="44">
        <f t="shared" ca="1" si="6"/>
        <v>58050</v>
      </c>
      <c r="N358" s="61">
        <f t="shared" ca="1" si="7"/>
        <v>0.11408276520241166</v>
      </c>
      <c r="O358" s="35">
        <f t="shared" si="8"/>
        <v>134.92952</v>
      </c>
      <c r="P358" s="35">
        <f t="shared" si="9"/>
        <v>-7.0480000000003429E-2</v>
      </c>
      <c r="Q358" s="36">
        <f t="shared" si="10"/>
        <v>0.9</v>
      </c>
      <c r="R358" s="37">
        <f t="shared" si="11"/>
        <v>42096.589999999967</v>
      </c>
      <c r="S358" s="38">
        <f t="shared" si="12"/>
        <v>49084.623939999961</v>
      </c>
      <c r="T358" s="38"/>
      <c r="U358" s="62"/>
      <c r="V358" s="39">
        <f t="shared" si="13"/>
        <v>12581.689999999999</v>
      </c>
      <c r="W358" s="39">
        <f t="shared" si="14"/>
        <v>61666.313939999964</v>
      </c>
      <c r="X358" s="1">
        <f t="shared" si="15"/>
        <v>53105</v>
      </c>
      <c r="Y358" s="37">
        <f t="shared" si="16"/>
        <v>8561.3139399999636</v>
      </c>
      <c r="Z358" s="183">
        <f t="shared" si="17"/>
        <v>0.16121483739760789</v>
      </c>
      <c r="AA358" s="183">
        <f>SUM($C$2:C358)*D358/SUM($B$2:B358)-1</f>
        <v>0.19102827145708523</v>
      </c>
      <c r="AB358" s="183">
        <f t="shared" si="18"/>
        <v>-2.9813434059477339E-2</v>
      </c>
      <c r="AC358" s="40">
        <f t="shared" si="19"/>
        <v>8.560112592592603E-2</v>
      </c>
    </row>
    <row r="359" spans="1:29">
      <c r="A359" s="63" t="s">
        <v>965</v>
      </c>
      <c r="B359" s="2">
        <v>135</v>
      </c>
      <c r="C359" s="56">
        <v>115.31</v>
      </c>
      <c r="D359" s="57">
        <v>1.1700999999999999</v>
      </c>
      <c r="E359" s="32">
        <f t="shared" si="1"/>
        <v>0.22000000000000003</v>
      </c>
      <c r="F359" s="26">
        <f t="shared" si="2"/>
        <v>0.13037965925925912</v>
      </c>
      <c r="H359" s="58">
        <f t="shared" si="3"/>
        <v>17.601253999999983</v>
      </c>
      <c r="I359" s="2" t="s">
        <v>65</v>
      </c>
      <c r="J359" s="33" t="s">
        <v>966</v>
      </c>
      <c r="K359" s="59">
        <f t="shared" si="4"/>
        <v>44005</v>
      </c>
      <c r="L359" s="60" t="str">
        <f t="shared" ca="1" si="5"/>
        <v>2021/8/25</v>
      </c>
      <c r="M359" s="44">
        <f t="shared" ca="1" si="6"/>
        <v>57915</v>
      </c>
      <c r="N359" s="61">
        <f t="shared" ca="1" si="7"/>
        <v>0.11092908072174727</v>
      </c>
      <c r="O359" s="35">
        <f t="shared" si="8"/>
        <v>134.92423099999999</v>
      </c>
      <c r="P359" s="35">
        <f t="shared" si="9"/>
        <v>-7.5769000000008191E-2</v>
      </c>
      <c r="Q359" s="36">
        <f t="shared" si="10"/>
        <v>0.9</v>
      </c>
      <c r="R359" s="37">
        <f t="shared" si="11"/>
        <v>40803.259999999966</v>
      </c>
      <c r="S359" s="38">
        <f t="shared" si="12"/>
        <v>47743.89452599996</v>
      </c>
      <c r="T359" s="38">
        <v>1408.64</v>
      </c>
      <c r="U359" s="62">
        <v>1648.25</v>
      </c>
      <c r="V359" s="39">
        <f t="shared" si="13"/>
        <v>14229.939999999999</v>
      </c>
      <c r="W359" s="39">
        <f t="shared" si="14"/>
        <v>61973.834525999962</v>
      </c>
      <c r="X359" s="1">
        <f t="shared" si="15"/>
        <v>53240</v>
      </c>
      <c r="Y359" s="37">
        <f t="shared" si="16"/>
        <v>8733.8345259999624</v>
      </c>
      <c r="Z359" s="183">
        <f t="shared" si="17"/>
        <v>0.16404647870022471</v>
      </c>
      <c r="AA359" s="183">
        <f>SUM($C$2:C359)*D359/SUM($B$2:B359)-1</f>
        <v>0.19471514122108391</v>
      </c>
      <c r="AB359" s="183">
        <f t="shared" si="18"/>
        <v>-3.0668662520859202E-2</v>
      </c>
      <c r="AC359" s="40">
        <f t="shared" si="19"/>
        <v>8.9620340740740906E-2</v>
      </c>
    </row>
    <row r="360" spans="1:29">
      <c r="A360" s="63" t="s">
        <v>967</v>
      </c>
      <c r="B360" s="2">
        <v>135</v>
      </c>
      <c r="C360" s="56">
        <v>115.52</v>
      </c>
      <c r="D360" s="57">
        <v>1.1679999999999999</v>
      </c>
      <c r="E360" s="32">
        <f t="shared" si="1"/>
        <v>0.22000000000000003</v>
      </c>
      <c r="F360" s="26">
        <f t="shared" si="2"/>
        <v>0.13243828148148143</v>
      </c>
      <c r="H360" s="58">
        <f t="shared" si="3"/>
        <v>17.879167999999993</v>
      </c>
      <c r="I360" s="2" t="s">
        <v>65</v>
      </c>
      <c r="J360" s="33" t="s">
        <v>968</v>
      </c>
      <c r="K360" s="59">
        <f t="shared" si="4"/>
        <v>44006</v>
      </c>
      <c r="L360" s="60" t="str">
        <f t="shared" ca="1" si="5"/>
        <v>2021/8/25</v>
      </c>
      <c r="M360" s="44">
        <f t="shared" ca="1" si="6"/>
        <v>57780</v>
      </c>
      <c r="N360" s="61">
        <f t="shared" ca="1" si="7"/>
        <v>0.11294386154378673</v>
      </c>
      <c r="O360" s="35">
        <f t="shared" si="8"/>
        <v>134.92735999999999</v>
      </c>
      <c r="P360" s="35">
        <f t="shared" si="9"/>
        <v>-7.2640000000006921E-2</v>
      </c>
      <c r="Q360" s="36">
        <f t="shared" si="10"/>
        <v>0.9</v>
      </c>
      <c r="R360" s="37">
        <f t="shared" si="11"/>
        <v>40918.779999999962</v>
      </c>
      <c r="S360" s="38">
        <f t="shared" si="12"/>
        <v>47793.13503999995</v>
      </c>
      <c r="T360" s="38"/>
      <c r="U360" s="62"/>
      <c r="V360" s="39">
        <f t="shared" si="13"/>
        <v>14229.939999999999</v>
      </c>
      <c r="W360" s="39">
        <f t="shared" si="14"/>
        <v>62023.075039999952</v>
      </c>
      <c r="X360" s="1">
        <f t="shared" si="15"/>
        <v>53375</v>
      </c>
      <c r="Y360" s="37">
        <f t="shared" si="16"/>
        <v>8648.0750399999524</v>
      </c>
      <c r="Z360" s="183">
        <f t="shared" si="17"/>
        <v>0.16202482510538552</v>
      </c>
      <c r="AA360" s="183">
        <f>SUM($C$2:C360)*D360/SUM($B$2:B360)-1</f>
        <v>0.19207791962174858</v>
      </c>
      <c r="AB360" s="183">
        <f t="shared" si="18"/>
        <v>-3.0053094516363066E-2</v>
      </c>
      <c r="AC360" s="40">
        <f t="shared" si="19"/>
        <v>8.75617185185186E-2</v>
      </c>
    </row>
    <row r="361" spans="1:29">
      <c r="A361" s="63" t="s">
        <v>1086</v>
      </c>
      <c r="B361" s="2">
        <v>135</v>
      </c>
      <c r="C361" s="56">
        <v>116.02</v>
      </c>
      <c r="D361" s="57">
        <v>1.163</v>
      </c>
      <c r="E361" s="32">
        <f t="shared" si="1"/>
        <v>0.22000000000000003</v>
      </c>
      <c r="F361" s="26">
        <f t="shared" si="2"/>
        <v>0.13733976296296288</v>
      </c>
      <c r="H361" s="58">
        <f t="shared" si="3"/>
        <v>18.540867999999989</v>
      </c>
      <c r="I361" s="2" t="s">
        <v>65</v>
      </c>
      <c r="J361" s="33" t="s">
        <v>1091</v>
      </c>
      <c r="K361" s="59">
        <f t="shared" si="4"/>
        <v>44011</v>
      </c>
      <c r="L361" s="60" t="str">
        <f t="shared" ca="1" si="5"/>
        <v>2021/8/25</v>
      </c>
      <c r="M361" s="44">
        <f t="shared" ca="1" si="6"/>
        <v>57105</v>
      </c>
      <c r="N361" s="61">
        <f t="shared" ca="1" si="7"/>
        <v>0.11850830610279303</v>
      </c>
      <c r="O361" s="35">
        <f t="shared" si="8"/>
        <v>134.93126000000001</v>
      </c>
      <c r="P361" s="35">
        <f t="shared" si="9"/>
        <v>-6.8739999999991142E-2</v>
      </c>
      <c r="Q361" s="36">
        <f t="shared" si="10"/>
        <v>0.9</v>
      </c>
      <c r="R361" s="37">
        <f t="shared" si="11"/>
        <v>41034.799999999959</v>
      </c>
      <c r="S361" s="38">
        <f t="shared" si="12"/>
        <v>47723.472399999955</v>
      </c>
      <c r="T361" s="38"/>
      <c r="U361" s="62"/>
      <c r="V361" s="39">
        <f t="shared" si="13"/>
        <v>14229.939999999999</v>
      </c>
      <c r="W361" s="39">
        <f t="shared" si="14"/>
        <v>61953.412399999957</v>
      </c>
      <c r="X361" s="1">
        <f t="shared" si="15"/>
        <v>53510</v>
      </c>
      <c r="Y361" s="37">
        <f t="shared" si="16"/>
        <v>8443.4123999999574</v>
      </c>
      <c r="Z361" s="183">
        <f t="shared" si="17"/>
        <v>0.15779129882264908</v>
      </c>
      <c r="AA361" s="183">
        <f>SUM($C$2:C361)*D361/SUM($B$2:B361)-1</f>
        <v>0.18649738275796968</v>
      </c>
      <c r="AB361" s="183">
        <f t="shared" si="18"/>
        <v>-2.8706083935320592E-2</v>
      </c>
      <c r="AC361" s="40">
        <f t="shared" si="19"/>
        <v>8.2660237037037149E-2</v>
      </c>
    </row>
    <row r="362" spans="1:29">
      <c r="A362" s="63" t="s">
        <v>1087</v>
      </c>
      <c r="B362" s="2">
        <v>135</v>
      </c>
      <c r="C362" s="56">
        <v>114.09</v>
      </c>
      <c r="D362" s="57">
        <v>1.1827000000000001</v>
      </c>
      <c r="E362" s="32">
        <f t="shared" si="1"/>
        <v>0.22000000000000003</v>
      </c>
      <c r="F362" s="26">
        <f t="shared" si="2"/>
        <v>0.11842004444444443</v>
      </c>
      <c r="H362" s="58">
        <f t="shared" si="3"/>
        <v>15.986705999999998</v>
      </c>
      <c r="I362" s="2" t="s">
        <v>65</v>
      </c>
      <c r="J362" s="33" t="s">
        <v>1092</v>
      </c>
      <c r="K362" s="59">
        <f t="shared" si="4"/>
        <v>44012</v>
      </c>
      <c r="L362" s="60" t="str">
        <f t="shared" ca="1" si="5"/>
        <v>2021/8/25</v>
      </c>
      <c r="M362" s="44">
        <f t="shared" ca="1" si="6"/>
        <v>56970</v>
      </c>
      <c r="N362" s="61">
        <f t="shared" ca="1" si="7"/>
        <v>0.10242491995787255</v>
      </c>
      <c r="O362" s="35">
        <f t="shared" si="8"/>
        <v>134.93424300000001</v>
      </c>
      <c r="P362" s="35">
        <f t="shared" si="9"/>
        <v>-6.575699999999074E-2</v>
      </c>
      <c r="Q362" s="36">
        <f t="shared" si="10"/>
        <v>0.9</v>
      </c>
      <c r="R362" s="37">
        <f t="shared" si="11"/>
        <v>37453.519999999953</v>
      </c>
      <c r="S362" s="38">
        <f t="shared" si="12"/>
        <v>44296.278103999946</v>
      </c>
      <c r="T362" s="38">
        <v>3695.37</v>
      </c>
      <c r="U362" s="62">
        <v>4370.51</v>
      </c>
      <c r="V362" s="39">
        <f t="shared" si="13"/>
        <v>18600.449999999997</v>
      </c>
      <c r="W362" s="39">
        <f t="shared" si="14"/>
        <v>62896.728103999943</v>
      </c>
      <c r="X362" s="1">
        <f t="shared" si="15"/>
        <v>53645</v>
      </c>
      <c r="Y362" s="37">
        <f t="shared" si="16"/>
        <v>9251.7281039999434</v>
      </c>
      <c r="Z362" s="183">
        <f t="shared" si="17"/>
        <v>0.17246207668934566</v>
      </c>
      <c r="AA362" s="183">
        <f>SUM($C$2:C362)*D362/SUM($B$2:B362)-1</f>
        <v>0.20606936865180092</v>
      </c>
      <c r="AB362" s="183">
        <f t="shared" si="18"/>
        <v>-3.3607291962455266E-2</v>
      </c>
      <c r="AC362" s="40">
        <f t="shared" si="19"/>
        <v>0.1015799555555556</v>
      </c>
    </row>
    <row r="363" spans="1:29">
      <c r="A363" s="63" t="s">
        <v>1088</v>
      </c>
      <c r="B363" s="2">
        <v>135</v>
      </c>
      <c r="C363" s="56">
        <v>113.75</v>
      </c>
      <c r="D363" s="57">
        <v>1.1861999999999999</v>
      </c>
      <c r="E363" s="32">
        <f t="shared" si="1"/>
        <v>0.22000000000000003</v>
      </c>
      <c r="F363" s="26">
        <f t="shared" si="2"/>
        <v>0.11508703703703692</v>
      </c>
      <c r="H363" s="58">
        <f t="shared" si="3"/>
        <v>15.536749999999984</v>
      </c>
      <c r="I363" s="2" t="s">
        <v>65</v>
      </c>
      <c r="J363" s="33" t="s">
        <v>1093</v>
      </c>
      <c r="K363" s="59">
        <f t="shared" si="4"/>
        <v>44013</v>
      </c>
      <c r="L363" s="60" t="str">
        <f t="shared" ca="1" si="5"/>
        <v>2021/8/25</v>
      </c>
      <c r="M363" s="44">
        <f t="shared" ca="1" si="6"/>
        <v>56835</v>
      </c>
      <c r="N363" s="61">
        <f t="shared" ca="1" si="7"/>
        <v>9.9778547549925101E-2</v>
      </c>
      <c r="O363" s="35">
        <f t="shared" si="8"/>
        <v>134.93025</v>
      </c>
      <c r="P363" s="35">
        <f t="shared" si="9"/>
        <v>-6.9749999999999091E-2</v>
      </c>
      <c r="Q363" s="36">
        <f t="shared" si="10"/>
        <v>0.9</v>
      </c>
      <c r="R363" s="37">
        <f t="shared" si="11"/>
        <v>36241.96999999995</v>
      </c>
      <c r="S363" s="38">
        <f t="shared" si="12"/>
        <v>42990.224813999936</v>
      </c>
      <c r="T363" s="38">
        <v>1325.3</v>
      </c>
      <c r="U363" s="62">
        <v>1572.07</v>
      </c>
      <c r="V363" s="39">
        <f t="shared" si="13"/>
        <v>20172.519999999997</v>
      </c>
      <c r="W363" s="39">
        <f t="shared" si="14"/>
        <v>63162.744813999932</v>
      </c>
      <c r="X363" s="1">
        <f t="shared" si="15"/>
        <v>53780</v>
      </c>
      <c r="Y363" s="37">
        <f t="shared" si="16"/>
        <v>9382.7448139999324</v>
      </c>
      <c r="Z363" s="183">
        <f t="shared" si="17"/>
        <v>0.17446531822238631</v>
      </c>
      <c r="AA363" s="183">
        <f>SUM($C$2:C363)*D363/SUM($B$2:B363)-1</f>
        <v>0.20910603851351262</v>
      </c>
      <c r="AB363" s="183">
        <f t="shared" si="18"/>
        <v>-3.4640720291126303E-2</v>
      </c>
      <c r="AC363" s="40">
        <f t="shared" si="19"/>
        <v>0.10491296296296311</v>
      </c>
    </row>
    <row r="364" spans="1:29">
      <c r="A364" s="63" t="s">
        <v>1089</v>
      </c>
      <c r="B364" s="2">
        <v>135</v>
      </c>
      <c r="C364" s="56">
        <v>111.98</v>
      </c>
      <c r="D364" s="57">
        <v>1.2049000000000001</v>
      </c>
      <c r="E364" s="32">
        <f t="shared" si="1"/>
        <v>0.22000000000000003</v>
      </c>
      <c r="F364" s="26">
        <f t="shared" si="2"/>
        <v>9.7735792592592616E-2</v>
      </c>
      <c r="H364" s="58">
        <f t="shared" si="3"/>
        <v>13.194332000000003</v>
      </c>
      <c r="I364" s="2" t="s">
        <v>65</v>
      </c>
      <c r="J364" s="33" t="s">
        <v>1094</v>
      </c>
      <c r="K364" s="59">
        <f t="shared" si="4"/>
        <v>44014</v>
      </c>
      <c r="L364" s="60" t="str">
        <f t="shared" ca="1" si="5"/>
        <v>2021/8/25</v>
      </c>
      <c r="M364" s="44">
        <f t="shared" ca="1" si="6"/>
        <v>56700</v>
      </c>
      <c r="N364" s="61">
        <f t="shared" ca="1" si="7"/>
        <v>8.4937057848324532E-2</v>
      </c>
      <c r="O364" s="35">
        <f t="shared" si="8"/>
        <v>134.92470200000002</v>
      </c>
      <c r="P364" s="35">
        <f t="shared" si="9"/>
        <v>-7.5297999999975218E-2</v>
      </c>
      <c r="Q364" s="36">
        <f t="shared" si="10"/>
        <v>0.9</v>
      </c>
      <c r="R364" s="37">
        <f t="shared" si="11"/>
        <v>30548.999999999953</v>
      </c>
      <c r="S364" s="38">
        <f t="shared" si="12"/>
        <v>36808.490099999945</v>
      </c>
      <c r="T364" s="38">
        <v>5804.95</v>
      </c>
      <c r="U364" s="62">
        <v>6994.38</v>
      </c>
      <c r="V364" s="39">
        <f t="shared" si="13"/>
        <v>27166.899999999998</v>
      </c>
      <c r="W364" s="39">
        <f t="shared" si="14"/>
        <v>63975.390099999946</v>
      </c>
      <c r="X364" s="1">
        <f t="shared" si="15"/>
        <v>53915</v>
      </c>
      <c r="Y364" s="37">
        <f t="shared" si="16"/>
        <v>10060.390099999946</v>
      </c>
      <c r="Z364" s="183">
        <f t="shared" si="17"/>
        <v>0.18659723824538532</v>
      </c>
      <c r="AA364" s="183">
        <f>SUM($C$2:C364)*D364/SUM($B$2:B364)-1</f>
        <v>0.22758906891322606</v>
      </c>
      <c r="AB364" s="183">
        <f t="shared" si="18"/>
        <v>-4.0991830667840734E-2</v>
      </c>
      <c r="AC364" s="40">
        <f t="shared" si="19"/>
        <v>0.12226420740740741</v>
      </c>
    </row>
    <row r="365" spans="1:29">
      <c r="A365" s="63" t="s">
        <v>1090</v>
      </c>
      <c r="B365" s="2">
        <v>135</v>
      </c>
      <c r="C365" s="177">
        <v>110.61</v>
      </c>
      <c r="D365" s="178">
        <v>1.2199</v>
      </c>
      <c r="E365" s="32">
        <f t="shared" si="1"/>
        <v>0.22000000000000003</v>
      </c>
      <c r="F365" s="26">
        <f t="shared" si="2"/>
        <v>8.4305733333333258E-2</v>
      </c>
      <c r="H365" s="58">
        <f t="shared" si="3"/>
        <v>11.381273999999991</v>
      </c>
      <c r="I365" s="2" t="s">
        <v>65</v>
      </c>
      <c r="J365" s="33" t="s">
        <v>1095</v>
      </c>
      <c r="K365" s="59">
        <f t="shared" si="4"/>
        <v>44015</v>
      </c>
      <c r="L365" s="60" t="str">
        <f t="shared" ca="1" si="5"/>
        <v>2021/8/25</v>
      </c>
      <c r="M365" s="44">
        <f t="shared" ca="1" si="6"/>
        <v>56565</v>
      </c>
      <c r="N365" s="61">
        <f t="shared" ca="1" si="7"/>
        <v>7.3440555290373841E-2</v>
      </c>
      <c r="O365" s="35">
        <f t="shared" si="8"/>
        <v>134.93313900000001</v>
      </c>
      <c r="P365" s="35">
        <f t="shared" si="9"/>
        <v>-6.6860999999988735E-2</v>
      </c>
      <c r="Q365" s="36">
        <f t="shared" si="10"/>
        <v>0.9</v>
      </c>
      <c r="R365" s="37">
        <f t="shared" si="11"/>
        <v>25992.829999999954</v>
      </c>
      <c r="S365" s="38">
        <f t="shared" si="12"/>
        <v>31708.653316999946</v>
      </c>
      <c r="T365" s="38">
        <v>4666.78</v>
      </c>
      <c r="U365" s="62">
        <v>5693</v>
      </c>
      <c r="V365" s="39">
        <f t="shared" si="13"/>
        <v>32859.899999999994</v>
      </c>
      <c r="W365" s="39">
        <f t="shared" si="14"/>
        <v>64568.55331699994</v>
      </c>
      <c r="X365" s="1">
        <f t="shared" si="15"/>
        <v>54050</v>
      </c>
      <c r="Y365" s="37">
        <f t="shared" si="16"/>
        <v>10518.55331699994</v>
      </c>
      <c r="Z365" s="183">
        <f t="shared" si="17"/>
        <v>0.19460783195189535</v>
      </c>
      <c r="AA365" s="183">
        <f>SUM($C$2:C365)*D365/SUM($B$2:B365)-1</f>
        <v>0.24225799915966295</v>
      </c>
      <c r="AB365" s="183">
        <f t="shared" si="18"/>
        <v>-4.7650167207767602E-2</v>
      </c>
      <c r="AC365" s="40">
        <f t="shared" si="19"/>
        <v>0.13569426666666679</v>
      </c>
    </row>
    <row r="366" spans="1:29">
      <c r="A366" s="63" t="s">
        <v>1442</v>
      </c>
      <c r="B366" s="2">
        <v>120</v>
      </c>
      <c r="C366" s="177">
        <v>94.54</v>
      </c>
      <c r="D366" s="178">
        <v>1.2686999999999999</v>
      </c>
      <c r="E366" s="32">
        <f t="shared" si="1"/>
        <v>0.21000000000000002</v>
      </c>
      <c r="F366" s="26">
        <f t="shared" si="2"/>
        <v>4.2618633333333378E-2</v>
      </c>
      <c r="H366" s="58">
        <f t="shared" si="3"/>
        <v>5.1142360000000053</v>
      </c>
      <c r="I366" s="2" t="s">
        <v>65</v>
      </c>
      <c r="J366" s="33" t="s">
        <v>1431</v>
      </c>
      <c r="K366" s="59">
        <f t="shared" si="4"/>
        <v>44018</v>
      </c>
      <c r="L366" s="60" t="str">
        <f t="shared" ca="1" si="5"/>
        <v>2021/8/25</v>
      </c>
      <c r="M366" s="44">
        <f t="shared" ca="1" si="6"/>
        <v>49920</v>
      </c>
      <c r="N366" s="61">
        <f t="shared" ca="1" si="7"/>
        <v>3.7393752804487215E-2</v>
      </c>
      <c r="O366" s="35">
        <f t="shared" si="8"/>
        <v>119.942898</v>
      </c>
      <c r="P366" s="35">
        <f t="shared" si="9"/>
        <v>-5.710200000000043E-2</v>
      </c>
      <c r="Q366" s="36">
        <f t="shared" si="10"/>
        <v>0.8</v>
      </c>
      <c r="R366" s="37">
        <f t="shared" si="11"/>
        <v>17414.209999999955</v>
      </c>
      <c r="S366" s="38">
        <f t="shared" si="12"/>
        <v>22093.408226999942</v>
      </c>
      <c r="T366" s="38">
        <v>8673.16</v>
      </c>
      <c r="U366" s="62">
        <v>11003.64</v>
      </c>
      <c r="V366" s="39">
        <f t="shared" si="13"/>
        <v>43863.539999999994</v>
      </c>
      <c r="W366" s="39">
        <f t="shared" si="14"/>
        <v>65956.948226999928</v>
      </c>
      <c r="X366" s="1">
        <f t="shared" si="15"/>
        <v>54170</v>
      </c>
      <c r="Y366" s="37">
        <f t="shared" si="16"/>
        <v>11786.948226999928</v>
      </c>
      <c r="Z366" s="183">
        <f t="shared" si="17"/>
        <v>0.21759180777182818</v>
      </c>
      <c r="AA366" s="183">
        <f>SUM($C$2:C366)*D366/SUM($B$2:B366)-1</f>
        <v>0.2912985562325312</v>
      </c>
      <c r="AB366" s="183">
        <f t="shared" si="18"/>
        <v>-7.370674846070302E-2</v>
      </c>
      <c r="AC366" s="40">
        <f t="shared" si="19"/>
        <v>0.16738136666666664</v>
      </c>
    </row>
    <row r="367" spans="1:29">
      <c r="A367" s="63" t="s">
        <v>1443</v>
      </c>
      <c r="B367" s="2">
        <v>120</v>
      </c>
      <c r="C367" s="177">
        <v>93.32</v>
      </c>
      <c r="D367" s="178">
        <v>1.2853000000000001</v>
      </c>
      <c r="E367" s="32">
        <f t="shared" si="1"/>
        <v>0.21000000000000002</v>
      </c>
      <c r="F367" s="26">
        <f t="shared" si="2"/>
        <v>2.9164066666666481E-2</v>
      </c>
      <c r="H367" s="58">
        <f t="shared" si="3"/>
        <v>3.4996879999999777</v>
      </c>
      <c r="I367" s="2" t="s">
        <v>65</v>
      </c>
      <c r="J367" s="33" t="s">
        <v>1433</v>
      </c>
      <c r="K367" s="59">
        <f t="shared" si="4"/>
        <v>44019</v>
      </c>
      <c r="L367" s="60" t="str">
        <f t="shared" ca="1" si="5"/>
        <v>2021/8/25</v>
      </c>
      <c r="M367" s="44">
        <f t="shared" ca="1" si="6"/>
        <v>49800</v>
      </c>
      <c r="N367" s="61">
        <f t="shared" ca="1" si="7"/>
        <v>2.5650323694778952E-2</v>
      </c>
      <c r="O367" s="35">
        <f t="shared" si="8"/>
        <v>119.94419600000001</v>
      </c>
      <c r="P367" s="35">
        <f t="shared" si="9"/>
        <v>-5.5803999999994858E-2</v>
      </c>
      <c r="Q367" s="36">
        <f t="shared" si="10"/>
        <v>0.8</v>
      </c>
      <c r="R367" s="37">
        <f t="shared" si="11"/>
        <v>15187.739999999954</v>
      </c>
      <c r="S367" s="38">
        <f t="shared" si="12"/>
        <v>19520.802221999944</v>
      </c>
      <c r="T367" s="38">
        <v>2319.79</v>
      </c>
      <c r="U367" s="62">
        <v>2981.63</v>
      </c>
      <c r="V367" s="39">
        <f t="shared" si="13"/>
        <v>46845.169999999991</v>
      </c>
      <c r="W367" s="39">
        <f t="shared" si="14"/>
        <v>66365.972221999938</v>
      </c>
      <c r="X367" s="1">
        <f t="shared" si="15"/>
        <v>54290</v>
      </c>
      <c r="Y367" s="37">
        <f t="shared" si="16"/>
        <v>12075.972221999938</v>
      </c>
      <c r="Z367" s="183">
        <f t="shared" si="17"/>
        <v>0.22243455925584699</v>
      </c>
      <c r="AA367" s="183">
        <f>SUM($C$2:C367)*D367/SUM($B$2:B367)-1</f>
        <v>0.30750565426659149</v>
      </c>
      <c r="AB367" s="183">
        <f t="shared" si="18"/>
        <v>-8.5071095010744502E-2</v>
      </c>
      <c r="AC367" s="40">
        <f t="shared" si="19"/>
        <v>0.18083593333333353</v>
      </c>
    </row>
    <row r="368" spans="1:29">
      <c r="A368" s="63" t="s">
        <v>1444</v>
      </c>
      <c r="B368" s="2">
        <v>120</v>
      </c>
      <c r="C368" s="177">
        <v>91.26</v>
      </c>
      <c r="D368" s="178">
        <v>1.3142</v>
      </c>
      <c r="E368" s="32">
        <f t="shared" si="1"/>
        <v>0.21000000000000002</v>
      </c>
      <c r="F368" s="26">
        <f t="shared" si="2"/>
        <v>6.4456999999999692E-3</v>
      </c>
      <c r="H368" s="58">
        <f t="shared" si="3"/>
        <v>0.77348399999999629</v>
      </c>
      <c r="I368" s="2" t="s">
        <v>65</v>
      </c>
      <c r="J368" s="33" t="s">
        <v>1435</v>
      </c>
      <c r="K368" s="59">
        <f t="shared" si="4"/>
        <v>44020</v>
      </c>
      <c r="L368" s="60" t="str">
        <f t="shared" ca="1" si="5"/>
        <v>2021/8/25</v>
      </c>
      <c r="M368" s="44">
        <f t="shared" ca="1" si="6"/>
        <v>49680</v>
      </c>
      <c r="N368" s="61">
        <f t="shared" ca="1" si="7"/>
        <v>5.6828031400965907E-3</v>
      </c>
      <c r="O368" s="35">
        <f t="shared" si="8"/>
        <v>119.93389200000001</v>
      </c>
      <c r="P368" s="35">
        <f t="shared" si="9"/>
        <v>-6.6107999999985623E-2</v>
      </c>
      <c r="Q368" s="36">
        <f t="shared" si="10"/>
        <v>0.8</v>
      </c>
      <c r="R368" s="37">
        <f t="shared" si="11"/>
        <v>10769.449999999953</v>
      </c>
      <c r="S368" s="38">
        <f t="shared" si="12"/>
        <v>14153.21118999994</v>
      </c>
      <c r="T368" s="38">
        <v>4509.55</v>
      </c>
      <c r="U368" s="62">
        <v>5921.47</v>
      </c>
      <c r="V368" s="39">
        <f t="shared" si="13"/>
        <v>52766.639999999992</v>
      </c>
      <c r="W368" s="39">
        <f t="shared" si="14"/>
        <v>66919.851189999928</v>
      </c>
      <c r="X368" s="1">
        <f t="shared" si="15"/>
        <v>54410</v>
      </c>
      <c r="Y368" s="37">
        <f t="shared" si="16"/>
        <v>12509.851189999928</v>
      </c>
      <c r="Z368" s="183">
        <f t="shared" si="17"/>
        <v>0.22991823543466139</v>
      </c>
      <c r="AA368" s="183">
        <f>SUM($C$2:C368)*D368/SUM($B$2:B368)-1</f>
        <v>0.33615379510294874</v>
      </c>
      <c r="AB368" s="183">
        <f t="shared" si="18"/>
        <v>-0.10623555966828735</v>
      </c>
      <c r="AC368" s="40">
        <f t="shared" si="19"/>
        <v>0.20355430000000005</v>
      </c>
    </row>
    <row r="369" spans="1:29">
      <c r="A369" s="63" t="s">
        <v>1445</v>
      </c>
      <c r="B369" s="2">
        <v>120</v>
      </c>
      <c r="C369" s="177">
        <v>89.19</v>
      </c>
      <c r="D369" s="178">
        <v>1.3447</v>
      </c>
      <c r="E369" s="32">
        <f t="shared" si="1"/>
        <v>0.21000000000000002</v>
      </c>
      <c r="F369" s="26">
        <f t="shared" si="2"/>
        <v>-1.6382950000000087E-2</v>
      </c>
      <c r="H369" s="58">
        <f t="shared" si="3"/>
        <v>-1.9659540000000106</v>
      </c>
      <c r="I369" s="2" t="s">
        <v>65</v>
      </c>
      <c r="J369" s="33" t="s">
        <v>1437</v>
      </c>
      <c r="K369" s="59">
        <f t="shared" si="4"/>
        <v>44021</v>
      </c>
      <c r="L369" s="60" t="str">
        <f t="shared" ca="1" si="5"/>
        <v>2021/8/25</v>
      </c>
      <c r="M369" s="44">
        <f t="shared" ca="1" si="6"/>
        <v>49560</v>
      </c>
      <c r="N369" s="61">
        <f t="shared" ca="1" si="7"/>
        <v>-1.4478878329297899E-2</v>
      </c>
      <c r="O369" s="35">
        <f t="shared" si="8"/>
        <v>119.93379299999999</v>
      </c>
      <c r="P369" s="35">
        <f t="shared" si="9"/>
        <v>-6.6207000000005678E-2</v>
      </c>
      <c r="Q369" s="36">
        <f t="shared" si="10"/>
        <v>0.8</v>
      </c>
      <c r="R369" s="37">
        <f t="shared" si="11"/>
        <v>7074.9699999999539</v>
      </c>
      <c r="S369" s="38">
        <f t="shared" si="12"/>
        <v>9513.7121589999388</v>
      </c>
      <c r="T369" s="38">
        <v>3783.67</v>
      </c>
      <c r="U369" s="62">
        <v>5082.8100000000004</v>
      </c>
      <c r="V369" s="39">
        <f t="shared" si="13"/>
        <v>57849.44999999999</v>
      </c>
      <c r="W369" s="39">
        <f t="shared" si="14"/>
        <v>67363.162158999927</v>
      </c>
      <c r="X369" s="1">
        <f t="shared" si="15"/>
        <v>54530</v>
      </c>
      <c r="Y369" s="37">
        <f t="shared" si="16"/>
        <v>12833.162158999927</v>
      </c>
      <c r="Z369" s="183">
        <f t="shared" si="17"/>
        <v>0.23534131962222493</v>
      </c>
      <c r="AA369" s="183">
        <f>SUM($C$2:C369)*D369/SUM($B$2:B369)-1</f>
        <v>0.36634660877290348</v>
      </c>
      <c r="AB369" s="183">
        <f t="shared" si="18"/>
        <v>-0.13100528915067855</v>
      </c>
      <c r="AC369" s="40">
        <f t="shared" si="19"/>
        <v>0.22638295000000011</v>
      </c>
    </row>
    <row r="370" spans="1:29">
      <c r="A370" s="63" t="s">
        <v>1446</v>
      </c>
      <c r="B370" s="2">
        <v>120</v>
      </c>
      <c r="C370" s="177">
        <v>89.31</v>
      </c>
      <c r="D370" s="178">
        <v>1.343</v>
      </c>
      <c r="E370" s="32">
        <f t="shared" si="1"/>
        <v>0.21000000000000002</v>
      </c>
      <c r="F370" s="26">
        <f t="shared" si="2"/>
        <v>-1.5059550000000026E-2</v>
      </c>
      <c r="H370" s="58">
        <f t="shared" si="3"/>
        <v>-1.807146000000003</v>
      </c>
      <c r="I370" s="2" t="s">
        <v>65</v>
      </c>
      <c r="J370" s="33" t="s">
        <v>1439</v>
      </c>
      <c r="K370" s="59">
        <f t="shared" si="4"/>
        <v>44022</v>
      </c>
      <c r="L370" s="60" t="str">
        <f t="shared" ca="1" si="5"/>
        <v>2021/8/25</v>
      </c>
      <c r="M370" s="44">
        <f t="shared" ca="1" si="6"/>
        <v>49440</v>
      </c>
      <c r="N370" s="61">
        <f t="shared" ca="1" si="7"/>
        <v>-1.3341591626213616E-2</v>
      </c>
      <c r="O370" s="35">
        <f t="shared" si="8"/>
        <v>119.94333</v>
      </c>
      <c r="P370" s="35">
        <f t="shared" si="9"/>
        <v>-5.666999999999689E-2</v>
      </c>
      <c r="Q370" s="36">
        <f t="shared" si="10"/>
        <v>0.8</v>
      </c>
      <c r="R370" s="37">
        <f t="shared" si="11"/>
        <v>6933.3799999999546</v>
      </c>
      <c r="S370" s="38">
        <f t="shared" si="12"/>
        <v>9311.5293399999391</v>
      </c>
      <c r="T370" s="38">
        <v>230.9</v>
      </c>
      <c r="U370" s="62">
        <v>309.79000000000002</v>
      </c>
      <c r="V370" s="39">
        <f t="shared" si="13"/>
        <v>58159.239999999991</v>
      </c>
      <c r="W370" s="39">
        <f t="shared" si="14"/>
        <v>67470.769339999926</v>
      </c>
      <c r="X370" s="1">
        <f t="shared" si="15"/>
        <v>54650</v>
      </c>
      <c r="Y370" s="37">
        <f t="shared" si="16"/>
        <v>12820.769339999926</v>
      </c>
      <c r="Z370" s="183">
        <f t="shared" si="17"/>
        <v>0.23459779213174614</v>
      </c>
      <c r="AA370" s="183">
        <f>SUM($C$2:C370)*D370/SUM($B$2:B370)-1</f>
        <v>0.3638101756232679</v>
      </c>
      <c r="AB370" s="183">
        <f t="shared" si="18"/>
        <v>-0.12921238349152175</v>
      </c>
      <c r="AC370" s="40">
        <f t="shared" si="19"/>
        <v>0.22505955000000005</v>
      </c>
    </row>
    <row r="371" spans="1:29">
      <c r="A371" s="63" t="s">
        <v>1506</v>
      </c>
      <c r="B371" s="2">
        <v>120</v>
      </c>
      <c r="C371" s="177">
        <v>86.63</v>
      </c>
      <c r="D371" s="178">
        <v>1.3845000000000001</v>
      </c>
      <c r="E371" s="32">
        <f t="shared" si="1"/>
        <v>0.21000000000000002</v>
      </c>
      <c r="F371" s="26">
        <f t="shared" si="2"/>
        <v>-4.4615483333333469E-2</v>
      </c>
      <c r="H371" s="58">
        <f t="shared" si="3"/>
        <v>-5.3538580000000167</v>
      </c>
      <c r="I371" s="2" t="s">
        <v>65</v>
      </c>
      <c r="J371" s="33" t="s">
        <v>1497</v>
      </c>
      <c r="K371" s="59">
        <f t="shared" si="4"/>
        <v>44025</v>
      </c>
      <c r="L371" s="60" t="str">
        <f t="shared" ca="1" si="5"/>
        <v>2021/8/25</v>
      </c>
      <c r="M371" s="44">
        <f t="shared" ca="1" si="6"/>
        <v>49080</v>
      </c>
      <c r="N371" s="61">
        <f t="shared" ca="1" si="7"/>
        <v>-3.9815773634881951E-2</v>
      </c>
      <c r="O371" s="35">
        <f t="shared" si="8"/>
        <v>119.939235</v>
      </c>
      <c r="P371" s="35">
        <f t="shared" si="9"/>
        <v>-6.0765000000003511E-2</v>
      </c>
      <c r="Q371" s="36">
        <f t="shared" si="10"/>
        <v>0.8</v>
      </c>
      <c r="R371" s="37">
        <f t="shared" si="11"/>
        <v>2865.269999999955</v>
      </c>
      <c r="S371" s="38">
        <f t="shared" si="12"/>
        <v>3966.9663149999378</v>
      </c>
      <c r="T371" s="38">
        <v>4154.74</v>
      </c>
      <c r="U371" s="62">
        <v>5746.49</v>
      </c>
      <c r="V371" s="39">
        <f t="shared" si="13"/>
        <v>63905.729999999989</v>
      </c>
      <c r="W371" s="39">
        <f t="shared" si="14"/>
        <v>67872.696314999921</v>
      </c>
      <c r="X371" s="1">
        <f t="shared" si="15"/>
        <v>54770</v>
      </c>
      <c r="Y371" s="37">
        <f t="shared" si="16"/>
        <v>13102.696314999921</v>
      </c>
      <c r="Z371" s="183">
        <f t="shared" si="17"/>
        <v>0.23923126373927195</v>
      </c>
      <c r="AA371" s="183">
        <f>SUM($C$2:C371)*D371/SUM($B$2:B371)-1</f>
        <v>0.40505448037589753</v>
      </c>
      <c r="AB371" s="183">
        <f t="shared" si="18"/>
        <v>-0.16582321663662558</v>
      </c>
      <c r="AC371" s="40">
        <f t="shared" si="19"/>
        <v>0.2546154833333335</v>
      </c>
    </row>
    <row r="372" spans="1:29">
      <c r="A372" s="63" t="s">
        <v>1507</v>
      </c>
      <c r="B372" s="2">
        <v>120</v>
      </c>
      <c r="C372" s="177">
        <v>87.72</v>
      </c>
      <c r="D372" s="178">
        <v>1.3673</v>
      </c>
      <c r="E372" s="32">
        <f t="shared" si="1"/>
        <v>0.21000000000000002</v>
      </c>
      <c r="F372" s="26">
        <f t="shared" si="2"/>
        <v>-3.2594600000000064E-2</v>
      </c>
      <c r="H372" s="58">
        <f t="shared" si="3"/>
        <v>-3.9113520000000079</v>
      </c>
      <c r="I372" s="2" t="s">
        <v>65</v>
      </c>
      <c r="J372" s="33" t="s">
        <v>1499</v>
      </c>
      <c r="K372" s="59">
        <f t="shared" si="4"/>
        <v>44026</v>
      </c>
      <c r="L372" s="60" t="str">
        <f t="shared" ca="1" si="5"/>
        <v>2021/8/25</v>
      </c>
      <c r="M372" s="44">
        <f t="shared" ca="1" si="6"/>
        <v>48960</v>
      </c>
      <c r="N372" s="61">
        <f t="shared" ca="1" si="7"/>
        <v>-2.9159384803921627E-2</v>
      </c>
      <c r="O372" s="35">
        <f t="shared" si="8"/>
        <v>119.939556</v>
      </c>
      <c r="P372" s="35">
        <f t="shared" si="9"/>
        <v>-6.0444000000003939E-2</v>
      </c>
      <c r="Q372" s="36">
        <f t="shared" si="10"/>
        <v>0.8</v>
      </c>
      <c r="R372" s="37">
        <f t="shared" si="11"/>
        <v>2952.9899999999548</v>
      </c>
      <c r="S372" s="38">
        <f t="shared" si="12"/>
        <v>4037.6232269999382</v>
      </c>
      <c r="T372" s="38"/>
      <c r="U372" s="62"/>
      <c r="V372" s="39">
        <f t="shared" si="13"/>
        <v>63905.729999999989</v>
      </c>
      <c r="W372" s="39">
        <f t="shared" si="14"/>
        <v>67943.353226999927</v>
      </c>
      <c r="X372" s="1">
        <f t="shared" si="15"/>
        <v>54890</v>
      </c>
      <c r="Y372" s="37">
        <f t="shared" si="16"/>
        <v>13053.353226999927</v>
      </c>
      <c r="Z372" s="183">
        <f t="shared" si="17"/>
        <v>0.23780931366368963</v>
      </c>
      <c r="AA372" s="183">
        <f>SUM($C$2:C372)*D372/SUM($B$2:B372)-1</f>
        <v>0.38674286019488791</v>
      </c>
      <c r="AB372" s="183">
        <f t="shared" si="18"/>
        <v>-0.14893354653119828</v>
      </c>
      <c r="AC372" s="40">
        <f t="shared" si="19"/>
        <v>0.24259460000000008</v>
      </c>
    </row>
    <row r="373" spans="1:29">
      <c r="A373" s="63" t="s">
        <v>1508</v>
      </c>
      <c r="B373" s="2">
        <v>120</v>
      </c>
      <c r="C373" s="177">
        <v>89.44</v>
      </c>
      <c r="D373" s="178">
        <v>1.341</v>
      </c>
      <c r="E373" s="32">
        <f t="shared" si="1"/>
        <v>0.21000000000000002</v>
      </c>
      <c r="F373" s="26">
        <f t="shared" si="2"/>
        <v>-1.3625866666666771E-2</v>
      </c>
      <c r="H373" s="58">
        <f t="shared" si="3"/>
        <v>-1.6351040000000125</v>
      </c>
      <c r="I373" s="2" t="s">
        <v>65</v>
      </c>
      <c r="J373" s="33" t="s">
        <v>1501</v>
      </c>
      <c r="K373" s="59">
        <f t="shared" si="4"/>
        <v>44027</v>
      </c>
      <c r="L373" s="60" t="str">
        <f t="shared" ca="1" si="5"/>
        <v>2021/8/25</v>
      </c>
      <c r="M373" s="44">
        <f t="shared" ca="1" si="6"/>
        <v>48840</v>
      </c>
      <c r="N373" s="61">
        <f t="shared" ca="1" si="7"/>
        <v>-1.221975757575767E-2</v>
      </c>
      <c r="O373" s="35">
        <f t="shared" si="8"/>
        <v>119.93903999999999</v>
      </c>
      <c r="P373" s="35">
        <f t="shared" si="9"/>
        <v>-6.0960000000008563E-2</v>
      </c>
      <c r="Q373" s="36">
        <f t="shared" si="10"/>
        <v>0.8</v>
      </c>
      <c r="R373" s="37">
        <f t="shared" si="11"/>
        <v>3042.4299999999548</v>
      </c>
      <c r="S373" s="38">
        <f t="shared" si="12"/>
        <v>4079.8986299999392</v>
      </c>
      <c r="T373" s="38"/>
      <c r="U373" s="62"/>
      <c r="V373" s="39">
        <f t="shared" si="13"/>
        <v>63905.729999999989</v>
      </c>
      <c r="W373" s="39">
        <f t="shared" si="14"/>
        <v>67985.628629999934</v>
      </c>
      <c r="X373" s="1">
        <f t="shared" si="15"/>
        <v>55010</v>
      </c>
      <c r="Y373" s="37">
        <f t="shared" si="16"/>
        <v>12975.628629999934</v>
      </c>
      <c r="Z373" s="183">
        <f t="shared" si="17"/>
        <v>0.235877633702962</v>
      </c>
      <c r="AA373" s="183">
        <f>SUM($C$2:C373)*D373/SUM($B$2:B373)-1</f>
        <v>0.35927509190974072</v>
      </c>
      <c r="AB373" s="183">
        <f t="shared" si="18"/>
        <v>-0.12339745820677872</v>
      </c>
      <c r="AC373" s="40">
        <f t="shared" si="19"/>
        <v>0.22362586666666678</v>
      </c>
    </row>
    <row r="374" spans="1:29">
      <c r="A374" s="63" t="s">
        <v>1509</v>
      </c>
      <c r="B374" s="2">
        <v>120</v>
      </c>
      <c r="C374" s="177">
        <v>93.69</v>
      </c>
      <c r="D374" s="178">
        <v>1.2802</v>
      </c>
      <c r="E374" s="32">
        <f t="shared" si="1"/>
        <v>0.21000000000000002</v>
      </c>
      <c r="F374" s="26">
        <f t="shared" si="2"/>
        <v>3.3244549999999859E-2</v>
      </c>
      <c r="H374" s="58">
        <f t="shared" si="3"/>
        <v>3.9893459999999834</v>
      </c>
      <c r="I374" s="2" t="s">
        <v>65</v>
      </c>
      <c r="J374" s="33" t="s">
        <v>1503</v>
      </c>
      <c r="K374" s="59">
        <f t="shared" si="4"/>
        <v>44028</v>
      </c>
      <c r="L374" s="60" t="str">
        <f t="shared" ca="1" si="5"/>
        <v>2021/8/25</v>
      </c>
      <c r="M374" s="44">
        <f t="shared" ca="1" si="6"/>
        <v>48720</v>
      </c>
      <c r="N374" s="61">
        <f t="shared" ca="1" si="7"/>
        <v>2.9887341748768351E-2</v>
      </c>
      <c r="O374" s="35">
        <f t="shared" si="8"/>
        <v>119.94193799999999</v>
      </c>
      <c r="P374" s="35">
        <f t="shared" si="9"/>
        <v>-5.8062000000006719E-2</v>
      </c>
      <c r="Q374" s="36">
        <f t="shared" si="10"/>
        <v>0.8</v>
      </c>
      <c r="R374" s="37">
        <f t="shared" si="11"/>
        <v>3136.1199999999549</v>
      </c>
      <c r="S374" s="38">
        <f t="shared" si="12"/>
        <v>4014.8608239999421</v>
      </c>
      <c r="T374" s="38"/>
      <c r="U374" s="62"/>
      <c r="V374" s="39">
        <f t="shared" si="13"/>
        <v>63905.729999999989</v>
      </c>
      <c r="W374" s="39">
        <f t="shared" si="14"/>
        <v>67920.590823999926</v>
      </c>
      <c r="X374" s="1">
        <f t="shared" si="15"/>
        <v>55130</v>
      </c>
      <c r="Y374" s="37">
        <f t="shared" si="16"/>
        <v>12790.590823999926</v>
      </c>
      <c r="Z374" s="183">
        <f t="shared" si="17"/>
        <v>0.2320078146925435</v>
      </c>
      <c r="AA374" s="183">
        <f>SUM($C$2:C374)*D374/SUM($B$2:B374)-1</f>
        <v>0.29699164030752279</v>
      </c>
      <c r="AB374" s="183">
        <f t="shared" si="18"/>
        <v>-6.4983825614979285E-2</v>
      </c>
      <c r="AC374" s="40">
        <f t="shared" si="19"/>
        <v>0.17675545000000015</v>
      </c>
    </row>
    <row r="375" spans="1:29">
      <c r="A375" s="63" t="s">
        <v>1510</v>
      </c>
      <c r="B375" s="2">
        <v>120</v>
      </c>
      <c r="C375" s="177">
        <v>93.28</v>
      </c>
      <c r="D375" s="178">
        <v>1.2858000000000001</v>
      </c>
      <c r="E375" s="32">
        <f t="shared" si="1"/>
        <v>0.21000000000000002</v>
      </c>
      <c r="F375" s="26">
        <f t="shared" si="2"/>
        <v>2.8722933333333246E-2</v>
      </c>
      <c r="H375" s="58">
        <f t="shared" si="3"/>
        <v>3.4467519999999894</v>
      </c>
      <c r="I375" s="2" t="s">
        <v>65</v>
      </c>
      <c r="J375" s="33" t="s">
        <v>1505</v>
      </c>
      <c r="K375" s="59">
        <f t="shared" si="4"/>
        <v>44029</v>
      </c>
      <c r="L375" s="60" t="str">
        <f t="shared" ca="1" si="5"/>
        <v>2021/8/25</v>
      </c>
      <c r="M375" s="44">
        <f t="shared" ca="1" si="6"/>
        <v>48600</v>
      </c>
      <c r="N375" s="61">
        <f t="shared" ca="1" si="7"/>
        <v>2.5886100411522551E-2</v>
      </c>
      <c r="O375" s="35">
        <f t="shared" si="8"/>
        <v>119.939424</v>
      </c>
      <c r="P375" s="35">
        <f t="shared" si="9"/>
        <v>-6.0575999999997521E-2</v>
      </c>
      <c r="Q375" s="36">
        <f t="shared" si="10"/>
        <v>0.8</v>
      </c>
      <c r="R375" s="37">
        <f t="shared" si="11"/>
        <v>3229.3999999999551</v>
      </c>
      <c r="S375" s="38">
        <f t="shared" si="12"/>
        <v>4152.3625199999424</v>
      </c>
      <c r="T375" s="38"/>
      <c r="U375" s="62"/>
      <c r="V375" s="39">
        <f t="shared" si="13"/>
        <v>63905.729999999989</v>
      </c>
      <c r="W375" s="39">
        <f t="shared" si="14"/>
        <v>68058.092519999933</v>
      </c>
      <c r="X375" s="1">
        <f t="shared" si="15"/>
        <v>55250</v>
      </c>
      <c r="Y375" s="37">
        <f t="shared" si="16"/>
        <v>12808.092519999933</v>
      </c>
      <c r="Z375" s="183">
        <f t="shared" si="17"/>
        <v>0.23182067909502146</v>
      </c>
      <c r="AA375" s="183">
        <f>SUM($C$2:C375)*D375/SUM($B$2:B375)-1</f>
        <v>0.30200061030136927</v>
      </c>
      <c r="AB375" s="183">
        <f t="shared" si="18"/>
        <v>-7.0179931206347801E-2</v>
      </c>
      <c r="AC375" s="40">
        <f t="shared" si="19"/>
        <v>0.18127706666666676</v>
      </c>
    </row>
    <row r="376" spans="1:29">
      <c r="A376" s="63" t="s">
        <v>1521</v>
      </c>
      <c r="B376" s="2">
        <v>120</v>
      </c>
      <c r="C376" s="177">
        <v>90.75</v>
      </c>
      <c r="D376" s="178">
        <v>1.3216000000000001</v>
      </c>
      <c r="E376" s="32">
        <f t="shared" si="1"/>
        <v>0.21000000000000002</v>
      </c>
      <c r="F376" s="26">
        <f t="shared" si="2"/>
        <v>8.212499999999068E-4</v>
      </c>
      <c r="H376" s="58">
        <f t="shared" si="3"/>
        <v>9.8549999999988813E-2</v>
      </c>
      <c r="I376" s="2" t="s">
        <v>65</v>
      </c>
      <c r="J376" s="33" t="s">
        <v>1512</v>
      </c>
      <c r="K376" s="59">
        <f t="shared" si="4"/>
        <v>44032</v>
      </c>
      <c r="L376" s="60" t="str">
        <f t="shared" ca="1" si="5"/>
        <v>2021/8/25</v>
      </c>
      <c r="M376" s="44">
        <f t="shared" ca="1" si="6"/>
        <v>48240</v>
      </c>
      <c r="N376" s="61">
        <f t="shared" ca="1" si="7"/>
        <v>7.4566231343275113E-4</v>
      </c>
      <c r="O376" s="35">
        <f t="shared" si="8"/>
        <v>119.93520000000001</v>
      </c>
      <c r="P376" s="35">
        <f t="shared" si="9"/>
        <v>-6.4799999999991087E-2</v>
      </c>
      <c r="Q376" s="36">
        <f t="shared" si="10"/>
        <v>0.8</v>
      </c>
      <c r="R376" s="37">
        <f t="shared" si="11"/>
        <v>3320.1499999999551</v>
      </c>
      <c r="S376" s="38">
        <f t="shared" si="12"/>
        <v>4387.910239999941</v>
      </c>
      <c r="T376" s="38"/>
      <c r="U376" s="62"/>
      <c r="V376" s="39">
        <f t="shared" si="13"/>
        <v>63905.729999999989</v>
      </c>
      <c r="W376" s="39">
        <f t="shared" si="14"/>
        <v>68293.640239999935</v>
      </c>
      <c r="X376" s="1">
        <f t="shared" si="15"/>
        <v>55370</v>
      </c>
      <c r="Y376" s="37">
        <f t="shared" si="16"/>
        <v>12923.640239999935</v>
      </c>
      <c r="Z376" s="183">
        <f t="shared" si="17"/>
        <v>0.2334050973451316</v>
      </c>
      <c r="AA376" s="183">
        <f>SUM($C$2:C376)*D376/SUM($B$2:B376)-1</f>
        <v>0.337510744086021</v>
      </c>
      <c r="AB376" s="183">
        <f t="shared" si="18"/>
        <v>-0.1041056467408894</v>
      </c>
      <c r="AC376" s="40">
        <f t="shared" si="19"/>
        <v>0.20917875000000011</v>
      </c>
    </row>
    <row r="377" spans="1:29">
      <c r="A377" s="63" t="s">
        <v>1522</v>
      </c>
      <c r="B377" s="2">
        <v>120</v>
      </c>
      <c r="C377" s="177">
        <v>90.23</v>
      </c>
      <c r="D377" s="178">
        <v>1.3291999999999999</v>
      </c>
      <c r="E377" s="32">
        <f t="shared" si="1"/>
        <v>0.21000000000000002</v>
      </c>
      <c r="F377" s="26">
        <f t="shared" si="2"/>
        <v>-4.9134833333333459E-3</v>
      </c>
      <c r="H377" s="58">
        <f t="shared" si="3"/>
        <v>-0.58961800000000153</v>
      </c>
      <c r="I377" s="2" t="s">
        <v>65</v>
      </c>
      <c r="J377" s="33" t="s">
        <v>1514</v>
      </c>
      <c r="K377" s="59">
        <f t="shared" si="4"/>
        <v>44033</v>
      </c>
      <c r="L377" s="60" t="str">
        <f t="shared" ca="1" si="5"/>
        <v>2021/8/25</v>
      </c>
      <c r="M377" s="44">
        <f t="shared" ca="1" si="6"/>
        <v>48120</v>
      </c>
      <c r="N377" s="61">
        <f t="shared" ca="1" si="7"/>
        <v>-4.4723726101413251E-3</v>
      </c>
      <c r="O377" s="35">
        <f t="shared" si="8"/>
        <v>119.933716</v>
      </c>
      <c r="P377" s="35">
        <f t="shared" si="9"/>
        <v>-6.6283999999996013E-2</v>
      </c>
      <c r="Q377" s="36">
        <f t="shared" si="10"/>
        <v>0.8</v>
      </c>
      <c r="R377" s="37">
        <f t="shared" si="11"/>
        <v>3410.3799999999551</v>
      </c>
      <c r="S377" s="38">
        <f t="shared" si="12"/>
        <v>4533.07709599994</v>
      </c>
      <c r="T377" s="38"/>
      <c r="U377" s="62"/>
      <c r="V377" s="39">
        <f t="shared" si="13"/>
        <v>63905.729999999989</v>
      </c>
      <c r="W377" s="39">
        <f t="shared" si="14"/>
        <v>68438.807095999931</v>
      </c>
      <c r="X377" s="1">
        <f t="shared" si="15"/>
        <v>55490</v>
      </c>
      <c r="Y377" s="37">
        <f t="shared" si="16"/>
        <v>12948.807095999931</v>
      </c>
      <c r="Z377" s="183">
        <f t="shared" si="17"/>
        <v>0.23335388531266776</v>
      </c>
      <c r="AA377" s="183">
        <f>SUM($C$2:C377)*D377/SUM($B$2:B377)-1</f>
        <v>0.34444772962356729</v>
      </c>
      <c r="AB377" s="183">
        <f t="shared" si="18"/>
        <v>-0.11109384431089953</v>
      </c>
      <c r="AC377" s="40">
        <f t="shared" si="19"/>
        <v>0.21491348333333338</v>
      </c>
    </row>
    <row r="378" spans="1:29">
      <c r="A378" s="63" t="s">
        <v>1523</v>
      </c>
      <c r="B378" s="2">
        <v>120</v>
      </c>
      <c r="C378" s="177">
        <v>89.32</v>
      </c>
      <c r="D378" s="178">
        <v>1.3428</v>
      </c>
      <c r="E378" s="32">
        <f t="shared" si="1"/>
        <v>0.21000000000000002</v>
      </c>
      <c r="F378" s="26">
        <f t="shared" si="2"/>
        <v>-1.4949266666666834E-2</v>
      </c>
      <c r="H378" s="58">
        <f t="shared" si="3"/>
        <v>-1.7939120000000202</v>
      </c>
      <c r="I378" s="2" t="s">
        <v>65</v>
      </c>
      <c r="J378" s="33" t="s">
        <v>1516</v>
      </c>
      <c r="K378" s="59">
        <f t="shared" si="4"/>
        <v>44034</v>
      </c>
      <c r="L378" s="60" t="str">
        <f t="shared" ca="1" si="5"/>
        <v>2021/8/25</v>
      </c>
      <c r="M378" s="44">
        <f t="shared" ca="1" si="6"/>
        <v>48000</v>
      </c>
      <c r="N378" s="61">
        <f t="shared" ca="1" si="7"/>
        <v>-1.3641205833333486E-2</v>
      </c>
      <c r="O378" s="35">
        <f t="shared" si="8"/>
        <v>119.93889599999999</v>
      </c>
      <c r="P378" s="35">
        <f t="shared" si="9"/>
        <v>-6.110400000001448E-2</v>
      </c>
      <c r="Q378" s="36">
        <f t="shared" si="10"/>
        <v>0.8</v>
      </c>
      <c r="R378" s="37">
        <f t="shared" si="11"/>
        <v>3499.6999999999553</v>
      </c>
      <c r="S378" s="38">
        <f t="shared" si="12"/>
        <v>4699.3971599999395</v>
      </c>
      <c r="T378" s="38"/>
      <c r="U378" s="62"/>
      <c r="V378" s="39">
        <f t="shared" si="13"/>
        <v>63905.729999999989</v>
      </c>
      <c r="W378" s="39">
        <f t="shared" si="14"/>
        <v>68605.127159999931</v>
      </c>
      <c r="X378" s="1">
        <f t="shared" si="15"/>
        <v>55610</v>
      </c>
      <c r="Y378" s="37">
        <f t="shared" si="16"/>
        <v>12995.127159999931</v>
      </c>
      <c r="Z378" s="183">
        <f t="shared" si="17"/>
        <v>0.23368327926631771</v>
      </c>
      <c r="AA378" s="183">
        <f>SUM($C$2:C378)*D378/SUM($B$2:B378)-1</f>
        <v>0.35742265585193178</v>
      </c>
      <c r="AB378" s="183">
        <f t="shared" si="18"/>
        <v>-0.12373937658561407</v>
      </c>
      <c r="AC378" s="40">
        <f t="shared" si="19"/>
        <v>0.22494926666666684</v>
      </c>
    </row>
    <row r="379" spans="1:29">
      <c r="A379" s="63" t="s">
        <v>1524</v>
      </c>
      <c r="B379" s="2">
        <v>120</v>
      </c>
      <c r="C379" s="177">
        <v>89.31</v>
      </c>
      <c r="D379" s="178">
        <v>1.3429</v>
      </c>
      <c r="E379" s="32">
        <f t="shared" si="1"/>
        <v>0.21000000000000002</v>
      </c>
      <c r="F379" s="26">
        <f t="shared" si="2"/>
        <v>-1.5059550000000026E-2</v>
      </c>
      <c r="H379" s="58">
        <f t="shared" si="3"/>
        <v>-1.807146000000003</v>
      </c>
      <c r="I379" s="2" t="s">
        <v>65</v>
      </c>
      <c r="J379" s="33" t="s">
        <v>1518</v>
      </c>
      <c r="K379" s="59">
        <f t="shared" si="4"/>
        <v>44035</v>
      </c>
      <c r="L379" s="60" t="str">
        <f t="shared" ca="1" si="5"/>
        <v>2021/8/25</v>
      </c>
      <c r="M379" s="44">
        <f t="shared" ca="1" si="6"/>
        <v>47880</v>
      </c>
      <c r="N379" s="61">
        <f t="shared" ca="1" si="7"/>
        <v>-1.3776280075187993E-2</v>
      </c>
      <c r="O379" s="35">
        <f t="shared" si="8"/>
        <v>119.934399</v>
      </c>
      <c r="P379" s="35">
        <f t="shared" si="9"/>
        <v>-6.5601000000000909E-2</v>
      </c>
      <c r="Q379" s="36">
        <f t="shared" si="10"/>
        <v>0.8</v>
      </c>
      <c r="R379" s="37">
        <f t="shared" si="11"/>
        <v>3589.0099999999552</v>
      </c>
      <c r="S379" s="38">
        <f t="shared" si="12"/>
        <v>4819.6815289999395</v>
      </c>
      <c r="T379" s="38"/>
      <c r="U379" s="62"/>
      <c r="V379" s="39">
        <f t="shared" si="13"/>
        <v>63905.729999999989</v>
      </c>
      <c r="W379" s="39">
        <f t="shared" si="14"/>
        <v>68725.411528999932</v>
      </c>
      <c r="X379" s="1">
        <f t="shared" si="15"/>
        <v>55730</v>
      </c>
      <c r="Y379" s="37">
        <f t="shared" si="16"/>
        <v>12995.411528999932</v>
      </c>
      <c r="Z379" s="183">
        <f t="shared" si="17"/>
        <v>0.23318520597523662</v>
      </c>
      <c r="AA379" s="183">
        <f>SUM($C$2:C379)*D379/SUM($B$2:B379)-1</f>
        <v>0.35674575368459105</v>
      </c>
      <c r="AB379" s="183">
        <f t="shared" si="18"/>
        <v>-0.12356054770935443</v>
      </c>
      <c r="AC379" s="40">
        <f t="shared" si="19"/>
        <v>0.22505955000000005</v>
      </c>
    </row>
    <row r="380" spans="1:29">
      <c r="A380" s="63" t="s">
        <v>1525</v>
      </c>
      <c r="B380" s="2">
        <v>120</v>
      </c>
      <c r="C380" s="177">
        <v>93.8</v>
      </c>
      <c r="D380" s="178">
        <v>1.2786999999999999</v>
      </c>
      <c r="E380" s="32">
        <f t="shared" si="1"/>
        <v>0.21000000000000002</v>
      </c>
      <c r="F380" s="26">
        <f t="shared" si="2"/>
        <v>3.4457666666666616E-2</v>
      </c>
      <c r="H380" s="58">
        <f t="shared" si="3"/>
        <v>4.1349199999999939</v>
      </c>
      <c r="I380" s="2" t="s">
        <v>65</v>
      </c>
      <c r="J380" s="33" t="s">
        <v>1520</v>
      </c>
      <c r="K380" s="59">
        <f t="shared" si="4"/>
        <v>44036</v>
      </c>
      <c r="L380" s="60" t="str">
        <f t="shared" ca="1" si="5"/>
        <v>2021/8/25</v>
      </c>
      <c r="M380" s="44">
        <f t="shared" ca="1" si="6"/>
        <v>47760</v>
      </c>
      <c r="N380" s="61">
        <f t="shared" ca="1" si="7"/>
        <v>3.1600623953098782E-2</v>
      </c>
      <c r="O380" s="35">
        <f t="shared" si="8"/>
        <v>119.94206</v>
      </c>
      <c r="P380" s="35">
        <f t="shared" si="9"/>
        <v>-5.7940000000002101E-2</v>
      </c>
      <c r="Q380" s="36">
        <f t="shared" si="10"/>
        <v>0.8</v>
      </c>
      <c r="R380" s="37">
        <f t="shared" si="11"/>
        <v>3682.8099999999554</v>
      </c>
      <c r="S380" s="38">
        <f t="shared" si="12"/>
        <v>4709.2091469999432</v>
      </c>
      <c r="T380" s="38"/>
      <c r="U380" s="62"/>
      <c r="V380" s="39">
        <f t="shared" si="13"/>
        <v>63905.729999999989</v>
      </c>
      <c r="W380" s="39">
        <f t="shared" si="14"/>
        <v>68614.939146999939</v>
      </c>
      <c r="X380" s="1">
        <f t="shared" si="15"/>
        <v>55850</v>
      </c>
      <c r="Y380" s="37">
        <f t="shared" si="16"/>
        <v>12764.939146999939</v>
      </c>
      <c r="Z380" s="183">
        <f t="shared" si="17"/>
        <v>0.22855754963294439</v>
      </c>
      <c r="AA380" s="183">
        <f>SUM($C$2:C380)*D380/SUM($B$2:B380)-1</f>
        <v>0.29124997268292629</v>
      </c>
      <c r="AB380" s="183">
        <f t="shared" si="18"/>
        <v>-6.2692423049981905E-2</v>
      </c>
      <c r="AC380" s="40">
        <f t="shared" si="19"/>
        <v>0.17554233333333341</v>
      </c>
    </row>
    <row r="381" spans="1:29">
      <c r="A381" s="63" t="s">
        <v>1537</v>
      </c>
      <c r="B381" s="2">
        <v>120</v>
      </c>
      <c r="C381" s="177">
        <v>93.63</v>
      </c>
      <c r="D381" s="178">
        <v>1.2809999999999999</v>
      </c>
      <c r="E381" s="32">
        <f t="shared" si="1"/>
        <v>0.21000000000000002</v>
      </c>
      <c r="F381" s="26">
        <f t="shared" si="2"/>
        <v>3.2582849999999892E-2</v>
      </c>
      <c r="H381" s="58">
        <f t="shared" si="3"/>
        <v>3.9099419999999867</v>
      </c>
      <c r="I381" s="2" t="s">
        <v>65</v>
      </c>
      <c r="J381" s="33" t="s">
        <v>1528</v>
      </c>
      <c r="K381" s="59">
        <f t="shared" si="4"/>
        <v>44039</v>
      </c>
      <c r="L381" s="60" t="str">
        <f t="shared" ca="1" si="5"/>
        <v>2021/8/25</v>
      </c>
      <c r="M381" s="44">
        <f t="shared" ca="1" si="6"/>
        <v>47400</v>
      </c>
      <c r="N381" s="61">
        <f t="shared" ca="1" si="7"/>
        <v>3.0108203164556858E-2</v>
      </c>
      <c r="O381" s="35">
        <f t="shared" si="8"/>
        <v>119.94002999999999</v>
      </c>
      <c r="P381" s="35">
        <f t="shared" si="9"/>
        <v>-5.9970000000006962E-2</v>
      </c>
      <c r="Q381" s="36">
        <f t="shared" si="10"/>
        <v>0.8</v>
      </c>
      <c r="R381" s="37">
        <f t="shared" si="11"/>
        <v>3776.4399999999555</v>
      </c>
      <c r="S381" s="38">
        <f t="shared" si="12"/>
        <v>4837.6196399999426</v>
      </c>
      <c r="T381" s="38"/>
      <c r="U381" s="62"/>
      <c r="V381" s="39">
        <f t="shared" si="13"/>
        <v>63905.729999999989</v>
      </c>
      <c r="W381" s="39">
        <f t="shared" si="14"/>
        <v>68743.349639999928</v>
      </c>
      <c r="X381" s="1">
        <f t="shared" si="15"/>
        <v>55970</v>
      </c>
      <c r="Y381" s="37">
        <f t="shared" si="16"/>
        <v>12773.349639999928</v>
      </c>
      <c r="Z381" s="183">
        <f t="shared" si="17"/>
        <v>0.22821778881543553</v>
      </c>
      <c r="AA381" s="183">
        <f>SUM($C$2:C381)*D381/SUM($B$2:B381)-1</f>
        <v>0.2929363704705239</v>
      </c>
      <c r="AB381" s="183">
        <f t="shared" si="18"/>
        <v>-6.471858165508837E-2</v>
      </c>
      <c r="AC381" s="40">
        <f t="shared" si="19"/>
        <v>0.17741715000000013</v>
      </c>
    </row>
    <row r="382" spans="1:29">
      <c r="A382" s="63" t="s">
        <v>1538</v>
      </c>
      <c r="B382" s="2">
        <v>120</v>
      </c>
      <c r="C382" s="177">
        <v>92.81</v>
      </c>
      <c r="D382" s="178">
        <v>1.2923</v>
      </c>
      <c r="E382" s="32">
        <f t="shared" si="1"/>
        <v>0.21000000000000002</v>
      </c>
      <c r="F382" s="26">
        <f t="shared" si="2"/>
        <v>2.3539616666666655E-2</v>
      </c>
      <c r="H382" s="58">
        <f t="shared" si="3"/>
        <v>2.8247539999999987</v>
      </c>
      <c r="I382" s="2" t="s">
        <v>65</v>
      </c>
      <c r="J382" s="33" t="s">
        <v>1530</v>
      </c>
      <c r="K382" s="59">
        <f t="shared" si="4"/>
        <v>44040</v>
      </c>
      <c r="L382" s="60" t="str">
        <f t="shared" ca="1" si="5"/>
        <v>2021/8/25</v>
      </c>
      <c r="M382" s="44">
        <f t="shared" ca="1" si="6"/>
        <v>47280</v>
      </c>
      <c r="N382" s="61">
        <f t="shared" ca="1" si="7"/>
        <v>2.1807005287648042E-2</v>
      </c>
      <c r="O382" s="35">
        <f t="shared" si="8"/>
        <v>119.93836300000001</v>
      </c>
      <c r="P382" s="35">
        <f t="shared" si="9"/>
        <v>-6.1636999999990394E-2</v>
      </c>
      <c r="Q382" s="36">
        <f t="shared" si="10"/>
        <v>0.8</v>
      </c>
      <c r="R382" s="37">
        <f t="shared" si="11"/>
        <v>3869.2499999999554</v>
      </c>
      <c r="S382" s="38">
        <f t="shared" si="12"/>
        <v>5000.231774999942</v>
      </c>
      <c r="T382" s="38"/>
      <c r="U382" s="62"/>
      <c r="V382" s="39">
        <f t="shared" si="13"/>
        <v>63905.729999999989</v>
      </c>
      <c r="W382" s="39">
        <f t="shared" si="14"/>
        <v>68905.961774999931</v>
      </c>
      <c r="X382" s="1">
        <f t="shared" si="15"/>
        <v>56090</v>
      </c>
      <c r="Y382" s="37">
        <f t="shared" si="16"/>
        <v>12815.961774999931</v>
      </c>
      <c r="Z382" s="183">
        <f t="shared" si="17"/>
        <v>0.22848924540916271</v>
      </c>
      <c r="AA382" s="183">
        <f>SUM($C$2:C382)*D382/SUM($B$2:B382)-1</f>
        <v>0.30368358452959088</v>
      </c>
      <c r="AB382" s="183">
        <f t="shared" si="18"/>
        <v>-7.5194339120428166E-2</v>
      </c>
      <c r="AC382" s="40">
        <f t="shared" si="19"/>
        <v>0.18646038333333337</v>
      </c>
    </row>
    <row r="383" spans="1:29">
      <c r="A383" s="63" t="s">
        <v>1539</v>
      </c>
      <c r="B383" s="2">
        <v>120</v>
      </c>
      <c r="C383" s="177">
        <v>90.38</v>
      </c>
      <c r="D383" s="178">
        <v>1.327</v>
      </c>
      <c r="E383" s="32">
        <f t="shared" si="1"/>
        <v>0.21000000000000002</v>
      </c>
      <c r="F383" s="26">
        <f t="shared" si="2"/>
        <v>-3.2592333333334739E-3</v>
      </c>
      <c r="H383" s="58">
        <f t="shared" si="3"/>
        <v>-0.39110800000001689</v>
      </c>
      <c r="I383" s="2" t="s">
        <v>65</v>
      </c>
      <c r="J383" s="33" t="s">
        <v>1532</v>
      </c>
      <c r="K383" s="59">
        <f t="shared" si="4"/>
        <v>44041</v>
      </c>
      <c r="L383" s="60" t="str">
        <f t="shared" ca="1" si="5"/>
        <v>2021/8/25</v>
      </c>
      <c r="M383" s="44">
        <f t="shared" ca="1" si="6"/>
        <v>47160</v>
      </c>
      <c r="N383" s="61">
        <f t="shared" ca="1" si="7"/>
        <v>-3.0270233248516996E-3</v>
      </c>
      <c r="O383" s="35">
        <f t="shared" si="8"/>
        <v>119.93425999999999</v>
      </c>
      <c r="P383" s="35">
        <f t="shared" si="9"/>
        <v>-6.5740000000005239E-2</v>
      </c>
      <c r="Q383" s="36">
        <f t="shared" si="10"/>
        <v>0.8</v>
      </c>
      <c r="R383" s="37">
        <f t="shared" si="11"/>
        <v>3959.6299999999555</v>
      </c>
      <c r="S383" s="38">
        <f t="shared" si="12"/>
        <v>5254.4290099999407</v>
      </c>
      <c r="T383" s="38"/>
      <c r="U383" s="62"/>
      <c r="V383" s="39">
        <f t="shared" si="13"/>
        <v>63905.729999999989</v>
      </c>
      <c r="W383" s="39">
        <f t="shared" si="14"/>
        <v>69160.15900999993</v>
      </c>
      <c r="X383" s="1">
        <f t="shared" si="15"/>
        <v>56210</v>
      </c>
      <c r="Y383" s="37">
        <f t="shared" si="16"/>
        <v>12950.15900999993</v>
      </c>
      <c r="Z383" s="183">
        <f t="shared" si="17"/>
        <v>0.23038888115993461</v>
      </c>
      <c r="AA383" s="183">
        <f>SUM($C$2:C383)*D383/SUM($B$2:B383)-1</f>
        <v>0.33795852845090568</v>
      </c>
      <c r="AB383" s="183">
        <f t="shared" si="18"/>
        <v>-0.10756964729097107</v>
      </c>
      <c r="AC383" s="40">
        <f t="shared" si="19"/>
        <v>0.21325923333333349</v>
      </c>
    </row>
    <row r="384" spans="1:29">
      <c r="A384" s="63" t="s">
        <v>1540</v>
      </c>
      <c r="B384" s="2">
        <v>120</v>
      </c>
      <c r="C384" s="177">
        <v>90.62</v>
      </c>
      <c r="D384" s="178">
        <v>1.3236000000000001</v>
      </c>
      <c r="E384" s="32">
        <f t="shared" si="1"/>
        <v>0.21000000000000002</v>
      </c>
      <c r="F384" s="26">
        <f t="shared" si="2"/>
        <v>-6.1243333333334726E-4</v>
      </c>
      <c r="H384" s="58">
        <f t="shared" si="3"/>
        <v>-7.3492000000001667E-2</v>
      </c>
      <c r="I384" s="2" t="s">
        <v>65</v>
      </c>
      <c r="J384" s="33" t="s">
        <v>1534</v>
      </c>
      <c r="K384" s="59">
        <f t="shared" si="4"/>
        <v>44042</v>
      </c>
      <c r="L384" s="60" t="str">
        <f t="shared" ca="1" si="5"/>
        <v>2021/8/25</v>
      </c>
      <c r="M384" s="44">
        <f t="shared" ca="1" si="6"/>
        <v>47040</v>
      </c>
      <c r="N384" s="61">
        <f t="shared" ca="1" si="7"/>
        <v>-5.7025042517008101E-4</v>
      </c>
      <c r="O384" s="35">
        <f t="shared" si="8"/>
        <v>119.94463200000001</v>
      </c>
      <c r="P384" s="35">
        <f t="shared" si="9"/>
        <v>-5.5367999999987205E-2</v>
      </c>
      <c r="Q384" s="36">
        <f t="shared" si="10"/>
        <v>0.8</v>
      </c>
      <c r="R384" s="37">
        <f t="shared" si="11"/>
        <v>4050.2499999999554</v>
      </c>
      <c r="S384" s="38">
        <f t="shared" si="12"/>
        <v>5360.9108999999416</v>
      </c>
      <c r="T384" s="38"/>
      <c r="U384" s="62"/>
      <c r="V384" s="39">
        <f t="shared" si="13"/>
        <v>63905.729999999989</v>
      </c>
      <c r="W384" s="39">
        <f t="shared" si="14"/>
        <v>69266.640899999926</v>
      </c>
      <c r="X384" s="1">
        <f t="shared" si="15"/>
        <v>56330</v>
      </c>
      <c r="Y384" s="37">
        <f t="shared" si="16"/>
        <v>12936.640899999926</v>
      </c>
      <c r="Z384" s="183">
        <f t="shared" si="17"/>
        <v>0.22965810225457006</v>
      </c>
      <c r="AA384" s="183">
        <f>SUM($C$2:C384)*D384/SUM($B$2:B384)-1</f>
        <v>0.33381042536270766</v>
      </c>
      <c r="AB384" s="183">
        <f t="shared" si="18"/>
        <v>-0.1041523231081376</v>
      </c>
      <c r="AC384" s="40">
        <f t="shared" si="19"/>
        <v>0.21061243333333338</v>
      </c>
    </row>
    <row r="385" spans="1:29">
      <c r="A385" s="63" t="s">
        <v>1541</v>
      </c>
      <c r="B385" s="2">
        <v>120</v>
      </c>
      <c r="C385" s="177">
        <v>89.63</v>
      </c>
      <c r="D385" s="178">
        <v>1.3382000000000001</v>
      </c>
      <c r="E385" s="32">
        <f t="shared" si="1"/>
        <v>0.21000000000000002</v>
      </c>
      <c r="F385" s="26">
        <f t="shared" si="2"/>
        <v>-1.1530483333333426E-2</v>
      </c>
      <c r="H385" s="58">
        <f t="shared" si="3"/>
        <v>-1.3836580000000112</v>
      </c>
      <c r="I385" s="2" t="s">
        <v>65</v>
      </c>
      <c r="J385" s="33" t="s">
        <v>1536</v>
      </c>
      <c r="K385" s="59">
        <f t="shared" si="4"/>
        <v>44043</v>
      </c>
      <c r="L385" s="60" t="str">
        <f t="shared" ca="1" si="5"/>
        <v>2021/8/25</v>
      </c>
      <c r="M385" s="44">
        <f t="shared" ca="1" si="6"/>
        <v>46920</v>
      </c>
      <c r="N385" s="61">
        <f t="shared" ca="1" si="7"/>
        <v>-1.0763750426257546E-2</v>
      </c>
      <c r="O385" s="35">
        <f t="shared" si="8"/>
        <v>119.942866</v>
      </c>
      <c r="P385" s="35">
        <f t="shared" si="9"/>
        <v>-5.7134000000004903E-2</v>
      </c>
      <c r="Q385" s="36">
        <f t="shared" si="10"/>
        <v>0.8</v>
      </c>
      <c r="R385" s="37">
        <f t="shared" si="11"/>
        <v>4139.8799999999555</v>
      </c>
      <c r="S385" s="38">
        <f t="shared" si="12"/>
        <v>5539.9874159999408</v>
      </c>
      <c r="T385" s="38"/>
      <c r="U385" s="62"/>
      <c r="V385" s="39">
        <f t="shared" si="13"/>
        <v>63905.729999999989</v>
      </c>
      <c r="W385" s="39">
        <f t="shared" si="14"/>
        <v>69445.717415999927</v>
      </c>
      <c r="X385" s="1">
        <f t="shared" si="15"/>
        <v>56450</v>
      </c>
      <c r="Y385" s="37">
        <f t="shared" si="16"/>
        <v>12995.717415999927</v>
      </c>
      <c r="Z385" s="183">
        <f t="shared" si="17"/>
        <v>0.23021642898139816</v>
      </c>
      <c r="AA385" s="183">
        <f>SUM($C$2:C385)*D385/SUM($B$2:B385)-1</f>
        <v>0.34777452800714848</v>
      </c>
      <c r="AB385" s="183">
        <f t="shared" si="18"/>
        <v>-0.11755809902575032</v>
      </c>
      <c r="AC385" s="40">
        <f t="shared" si="19"/>
        <v>0.22153048333333344</v>
      </c>
    </row>
    <row r="386" spans="1:29">
      <c r="A386" s="63" t="s">
        <v>1555</v>
      </c>
      <c r="B386" s="2">
        <v>120</v>
      </c>
      <c r="C386" s="177">
        <v>87.61</v>
      </c>
      <c r="D386" s="178">
        <v>1.369</v>
      </c>
      <c r="E386" s="32">
        <f t="shared" si="1"/>
        <v>0.21000000000000002</v>
      </c>
      <c r="F386" s="26">
        <f t="shared" si="2"/>
        <v>-3.3807716666666703E-2</v>
      </c>
      <c r="H386" s="58">
        <f t="shared" si="3"/>
        <v>-4.0569260000000043</v>
      </c>
      <c r="I386" s="2" t="s">
        <v>65</v>
      </c>
      <c r="J386" s="33" t="s">
        <v>1546</v>
      </c>
      <c r="K386" s="59">
        <f t="shared" si="4"/>
        <v>44046</v>
      </c>
      <c r="L386" s="60" t="str">
        <f t="shared" ca="1" si="5"/>
        <v>2021/8/25</v>
      </c>
      <c r="M386" s="44">
        <f t="shared" ca="1" si="6"/>
        <v>46560</v>
      </c>
      <c r="N386" s="61">
        <f t="shared" ca="1" si="7"/>
        <v>-3.180365098797254E-2</v>
      </c>
      <c r="O386" s="35">
        <f t="shared" si="8"/>
        <v>119.93809</v>
      </c>
      <c r="P386" s="35">
        <f t="shared" si="9"/>
        <v>-6.1909999999997467E-2</v>
      </c>
      <c r="Q386" s="36">
        <f t="shared" si="10"/>
        <v>0.8</v>
      </c>
      <c r="R386" s="37">
        <f t="shared" si="11"/>
        <v>4227.4899999999552</v>
      </c>
      <c r="S386" s="38">
        <f t="shared" si="12"/>
        <v>5787.4338099999386</v>
      </c>
      <c r="T386" s="38"/>
      <c r="U386" s="62"/>
      <c r="V386" s="39">
        <f t="shared" si="13"/>
        <v>63905.729999999989</v>
      </c>
      <c r="W386" s="39">
        <f t="shared" si="14"/>
        <v>69693.163809999925</v>
      </c>
      <c r="X386" s="1">
        <f t="shared" si="15"/>
        <v>56570</v>
      </c>
      <c r="Y386" s="37">
        <f t="shared" si="16"/>
        <v>13123.163809999925</v>
      </c>
      <c r="Z386" s="183">
        <f t="shared" si="17"/>
        <v>0.23198097595898748</v>
      </c>
      <c r="AA386" s="183">
        <f>SUM($C$2:C386)*D386/SUM($B$2:B386)-1</f>
        <v>0.37798310112359479</v>
      </c>
      <c r="AB386" s="183">
        <f t="shared" si="18"/>
        <v>-0.14600212516460731</v>
      </c>
      <c r="AC386" s="40">
        <f t="shared" si="19"/>
        <v>0.24380771666666673</v>
      </c>
    </row>
    <row r="387" spans="1:29">
      <c r="A387" s="63" t="s">
        <v>1556</v>
      </c>
      <c r="B387" s="2">
        <v>120</v>
      </c>
      <c r="C387" s="177">
        <v>88.11</v>
      </c>
      <c r="D387" s="178">
        <v>1.3612</v>
      </c>
      <c r="E387" s="32">
        <f t="shared" si="1"/>
        <v>0.21000000000000002</v>
      </c>
      <c r="F387" s="26">
        <f t="shared" si="2"/>
        <v>-2.8293550000000067E-2</v>
      </c>
      <c r="H387" s="58">
        <f t="shared" si="3"/>
        <v>-3.3952260000000081</v>
      </c>
      <c r="I387" s="2" t="s">
        <v>65</v>
      </c>
      <c r="J387" s="33" t="s">
        <v>1548</v>
      </c>
      <c r="K387" s="59">
        <f t="shared" si="4"/>
        <v>44047</v>
      </c>
      <c r="L387" s="60" t="str">
        <f t="shared" ca="1" si="5"/>
        <v>2021/8/25</v>
      </c>
      <c r="M387" s="44">
        <f t="shared" ca="1" si="6"/>
        <v>46440</v>
      </c>
      <c r="N387" s="61">
        <f t="shared" ca="1" si="7"/>
        <v>-2.6685131136950965E-2</v>
      </c>
      <c r="O387" s="35">
        <f t="shared" si="8"/>
        <v>119.935332</v>
      </c>
      <c r="P387" s="35">
        <f t="shared" si="9"/>
        <v>-6.4667999999997505E-2</v>
      </c>
      <c r="Q387" s="36">
        <f t="shared" si="10"/>
        <v>0.8</v>
      </c>
      <c r="R387" s="37">
        <f t="shared" si="11"/>
        <v>4315.5999999999549</v>
      </c>
      <c r="S387" s="38">
        <f t="shared" si="12"/>
        <v>5874.3947199999384</v>
      </c>
      <c r="T387" s="38"/>
      <c r="U387" s="62"/>
      <c r="V387" s="39">
        <f t="shared" si="13"/>
        <v>63905.729999999989</v>
      </c>
      <c r="W387" s="39">
        <f t="shared" si="14"/>
        <v>69780.124719999934</v>
      </c>
      <c r="X387" s="1">
        <f t="shared" si="15"/>
        <v>56690</v>
      </c>
      <c r="Y387" s="37">
        <f t="shared" si="16"/>
        <v>13090.124719999934</v>
      </c>
      <c r="Z387" s="183">
        <f t="shared" si="17"/>
        <v>0.23090712153818904</v>
      </c>
      <c r="AA387" s="183">
        <f>SUM($C$2:C387)*D387/SUM($B$2:B387)-1</f>
        <v>0.36934031030432379</v>
      </c>
      <c r="AB387" s="183">
        <f t="shared" ref="AB387:AB418" si="20">Z387-AA387</f>
        <v>-0.13843318876613475</v>
      </c>
      <c r="AC387" s="40">
        <f t="shared" ref="AC387:AC418" si="21">IF(E387-F387&lt;0,"达成",E387-F387)</f>
        <v>0.23829355000000008</v>
      </c>
    </row>
    <row r="388" spans="1:29">
      <c r="A388" s="63" t="s">
        <v>1557</v>
      </c>
      <c r="B388" s="2">
        <v>120</v>
      </c>
      <c r="C388" s="177">
        <v>87.22</v>
      </c>
      <c r="D388" s="178">
        <v>1.3752</v>
      </c>
      <c r="E388" s="32">
        <f t="shared" si="1"/>
        <v>0.21000000000000002</v>
      </c>
      <c r="F388" s="26">
        <f t="shared" si="2"/>
        <v>-3.8108766666666703E-2</v>
      </c>
      <c r="H388" s="58">
        <f t="shared" si="3"/>
        <v>-4.5730520000000041</v>
      </c>
      <c r="I388" s="2" t="s">
        <v>65</v>
      </c>
      <c r="J388" s="33" t="s">
        <v>1550</v>
      </c>
      <c r="K388" s="59">
        <f t="shared" si="4"/>
        <v>44048</v>
      </c>
      <c r="L388" s="60" t="str">
        <f t="shared" ca="1" si="5"/>
        <v>2021/8/25</v>
      </c>
      <c r="M388" s="44">
        <f t="shared" ca="1" si="6"/>
        <v>46320</v>
      </c>
      <c r="N388" s="61">
        <f t="shared" ca="1" si="7"/>
        <v>-3.6035491796200379E-2</v>
      </c>
      <c r="O388" s="35">
        <f t="shared" si="8"/>
        <v>119.94494399999999</v>
      </c>
      <c r="P388" s="35">
        <f t="shared" si="9"/>
        <v>-5.5056000000007543E-2</v>
      </c>
      <c r="Q388" s="36">
        <f t="shared" si="10"/>
        <v>0.8</v>
      </c>
      <c r="R388" s="37">
        <f t="shared" si="11"/>
        <v>4402.8199999999551</v>
      </c>
      <c r="S388" s="38">
        <f t="shared" si="12"/>
        <v>6054.7580639999378</v>
      </c>
      <c r="T388" s="38"/>
      <c r="U388" s="62"/>
      <c r="V388" s="39">
        <f t="shared" si="13"/>
        <v>63905.729999999989</v>
      </c>
      <c r="W388" s="39">
        <f t="shared" si="14"/>
        <v>69960.488063999932</v>
      </c>
      <c r="X388" s="1">
        <f t="shared" si="15"/>
        <v>56810</v>
      </c>
      <c r="Y388" s="37">
        <f t="shared" si="16"/>
        <v>13150.488063999932</v>
      </c>
      <c r="Z388" s="183">
        <f t="shared" si="17"/>
        <v>0.23148192332335737</v>
      </c>
      <c r="AA388" s="183">
        <f>SUM($C$2:C388)*D388/SUM($B$2:B388)-1</f>
        <v>0.38260595631326511</v>
      </c>
      <c r="AB388" s="183">
        <f t="shared" si="20"/>
        <v>-0.15112403298990773</v>
      </c>
      <c r="AC388" s="40">
        <f t="shared" si="21"/>
        <v>0.24810876666666673</v>
      </c>
    </row>
    <row r="389" spans="1:29">
      <c r="A389" s="63" t="s">
        <v>1558</v>
      </c>
      <c r="B389" s="2">
        <v>120</v>
      </c>
      <c r="C389" s="177">
        <v>87.22</v>
      </c>
      <c r="D389" s="178">
        <v>1.3752</v>
      </c>
      <c r="E389" s="32">
        <f t="shared" si="1"/>
        <v>0.21000000000000002</v>
      </c>
      <c r="F389" s="26">
        <f t="shared" si="2"/>
        <v>-3.8108766666666703E-2</v>
      </c>
      <c r="H389" s="58">
        <f t="shared" si="3"/>
        <v>-4.5730520000000041</v>
      </c>
      <c r="I389" s="2" t="s">
        <v>65</v>
      </c>
      <c r="J389" s="33" t="s">
        <v>1552</v>
      </c>
      <c r="K389" s="59">
        <f t="shared" si="4"/>
        <v>44049</v>
      </c>
      <c r="L389" s="60" t="str">
        <f t="shared" ca="1" si="5"/>
        <v>2021/8/25</v>
      </c>
      <c r="M389" s="44">
        <f t="shared" ca="1" si="6"/>
        <v>46200</v>
      </c>
      <c r="N389" s="61">
        <f t="shared" ca="1" si="7"/>
        <v>-3.6129090476190506E-2</v>
      </c>
      <c r="O389" s="35">
        <f t="shared" si="8"/>
        <v>119.94494399999999</v>
      </c>
      <c r="P389" s="35">
        <f t="shared" si="9"/>
        <v>-5.5056000000007543E-2</v>
      </c>
      <c r="Q389" s="36">
        <f t="shared" si="10"/>
        <v>0.8</v>
      </c>
      <c r="R389" s="37">
        <f t="shared" si="11"/>
        <v>4490.0399999999554</v>
      </c>
      <c r="S389" s="38">
        <f t="shared" si="12"/>
        <v>6174.7030079999386</v>
      </c>
      <c r="T389" s="38"/>
      <c r="U389" s="62"/>
      <c r="V389" s="39">
        <f t="shared" si="13"/>
        <v>63905.729999999989</v>
      </c>
      <c r="W389" s="39">
        <f t="shared" si="14"/>
        <v>70080.433007999934</v>
      </c>
      <c r="X389" s="1">
        <f t="shared" si="15"/>
        <v>56930</v>
      </c>
      <c r="Y389" s="37">
        <f t="shared" si="16"/>
        <v>13150.433007999934</v>
      </c>
      <c r="Z389" s="183">
        <f t="shared" si="17"/>
        <v>0.23099302666432342</v>
      </c>
      <c r="AA389" s="183">
        <f>SUM($C$2:C389)*D389/SUM($B$2:B389)-1</f>
        <v>0.38179135821371535</v>
      </c>
      <c r="AB389" s="183">
        <f t="shared" si="20"/>
        <v>-0.15079833154939193</v>
      </c>
      <c r="AC389" s="40">
        <f t="shared" si="21"/>
        <v>0.24810876666666673</v>
      </c>
    </row>
    <row r="390" spans="1:29">
      <c r="A390" s="63" t="s">
        <v>1559</v>
      </c>
      <c r="B390" s="2">
        <v>120</v>
      </c>
      <c r="C390" s="177">
        <v>88.19</v>
      </c>
      <c r="D390" s="178">
        <v>1.36</v>
      </c>
      <c r="E390" s="32">
        <f t="shared" si="1"/>
        <v>0.21000000000000002</v>
      </c>
      <c r="F390" s="26">
        <f t="shared" si="2"/>
        <v>-2.7411283333333477E-2</v>
      </c>
      <c r="H390" s="58">
        <f t="shared" si="3"/>
        <v>-3.2893540000000172</v>
      </c>
      <c r="I390" s="2" t="s">
        <v>65</v>
      </c>
      <c r="J390" s="33" t="s">
        <v>1554</v>
      </c>
      <c r="K390" s="59">
        <f t="shared" si="4"/>
        <v>44050</v>
      </c>
      <c r="L390" s="60" t="str">
        <f t="shared" ca="1" si="5"/>
        <v>2021/8/25</v>
      </c>
      <c r="M390" s="44">
        <f t="shared" ca="1" si="6"/>
        <v>46080</v>
      </c>
      <c r="N390" s="61">
        <f t="shared" ca="1" si="7"/>
        <v>-2.6054995876736247E-2</v>
      </c>
      <c r="O390" s="35">
        <f t="shared" si="8"/>
        <v>119.9384</v>
      </c>
      <c r="P390" s="35">
        <f t="shared" si="9"/>
        <v>-6.1599999999998545E-2</v>
      </c>
      <c r="Q390" s="36">
        <f t="shared" si="10"/>
        <v>0.8</v>
      </c>
      <c r="R390" s="37">
        <f t="shared" si="11"/>
        <v>4578.229999999955</v>
      </c>
      <c r="S390" s="38">
        <f t="shared" si="12"/>
        <v>6226.3927999999396</v>
      </c>
      <c r="T390" s="38"/>
      <c r="U390" s="62"/>
      <c r="V390" s="39">
        <f t="shared" si="13"/>
        <v>63905.729999999989</v>
      </c>
      <c r="W390" s="39">
        <f t="shared" si="14"/>
        <v>70132.122799999925</v>
      </c>
      <c r="X390" s="1">
        <f t="shared" si="15"/>
        <v>57050</v>
      </c>
      <c r="Y390" s="37">
        <f t="shared" si="16"/>
        <v>13082.122799999925</v>
      </c>
      <c r="Z390" s="183">
        <f t="shared" si="17"/>
        <v>0.22930977738825464</v>
      </c>
      <c r="AA390" s="183">
        <f>SUM($C$2:C390)*D390/SUM($B$2:B390)-1</f>
        <v>0.36573965694076005</v>
      </c>
      <c r="AB390" s="183">
        <f t="shared" si="20"/>
        <v>-0.13642987955250541</v>
      </c>
      <c r="AC390" s="40">
        <f t="shared" si="21"/>
        <v>0.2374112833333335</v>
      </c>
    </row>
    <row r="391" spans="1:29">
      <c r="A391" s="63" t="s">
        <v>1570</v>
      </c>
      <c r="B391" s="2">
        <v>120</v>
      </c>
      <c r="C391" s="177">
        <v>87.66</v>
      </c>
      <c r="D391" s="178">
        <v>1.3682000000000001</v>
      </c>
      <c r="E391" s="32">
        <f t="shared" si="1"/>
        <v>0.21000000000000002</v>
      </c>
      <c r="F391" s="26">
        <f t="shared" si="2"/>
        <v>-3.3256300000000155E-2</v>
      </c>
      <c r="H391" s="58">
        <f t="shared" si="3"/>
        <v>-3.9907560000000188</v>
      </c>
      <c r="I391" s="2" t="s">
        <v>65</v>
      </c>
      <c r="J391" s="33" t="s">
        <v>1561</v>
      </c>
      <c r="K391" s="59">
        <f t="shared" si="4"/>
        <v>44053</v>
      </c>
      <c r="L391" s="60" t="str">
        <f t="shared" ca="1" si="5"/>
        <v>2021/8/25</v>
      </c>
      <c r="M391" s="44">
        <f t="shared" ca="1" si="6"/>
        <v>45720</v>
      </c>
      <c r="N391" s="61">
        <f t="shared" ca="1" si="7"/>
        <v>-3.1859709973753432E-2</v>
      </c>
      <c r="O391" s="35">
        <f t="shared" si="8"/>
        <v>119.936412</v>
      </c>
      <c r="P391" s="35">
        <f t="shared" si="9"/>
        <v>-6.3587999999995759E-2</v>
      </c>
      <c r="Q391" s="36">
        <f t="shared" si="10"/>
        <v>0.8</v>
      </c>
      <c r="R391" s="37">
        <f t="shared" si="11"/>
        <v>4665.8899999999549</v>
      </c>
      <c r="S391" s="38">
        <f t="shared" si="12"/>
        <v>6383.8706979999388</v>
      </c>
      <c r="T391" s="38"/>
      <c r="U391" s="62"/>
      <c r="V391" s="39">
        <f t="shared" si="13"/>
        <v>63905.729999999989</v>
      </c>
      <c r="W391" s="39">
        <f t="shared" si="14"/>
        <v>70289.600697999922</v>
      </c>
      <c r="X391" s="1">
        <f t="shared" si="15"/>
        <v>57170</v>
      </c>
      <c r="Y391" s="37">
        <f t="shared" si="16"/>
        <v>13119.600697999922</v>
      </c>
      <c r="Z391" s="183">
        <f t="shared" si="17"/>
        <v>0.22948400731152563</v>
      </c>
      <c r="AA391" s="183">
        <f>SUM($C$2:C391)*D391/SUM($B$2:B391)-1</f>
        <v>0.37318124270337005</v>
      </c>
      <c r="AB391" s="183">
        <f t="shared" si="20"/>
        <v>-0.14369723539184442</v>
      </c>
      <c r="AC391" s="40">
        <f t="shared" si="21"/>
        <v>0.24325630000000018</v>
      </c>
    </row>
    <row r="392" spans="1:29">
      <c r="A392" s="63" t="s">
        <v>1571</v>
      </c>
      <c r="B392" s="2">
        <v>120</v>
      </c>
      <c r="C392" s="177">
        <v>89.2</v>
      </c>
      <c r="D392" s="178">
        <v>1.3446</v>
      </c>
      <c r="E392" s="32">
        <f t="shared" si="1"/>
        <v>0.21000000000000002</v>
      </c>
      <c r="F392" s="26">
        <f t="shared" si="2"/>
        <v>-1.6272666666666661E-2</v>
      </c>
      <c r="H392" s="58">
        <f t="shared" si="3"/>
        <v>-1.9527199999999993</v>
      </c>
      <c r="I392" s="2" t="s">
        <v>65</v>
      </c>
      <c r="J392" s="33" t="s">
        <v>1563</v>
      </c>
      <c r="K392" s="59">
        <f t="shared" si="4"/>
        <v>44054</v>
      </c>
      <c r="L392" s="60" t="str">
        <f t="shared" ca="1" si="5"/>
        <v>2021/8/25</v>
      </c>
      <c r="M392" s="44">
        <f t="shared" ca="1" si="6"/>
        <v>45600</v>
      </c>
      <c r="N392" s="61">
        <f t="shared" ca="1" si="7"/>
        <v>-1.5630324561403505E-2</v>
      </c>
      <c r="O392" s="35">
        <f t="shared" si="8"/>
        <v>119.93832</v>
      </c>
      <c r="P392" s="35">
        <f t="shared" si="9"/>
        <v>-6.1679999999995516E-2</v>
      </c>
      <c r="Q392" s="36">
        <f t="shared" si="10"/>
        <v>0.8</v>
      </c>
      <c r="R392" s="37">
        <f t="shared" si="11"/>
        <v>4755.0899999999547</v>
      </c>
      <c r="S392" s="38">
        <f t="shared" si="12"/>
        <v>6393.6940139999388</v>
      </c>
      <c r="T392" s="38"/>
      <c r="U392" s="62"/>
      <c r="V392" s="39">
        <f t="shared" si="13"/>
        <v>63905.729999999989</v>
      </c>
      <c r="W392" s="39">
        <f t="shared" si="14"/>
        <v>70299.424013999931</v>
      </c>
      <c r="X392" s="1">
        <f t="shared" si="15"/>
        <v>57290</v>
      </c>
      <c r="Y392" s="37">
        <f t="shared" si="16"/>
        <v>13009.424013999931</v>
      </c>
      <c r="Z392" s="183">
        <f t="shared" si="17"/>
        <v>0.22708018875894442</v>
      </c>
      <c r="AA392" s="183">
        <f>SUM($C$2:C392)*D392/SUM($B$2:B392)-1</f>
        <v>0.34875573502377111</v>
      </c>
      <c r="AB392" s="183">
        <f t="shared" si="20"/>
        <v>-0.12167554626482668</v>
      </c>
      <c r="AC392" s="40">
        <f t="shared" si="21"/>
        <v>0.22627266666666668</v>
      </c>
    </row>
    <row r="393" spans="1:29">
      <c r="A393" s="63" t="s">
        <v>1572</v>
      </c>
      <c r="B393" s="2">
        <v>120</v>
      </c>
      <c r="C393" s="177">
        <v>90.17</v>
      </c>
      <c r="D393" s="178">
        <v>1.3302</v>
      </c>
      <c r="E393" s="32">
        <f t="shared" si="1"/>
        <v>0.21000000000000002</v>
      </c>
      <c r="F393" s="26">
        <f t="shared" si="2"/>
        <v>-5.5751833333334373E-3</v>
      </c>
      <c r="H393" s="58">
        <f t="shared" si="3"/>
        <v>-0.66902200000001244</v>
      </c>
      <c r="I393" s="2" t="s">
        <v>65</v>
      </c>
      <c r="J393" s="33" t="s">
        <v>1565</v>
      </c>
      <c r="K393" s="59">
        <f t="shared" si="4"/>
        <v>44055</v>
      </c>
      <c r="L393" s="60" t="str">
        <f t="shared" ca="1" si="5"/>
        <v>2021/8/25</v>
      </c>
      <c r="M393" s="44">
        <f t="shared" ca="1" si="6"/>
        <v>45480</v>
      </c>
      <c r="N393" s="61">
        <f t="shared" ca="1" si="7"/>
        <v>-5.3692398856641276E-3</v>
      </c>
      <c r="O393" s="35">
        <f t="shared" si="8"/>
        <v>119.94413400000001</v>
      </c>
      <c r="P393" s="35">
        <f t="shared" si="9"/>
        <v>-5.5865999999994642E-2</v>
      </c>
      <c r="Q393" s="36">
        <f t="shared" si="10"/>
        <v>0.8</v>
      </c>
      <c r="R393" s="37">
        <f t="shared" si="11"/>
        <v>4845.2599999999547</v>
      </c>
      <c r="S393" s="38">
        <f t="shared" si="12"/>
        <v>6445.1648519999399</v>
      </c>
      <c r="T393" s="38"/>
      <c r="U393" s="62"/>
      <c r="V393" s="39">
        <f t="shared" si="13"/>
        <v>63905.729999999989</v>
      </c>
      <c r="W393" s="39">
        <f t="shared" si="14"/>
        <v>70350.894851999925</v>
      </c>
      <c r="X393" s="1">
        <f t="shared" si="15"/>
        <v>57410</v>
      </c>
      <c r="Y393" s="37">
        <f t="shared" si="16"/>
        <v>12940.894851999925</v>
      </c>
      <c r="Z393" s="183">
        <f t="shared" si="17"/>
        <v>0.22541185946699049</v>
      </c>
      <c r="AA393" s="183">
        <f>SUM($C$2:C393)*D393/SUM($B$2:B393)-1</f>
        <v>0.33360532134949872</v>
      </c>
      <c r="AB393" s="183">
        <f t="shared" si="20"/>
        <v>-0.10819346188250822</v>
      </c>
      <c r="AC393" s="40">
        <f t="shared" si="21"/>
        <v>0.21557518333333345</v>
      </c>
    </row>
    <row r="394" spans="1:29">
      <c r="A394" s="63" t="s">
        <v>1573</v>
      </c>
      <c r="B394" s="2">
        <v>120</v>
      </c>
      <c r="C394" s="177">
        <v>89.82</v>
      </c>
      <c r="D394" s="178">
        <v>1.3353999999999999</v>
      </c>
      <c r="E394" s="32">
        <f t="shared" si="1"/>
        <v>0.21000000000000002</v>
      </c>
      <c r="F394" s="26">
        <f t="shared" si="2"/>
        <v>-9.4351000000001996E-3</v>
      </c>
      <c r="H394" s="58">
        <f t="shared" si="3"/>
        <v>-1.132212000000024</v>
      </c>
      <c r="I394" s="2" t="s">
        <v>65</v>
      </c>
      <c r="J394" s="33" t="s">
        <v>1567</v>
      </c>
      <c r="K394" s="59">
        <f t="shared" si="4"/>
        <v>44056</v>
      </c>
      <c r="L394" s="60" t="str">
        <f t="shared" ca="1" si="5"/>
        <v>2021/8/25</v>
      </c>
      <c r="M394" s="44">
        <f t="shared" ca="1" si="6"/>
        <v>45360</v>
      </c>
      <c r="N394" s="61">
        <f t="shared" ca="1" si="7"/>
        <v>-9.110612433862627E-3</v>
      </c>
      <c r="O394" s="35">
        <f t="shared" si="8"/>
        <v>119.94562799999999</v>
      </c>
      <c r="P394" s="35">
        <f t="shared" si="9"/>
        <v>-5.4372000000014964E-2</v>
      </c>
      <c r="Q394" s="36">
        <f t="shared" si="10"/>
        <v>0.8</v>
      </c>
      <c r="R394" s="37">
        <f t="shared" si="11"/>
        <v>4935.0799999999545</v>
      </c>
      <c r="S394" s="38">
        <f t="shared" si="12"/>
        <v>6590.3058319999391</v>
      </c>
      <c r="T394" s="38"/>
      <c r="U394" s="62"/>
      <c r="V394" s="39">
        <f t="shared" si="13"/>
        <v>63905.729999999989</v>
      </c>
      <c r="W394" s="39">
        <f t="shared" si="14"/>
        <v>70496.035831999921</v>
      </c>
      <c r="X394" s="1">
        <f t="shared" si="15"/>
        <v>57530</v>
      </c>
      <c r="Y394" s="37">
        <f t="shared" si="16"/>
        <v>12966.035831999921</v>
      </c>
      <c r="Z394" s="183">
        <f t="shared" si="17"/>
        <v>0.22537868645923731</v>
      </c>
      <c r="AA394" s="183">
        <f>SUM($C$2:C394)*D394/SUM($B$2:B394)-1</f>
        <v>0.33810475283184216</v>
      </c>
      <c r="AB394" s="183">
        <f t="shared" si="20"/>
        <v>-0.11272606637260485</v>
      </c>
      <c r="AC394" s="40">
        <f t="shared" si="21"/>
        <v>0.21943510000000022</v>
      </c>
    </row>
    <row r="395" spans="1:29">
      <c r="A395" s="63" t="s">
        <v>1574</v>
      </c>
      <c r="B395" s="2">
        <v>120</v>
      </c>
      <c r="C395" s="177">
        <v>88.88</v>
      </c>
      <c r="D395" s="178">
        <v>1.3493999999999999</v>
      </c>
      <c r="E395" s="32">
        <f t="shared" si="1"/>
        <v>0.21000000000000002</v>
      </c>
      <c r="F395" s="26">
        <f t="shared" si="2"/>
        <v>-1.9801733333333498E-2</v>
      </c>
      <c r="H395" s="58">
        <f t="shared" si="3"/>
        <v>-2.3762080000000196</v>
      </c>
      <c r="I395" s="2" t="s">
        <v>65</v>
      </c>
      <c r="J395" s="33" t="s">
        <v>1569</v>
      </c>
      <c r="K395" s="59">
        <f t="shared" si="4"/>
        <v>44057</v>
      </c>
      <c r="L395" s="60" t="str">
        <f t="shared" ca="1" si="5"/>
        <v>2021/8/25</v>
      </c>
      <c r="M395" s="44">
        <f t="shared" ca="1" si="6"/>
        <v>45240</v>
      </c>
      <c r="N395" s="61">
        <f t="shared" ca="1" si="7"/>
        <v>-1.9171439434129248E-2</v>
      </c>
      <c r="O395" s="35">
        <f t="shared" si="8"/>
        <v>119.93467199999999</v>
      </c>
      <c r="P395" s="35">
        <f t="shared" si="9"/>
        <v>-6.5328000000008046E-2</v>
      </c>
      <c r="Q395" s="36">
        <f t="shared" si="10"/>
        <v>0.8</v>
      </c>
      <c r="R395" s="37">
        <f t="shared" si="11"/>
        <v>5023.9599999999546</v>
      </c>
      <c r="S395" s="38">
        <f t="shared" si="12"/>
        <v>6779.3316239999385</v>
      </c>
      <c r="T395" s="38"/>
      <c r="U395" s="62"/>
      <c r="V395" s="39">
        <f t="shared" si="13"/>
        <v>63905.729999999989</v>
      </c>
      <c r="W395" s="39">
        <f t="shared" si="14"/>
        <v>70685.061623999922</v>
      </c>
      <c r="X395" s="1">
        <f t="shared" si="15"/>
        <v>57650</v>
      </c>
      <c r="Y395" s="37">
        <f t="shared" si="16"/>
        <v>13035.061623999922</v>
      </c>
      <c r="Z395" s="183">
        <f t="shared" si="17"/>
        <v>0.22610687986123024</v>
      </c>
      <c r="AA395" s="183">
        <f>SUM($C$2:C395)*D395/SUM($B$2:B395)-1</f>
        <v>0.35139257858267636</v>
      </c>
      <c r="AB395" s="183">
        <f t="shared" si="20"/>
        <v>-0.12528569872144613</v>
      </c>
      <c r="AC395" s="40">
        <f t="shared" si="21"/>
        <v>0.22980173333333351</v>
      </c>
    </row>
    <row r="396" spans="1:29">
      <c r="A396" s="63" t="s">
        <v>1604</v>
      </c>
      <c r="B396" s="2">
        <v>120</v>
      </c>
      <c r="C396" s="177">
        <v>87.35</v>
      </c>
      <c r="D396" s="178">
        <v>1.3731</v>
      </c>
      <c r="E396" s="32">
        <f t="shared" si="1"/>
        <v>0.21000000000000002</v>
      </c>
      <c r="F396" s="26">
        <f t="shared" si="2"/>
        <v>-3.6675083333333448E-2</v>
      </c>
      <c r="H396" s="58">
        <f t="shared" si="3"/>
        <v>-4.4010100000000136</v>
      </c>
      <c r="I396" s="2" t="s">
        <v>65</v>
      </c>
      <c r="J396" s="33" t="s">
        <v>1583</v>
      </c>
      <c r="K396" s="59">
        <f t="shared" si="4"/>
        <v>44060</v>
      </c>
      <c r="L396" s="60" t="str">
        <f t="shared" ca="1" si="5"/>
        <v>2021/8/25</v>
      </c>
      <c r="M396" s="44">
        <f t="shared" ca="1" si="6"/>
        <v>44880</v>
      </c>
      <c r="N396" s="61">
        <f t="shared" ca="1" si="7"/>
        <v>-3.5792527852050018E-2</v>
      </c>
      <c r="O396" s="35">
        <f t="shared" si="8"/>
        <v>119.94028499999999</v>
      </c>
      <c r="P396" s="35">
        <f t="shared" si="9"/>
        <v>-5.9715000000011287E-2</v>
      </c>
      <c r="Q396" s="36">
        <f t="shared" si="10"/>
        <v>0.8</v>
      </c>
      <c r="R396" s="37">
        <f t="shared" si="11"/>
        <v>5111.3099999999549</v>
      </c>
      <c r="S396" s="38">
        <f t="shared" si="12"/>
        <v>7018.3397609999383</v>
      </c>
      <c r="T396" s="38"/>
      <c r="U396" s="62"/>
      <c r="V396" s="39">
        <f t="shared" si="13"/>
        <v>63905.729999999989</v>
      </c>
      <c r="W396" s="39">
        <f t="shared" si="14"/>
        <v>70924.069760999933</v>
      </c>
      <c r="X396" s="1">
        <f t="shared" si="15"/>
        <v>57770</v>
      </c>
      <c r="Y396" s="37">
        <f t="shared" si="16"/>
        <v>13154.069760999933</v>
      </c>
      <c r="Z396" s="183">
        <f t="shared" si="17"/>
        <v>0.22769724356932541</v>
      </c>
      <c r="AA396" s="183">
        <f>SUM($C$2:C396)*D396/SUM($B$2:B396)-1</f>
        <v>0.37434051325301132</v>
      </c>
      <c r="AB396" s="183">
        <f t="shared" si="20"/>
        <v>-0.14664326968368591</v>
      </c>
      <c r="AC396" s="40">
        <f t="shared" si="21"/>
        <v>0.24667508333333346</v>
      </c>
    </row>
    <row r="397" spans="1:29">
      <c r="A397" s="63" t="s">
        <v>1605</v>
      </c>
      <c r="B397" s="2">
        <v>120</v>
      </c>
      <c r="C397" s="177">
        <v>86.81</v>
      </c>
      <c r="D397" s="178">
        <v>1.3816999999999999</v>
      </c>
      <c r="E397" s="32">
        <f t="shared" si="1"/>
        <v>0.21000000000000002</v>
      </c>
      <c r="F397" s="26">
        <f t="shared" si="2"/>
        <v>-4.263038333333332E-2</v>
      </c>
      <c r="H397" s="58">
        <f t="shared" si="3"/>
        <v>-5.1156459999999981</v>
      </c>
      <c r="I397" s="2" t="s">
        <v>65</v>
      </c>
      <c r="J397" s="33" t="s">
        <v>1585</v>
      </c>
      <c r="K397" s="59">
        <f t="shared" si="4"/>
        <v>44061</v>
      </c>
      <c r="L397" s="60" t="str">
        <f t="shared" ca="1" si="5"/>
        <v>2021/8/25</v>
      </c>
      <c r="M397" s="44">
        <f t="shared" ca="1" si="6"/>
        <v>44760</v>
      </c>
      <c r="N397" s="61">
        <f t="shared" ca="1" si="7"/>
        <v>-4.1716058757819467E-2</v>
      </c>
      <c r="O397" s="35">
        <f t="shared" si="8"/>
        <v>119.94537699999999</v>
      </c>
      <c r="P397" s="35">
        <f t="shared" si="9"/>
        <v>-5.4623000000006527E-2</v>
      </c>
      <c r="Q397" s="36">
        <f t="shared" si="10"/>
        <v>0.8</v>
      </c>
      <c r="R397" s="37">
        <f t="shared" si="11"/>
        <v>5198.1199999999553</v>
      </c>
      <c r="S397" s="38">
        <f t="shared" si="12"/>
        <v>7182.2424039999378</v>
      </c>
      <c r="T397" s="38"/>
      <c r="U397" s="62"/>
      <c r="V397" s="39">
        <f t="shared" si="13"/>
        <v>63905.729999999989</v>
      </c>
      <c r="W397" s="39">
        <f t="shared" si="14"/>
        <v>71087.972403999927</v>
      </c>
      <c r="X397" s="1">
        <f t="shared" si="15"/>
        <v>57890</v>
      </c>
      <c r="Y397" s="37">
        <f t="shared" si="16"/>
        <v>13197.972403999927</v>
      </c>
      <c r="Z397" s="183">
        <f t="shared" si="17"/>
        <v>0.22798363109345177</v>
      </c>
      <c r="AA397" s="183">
        <f>SUM($C$2:C397)*D397/SUM($B$2:B397)-1</f>
        <v>0.38214660280536594</v>
      </c>
      <c r="AB397" s="183">
        <f t="shared" si="20"/>
        <v>-0.15416297171191418</v>
      </c>
      <c r="AC397" s="40">
        <f t="shared" si="21"/>
        <v>0.25263038333333332</v>
      </c>
    </row>
    <row r="398" spans="1:29">
      <c r="A398" s="63" t="s">
        <v>1606</v>
      </c>
      <c r="B398" s="2">
        <v>120</v>
      </c>
      <c r="C398" s="177">
        <v>88.3</v>
      </c>
      <c r="D398" s="178">
        <v>1.3583000000000001</v>
      </c>
      <c r="E398" s="32">
        <f t="shared" si="1"/>
        <v>0.21000000000000002</v>
      </c>
      <c r="F398" s="26">
        <f t="shared" si="2"/>
        <v>-2.6198166666666724E-2</v>
      </c>
      <c r="H398" s="58">
        <f t="shared" si="3"/>
        <v>-3.1437800000000067</v>
      </c>
      <c r="I398" s="2" t="s">
        <v>65</v>
      </c>
      <c r="J398" s="33" t="s">
        <v>1587</v>
      </c>
      <c r="K398" s="59">
        <f t="shared" si="4"/>
        <v>44062</v>
      </c>
      <c r="L398" s="60" t="str">
        <f t="shared" ca="1" si="5"/>
        <v>2021/8/25</v>
      </c>
      <c r="M398" s="44">
        <f t="shared" ca="1" si="6"/>
        <v>44640</v>
      </c>
      <c r="N398" s="61">
        <f t="shared" ca="1" si="7"/>
        <v>-2.5705190412186434E-2</v>
      </c>
      <c r="O398" s="35">
        <f t="shared" si="8"/>
        <v>119.93789</v>
      </c>
      <c r="P398" s="35">
        <f t="shared" si="9"/>
        <v>-6.2110000000004106E-2</v>
      </c>
      <c r="Q398" s="36">
        <f t="shared" si="10"/>
        <v>0.8</v>
      </c>
      <c r="R398" s="37">
        <f t="shared" si="11"/>
        <v>5286.4199999999555</v>
      </c>
      <c r="S398" s="38">
        <f t="shared" si="12"/>
        <v>7180.5442859999403</v>
      </c>
      <c r="T398" s="38"/>
      <c r="U398" s="62"/>
      <c r="V398" s="39">
        <f t="shared" si="13"/>
        <v>63905.729999999989</v>
      </c>
      <c r="W398" s="39">
        <f t="shared" si="14"/>
        <v>71086.274285999927</v>
      </c>
      <c r="X398" s="1">
        <f t="shared" si="15"/>
        <v>58010</v>
      </c>
      <c r="Y398" s="37">
        <f t="shared" si="16"/>
        <v>13076.274285999927</v>
      </c>
      <c r="Z398" s="183">
        <f t="shared" si="17"/>
        <v>0.22541414042406349</v>
      </c>
      <c r="AA398" s="183">
        <f>SUM($C$2:C398)*D398/SUM($B$2:B398)-1</f>
        <v>0.35798941671013673</v>
      </c>
      <c r="AB398" s="183">
        <f t="shared" si="20"/>
        <v>-0.13257527628607324</v>
      </c>
      <c r="AC398" s="40">
        <f t="shared" si="21"/>
        <v>0.23619816666666674</v>
      </c>
    </row>
    <row r="399" spans="1:29">
      <c r="A399" s="63" t="s">
        <v>1607</v>
      </c>
      <c r="B399" s="2">
        <v>120</v>
      </c>
      <c r="C399" s="177">
        <v>89.17</v>
      </c>
      <c r="D399" s="178">
        <v>1.345</v>
      </c>
      <c r="E399" s="32">
        <f t="shared" si="1"/>
        <v>0.21000000000000002</v>
      </c>
      <c r="F399" s="26">
        <f t="shared" si="2"/>
        <v>-1.6603516666666707E-2</v>
      </c>
      <c r="H399" s="58">
        <f t="shared" si="3"/>
        <v>-1.9924220000000048</v>
      </c>
      <c r="I399" s="2" t="s">
        <v>65</v>
      </c>
      <c r="J399" s="33" t="s">
        <v>1589</v>
      </c>
      <c r="K399" s="59">
        <f t="shared" si="4"/>
        <v>44063</v>
      </c>
      <c r="L399" s="60" t="str">
        <f t="shared" ca="1" si="5"/>
        <v>2021/8/25</v>
      </c>
      <c r="M399" s="44">
        <f t="shared" ca="1" si="6"/>
        <v>44520</v>
      </c>
      <c r="N399" s="61">
        <f t="shared" ca="1" si="7"/>
        <v>-1.6334996181491503E-2</v>
      </c>
      <c r="O399" s="35">
        <f t="shared" si="8"/>
        <v>119.93365</v>
      </c>
      <c r="P399" s="35">
        <f t="shared" si="9"/>
        <v>-6.6349999999999909E-2</v>
      </c>
      <c r="Q399" s="36">
        <f t="shared" si="10"/>
        <v>0.8</v>
      </c>
      <c r="R399" s="37">
        <f t="shared" si="11"/>
        <v>5375.5899999999556</v>
      </c>
      <c r="S399" s="38">
        <f t="shared" si="12"/>
        <v>7230.1685499999403</v>
      </c>
      <c r="T399" s="38"/>
      <c r="U399" s="62"/>
      <c r="V399" s="39">
        <f t="shared" si="13"/>
        <v>63905.729999999989</v>
      </c>
      <c r="W399" s="39">
        <f t="shared" si="14"/>
        <v>71135.898549999925</v>
      </c>
      <c r="X399" s="1">
        <f t="shared" si="15"/>
        <v>58130</v>
      </c>
      <c r="Y399" s="37">
        <f t="shared" si="16"/>
        <v>13005.898549999925</v>
      </c>
      <c r="Z399" s="183">
        <f t="shared" si="17"/>
        <v>0.22373814811628989</v>
      </c>
      <c r="AA399" s="183">
        <f>SUM($C$2:C399)*D399/SUM($B$2:B399)-1</f>
        <v>0.34397357105674042</v>
      </c>
      <c r="AB399" s="183">
        <f t="shared" si="20"/>
        <v>-0.12023542294045053</v>
      </c>
      <c r="AC399" s="40">
        <f t="shared" si="21"/>
        <v>0.22660351666666673</v>
      </c>
    </row>
    <row r="400" spans="1:29">
      <c r="A400" s="63" t="s">
        <v>1608</v>
      </c>
      <c r="B400" s="2">
        <v>120</v>
      </c>
      <c r="C400" s="177">
        <v>88.58</v>
      </c>
      <c r="D400" s="178">
        <v>1.3540000000000001</v>
      </c>
      <c r="E400" s="32">
        <f t="shared" si="1"/>
        <v>0.21000000000000002</v>
      </c>
      <c r="F400" s="26">
        <f t="shared" si="2"/>
        <v>-2.3110233333333476E-2</v>
      </c>
      <c r="H400" s="58">
        <f t="shared" si="3"/>
        <v>-2.7732280000000173</v>
      </c>
      <c r="I400" s="2" t="s">
        <v>65</v>
      </c>
      <c r="J400" s="33" t="s">
        <v>1591</v>
      </c>
      <c r="K400" s="59">
        <f t="shared" si="4"/>
        <v>44064</v>
      </c>
      <c r="L400" s="60" t="str">
        <f t="shared" ca="1" si="5"/>
        <v>2021/8/25</v>
      </c>
      <c r="M400" s="44">
        <f t="shared" ca="1" si="6"/>
        <v>44400</v>
      </c>
      <c r="N400" s="61">
        <f t="shared" ca="1" si="7"/>
        <v>-2.2797932882883024E-2</v>
      </c>
      <c r="O400" s="35">
        <f t="shared" si="8"/>
        <v>119.93732</v>
      </c>
      <c r="P400" s="35">
        <f t="shared" si="9"/>
        <v>-6.2680000000000291E-2</v>
      </c>
      <c r="Q400" s="36">
        <f t="shared" si="10"/>
        <v>0.8</v>
      </c>
      <c r="R400" s="37">
        <f t="shared" si="11"/>
        <v>5464.1699999999555</v>
      </c>
      <c r="S400" s="38">
        <f t="shared" si="12"/>
        <v>7398.4861799999398</v>
      </c>
      <c r="T400" s="38"/>
      <c r="U400" s="62"/>
      <c r="V400" s="39">
        <f t="shared" si="13"/>
        <v>63905.729999999989</v>
      </c>
      <c r="W400" s="39">
        <f t="shared" si="14"/>
        <v>71304.21617999993</v>
      </c>
      <c r="X400" s="1">
        <f t="shared" si="15"/>
        <v>58250</v>
      </c>
      <c r="Y400" s="37">
        <f t="shared" si="16"/>
        <v>13054.21617999993</v>
      </c>
      <c r="Z400" s="183">
        <f t="shared" si="17"/>
        <v>0.22410671553647954</v>
      </c>
      <c r="AA400" s="183">
        <f>SUM($C$2:C400)*D400/SUM($B$2:B400)-1</f>
        <v>0.35223218008657953</v>
      </c>
      <c r="AB400" s="183">
        <f t="shared" si="20"/>
        <v>-0.12812546455009999</v>
      </c>
      <c r="AC400" s="40">
        <f t="shared" si="21"/>
        <v>0.2331102333333335</v>
      </c>
    </row>
    <row r="401" spans="1:29">
      <c r="A401" s="63" t="s">
        <v>1609</v>
      </c>
      <c r="B401" s="2">
        <v>120</v>
      </c>
      <c r="C401" s="177">
        <v>87.71</v>
      </c>
      <c r="D401" s="178">
        <v>1.3673999999999999</v>
      </c>
      <c r="E401" s="32">
        <f t="shared" si="1"/>
        <v>0.21000000000000002</v>
      </c>
      <c r="F401" s="26">
        <f t="shared" si="2"/>
        <v>-3.2704883333333497E-2</v>
      </c>
      <c r="H401" s="58">
        <f t="shared" si="3"/>
        <v>-3.9245860000000192</v>
      </c>
      <c r="I401" s="2" t="s">
        <v>65</v>
      </c>
      <c r="J401" s="33" t="s">
        <v>1593</v>
      </c>
      <c r="K401" s="59">
        <f t="shared" si="4"/>
        <v>44067</v>
      </c>
      <c r="L401" s="60" t="str">
        <f t="shared" ca="1" si="5"/>
        <v>2021/8/25</v>
      </c>
      <c r="M401" s="44">
        <f t="shared" ca="1" si="6"/>
        <v>44040</v>
      </c>
      <c r="N401" s="61">
        <f t="shared" ca="1" si="7"/>
        <v>-3.2526655086285355E-2</v>
      </c>
      <c r="O401" s="35">
        <f t="shared" si="8"/>
        <v>119.93465399999998</v>
      </c>
      <c r="P401" s="35">
        <f t="shared" si="9"/>
        <v>-6.5346000000019444E-2</v>
      </c>
      <c r="Q401" s="36">
        <f t="shared" si="10"/>
        <v>0.8</v>
      </c>
      <c r="R401" s="37">
        <f t="shared" si="11"/>
        <v>5551.8799999999555</v>
      </c>
      <c r="S401" s="38">
        <f t="shared" si="12"/>
        <v>7591.6407119999385</v>
      </c>
      <c r="T401" s="38"/>
      <c r="U401" s="62"/>
      <c r="V401" s="39">
        <f t="shared" si="13"/>
        <v>63905.729999999989</v>
      </c>
      <c r="W401" s="39">
        <f t="shared" si="14"/>
        <v>71497.370711999931</v>
      </c>
      <c r="X401" s="1">
        <f t="shared" si="15"/>
        <v>58370</v>
      </c>
      <c r="Y401" s="37">
        <f t="shared" si="16"/>
        <v>13127.370711999931</v>
      </c>
      <c r="Z401" s="183">
        <f t="shared" si="17"/>
        <v>0.2248992755182444</v>
      </c>
      <c r="AA401" s="183">
        <f>SUM($C$2:C401)*D401/SUM($B$2:B401)-1</f>
        <v>0.36485541202695626</v>
      </c>
      <c r="AB401" s="183">
        <f t="shared" si="20"/>
        <v>-0.13995613650871186</v>
      </c>
      <c r="AC401" s="40">
        <f t="shared" si="21"/>
        <v>0.24270488333333351</v>
      </c>
    </row>
    <row r="402" spans="1:29">
      <c r="A402" s="63" t="s">
        <v>1610</v>
      </c>
      <c r="B402" s="2">
        <v>120</v>
      </c>
      <c r="C402" s="177">
        <v>88.14</v>
      </c>
      <c r="D402" s="178">
        <v>1.3608</v>
      </c>
      <c r="E402" s="32">
        <f t="shared" si="1"/>
        <v>0.21000000000000002</v>
      </c>
      <c r="F402" s="26">
        <f t="shared" si="2"/>
        <v>-2.7962700000000021E-2</v>
      </c>
      <c r="H402" s="58">
        <f t="shared" si="3"/>
        <v>-3.3555240000000026</v>
      </c>
      <c r="I402" s="2" t="s">
        <v>65</v>
      </c>
      <c r="J402" s="33" t="s">
        <v>1595</v>
      </c>
      <c r="K402" s="59">
        <f t="shared" si="4"/>
        <v>44068</v>
      </c>
      <c r="L402" s="60" t="str">
        <f t="shared" ca="1" si="5"/>
        <v>2021/8/25</v>
      </c>
      <c r="M402" s="44">
        <f t="shared" ca="1" si="6"/>
        <v>43920</v>
      </c>
      <c r="N402" s="61">
        <f t="shared" ca="1" si="7"/>
        <v>-2.7886299180327891E-2</v>
      </c>
      <c r="O402" s="35">
        <f t="shared" si="8"/>
        <v>119.940912</v>
      </c>
      <c r="P402" s="35">
        <f t="shared" si="9"/>
        <v>-5.9088000000002694E-2</v>
      </c>
      <c r="Q402" s="36">
        <f t="shared" si="10"/>
        <v>0.8</v>
      </c>
      <c r="R402" s="37">
        <f t="shared" si="11"/>
        <v>5640.0199999999559</v>
      </c>
      <c r="S402" s="38">
        <f t="shared" si="12"/>
        <v>7674.9392159999397</v>
      </c>
      <c r="T402" s="38"/>
      <c r="U402" s="62"/>
      <c r="V402" s="39">
        <f t="shared" si="13"/>
        <v>63905.729999999989</v>
      </c>
      <c r="W402" s="39">
        <f t="shared" si="14"/>
        <v>71580.669215999922</v>
      </c>
      <c r="X402" s="1">
        <f t="shared" si="15"/>
        <v>58490</v>
      </c>
      <c r="Y402" s="37">
        <f t="shared" si="16"/>
        <v>13090.669215999922</v>
      </c>
      <c r="Z402" s="183">
        <f t="shared" si="17"/>
        <v>0.22381038153530386</v>
      </c>
      <c r="AA402" s="183">
        <f>SUM($C$2:C402)*D402/SUM($B$2:B402)-1</f>
        <v>0.35752530367304636</v>
      </c>
      <c r="AB402" s="183">
        <f t="shared" si="20"/>
        <v>-0.1337149221377425</v>
      </c>
      <c r="AC402" s="40">
        <f t="shared" si="21"/>
        <v>0.23796270000000003</v>
      </c>
    </row>
    <row r="403" spans="1:29">
      <c r="A403" s="63" t="s">
        <v>1611</v>
      </c>
      <c r="B403" s="2">
        <v>120</v>
      </c>
      <c r="C403" s="177">
        <v>89.07</v>
      </c>
      <c r="D403" s="178">
        <v>1.3466</v>
      </c>
      <c r="E403" s="32">
        <f t="shared" si="1"/>
        <v>0.21000000000000002</v>
      </c>
      <c r="F403" s="26">
        <f t="shared" si="2"/>
        <v>-1.7706350000000152E-2</v>
      </c>
      <c r="H403" s="58">
        <f t="shared" si="3"/>
        <v>-2.1247620000000182</v>
      </c>
      <c r="I403" s="2" t="s">
        <v>65</v>
      </c>
      <c r="J403" s="33" t="s">
        <v>1597</v>
      </c>
      <c r="K403" s="59">
        <f t="shared" si="4"/>
        <v>44069</v>
      </c>
      <c r="L403" s="60" t="str">
        <f t="shared" ca="1" si="5"/>
        <v>2021/8/25</v>
      </c>
      <c r="M403" s="44">
        <f t="shared" ca="1" si="6"/>
        <v>43800</v>
      </c>
      <c r="N403" s="61">
        <f t="shared" ca="1" si="7"/>
        <v>-1.7706350000000152E-2</v>
      </c>
      <c r="O403" s="35">
        <f t="shared" si="8"/>
        <v>119.94166199999999</v>
      </c>
      <c r="P403" s="35">
        <f t="shared" si="9"/>
        <v>-5.8338000000006218E-2</v>
      </c>
      <c r="Q403" s="36">
        <f t="shared" si="10"/>
        <v>0.8</v>
      </c>
      <c r="R403" s="37">
        <f t="shared" si="11"/>
        <v>5729.0899999999556</v>
      </c>
      <c r="S403" s="38">
        <f t="shared" si="12"/>
        <v>7714.7925939999404</v>
      </c>
      <c r="T403" s="38"/>
      <c r="U403" s="62"/>
      <c r="V403" s="39">
        <f t="shared" si="13"/>
        <v>63905.729999999989</v>
      </c>
      <c r="W403" s="39">
        <f t="shared" si="14"/>
        <v>71620.522593999922</v>
      </c>
      <c r="X403" s="1">
        <f t="shared" si="15"/>
        <v>58610</v>
      </c>
      <c r="Y403" s="37">
        <f t="shared" si="16"/>
        <v>13010.522593999922</v>
      </c>
      <c r="Z403" s="183">
        <f t="shared" si="17"/>
        <v>0.22198468851731645</v>
      </c>
      <c r="AA403" s="183">
        <f>SUM($C$2:C403)*D403/SUM($B$2:B403)-1</f>
        <v>0.34264941717432373</v>
      </c>
      <c r="AB403" s="183">
        <f t="shared" si="20"/>
        <v>-0.12066472865700728</v>
      </c>
      <c r="AC403" s="40">
        <f t="shared" si="21"/>
        <v>0.22770635000000017</v>
      </c>
    </row>
    <row r="404" spans="1:29">
      <c r="A404" s="63" t="s">
        <v>1612</v>
      </c>
      <c r="B404" s="2">
        <v>120</v>
      </c>
      <c r="C404" s="177">
        <v>89.71</v>
      </c>
      <c r="D404" s="178">
        <v>1.337</v>
      </c>
      <c r="E404" s="32">
        <f t="shared" si="1"/>
        <v>0.21000000000000002</v>
      </c>
      <c r="F404" s="26">
        <f t="shared" si="2"/>
        <v>-1.0648216666666837E-2</v>
      </c>
      <c r="H404" s="58">
        <f t="shared" si="3"/>
        <v>-1.2777860000000203</v>
      </c>
      <c r="I404" s="2" t="s">
        <v>65</v>
      </c>
      <c r="J404" s="33" t="s">
        <v>1599</v>
      </c>
      <c r="K404" s="59">
        <f t="shared" si="4"/>
        <v>44070</v>
      </c>
      <c r="L404" s="60" t="str">
        <f t="shared" ca="1" si="5"/>
        <v>2021/8/25</v>
      </c>
      <c r="M404" s="44">
        <f t="shared" ca="1" si="6"/>
        <v>43680</v>
      </c>
      <c r="N404" s="61">
        <f t="shared" ca="1" si="7"/>
        <v>-1.0677470009157679E-2</v>
      </c>
      <c r="O404" s="35">
        <f t="shared" si="8"/>
        <v>119.94226999999999</v>
      </c>
      <c r="P404" s="35">
        <f t="shared" si="9"/>
        <v>-5.7730000000006498E-2</v>
      </c>
      <c r="Q404" s="36">
        <f t="shared" si="10"/>
        <v>0.8</v>
      </c>
      <c r="R404" s="37">
        <f t="shared" si="11"/>
        <v>5818.7999999999556</v>
      </c>
      <c r="S404" s="38">
        <f t="shared" si="12"/>
        <v>7779.7355999999409</v>
      </c>
      <c r="T404" s="38"/>
      <c r="U404" s="62"/>
      <c r="V404" s="39">
        <f t="shared" si="13"/>
        <v>63905.729999999989</v>
      </c>
      <c r="W404" s="39">
        <f t="shared" si="14"/>
        <v>71685.465599999923</v>
      </c>
      <c r="X404" s="1">
        <f t="shared" si="15"/>
        <v>58730</v>
      </c>
      <c r="Y404" s="37">
        <f t="shared" si="16"/>
        <v>12955.465599999923</v>
      </c>
      <c r="Z404" s="183">
        <f t="shared" si="17"/>
        <v>0.22059365911799622</v>
      </c>
      <c r="AA404" s="183">
        <f>SUM($C$2:C404)*D404/SUM($B$2:B404)-1</f>
        <v>0.3323901856431386</v>
      </c>
      <c r="AB404" s="183">
        <f t="shared" si="20"/>
        <v>-0.11179652652514238</v>
      </c>
      <c r="AC404" s="40">
        <f t="shared" si="21"/>
        <v>0.22064821666666687</v>
      </c>
    </row>
    <row r="405" spans="1:29">
      <c r="A405" s="63" t="s">
        <v>1613</v>
      </c>
      <c r="B405" s="2">
        <v>120</v>
      </c>
      <c r="C405" s="177">
        <v>87.55</v>
      </c>
      <c r="D405" s="178">
        <v>1.37</v>
      </c>
      <c r="E405" s="32">
        <f t="shared" si="1"/>
        <v>0.21000000000000002</v>
      </c>
      <c r="F405" s="26">
        <f t="shared" si="2"/>
        <v>-3.4469416666666794E-2</v>
      </c>
      <c r="H405" s="58">
        <f t="shared" si="3"/>
        <v>-4.1363300000000152</v>
      </c>
      <c r="I405" s="2" t="s">
        <v>65</v>
      </c>
      <c r="J405" s="33" t="s">
        <v>1601</v>
      </c>
      <c r="K405" s="59">
        <f t="shared" si="4"/>
        <v>44071</v>
      </c>
      <c r="L405" s="60" t="str">
        <f t="shared" ca="1" si="5"/>
        <v>2021/8/25</v>
      </c>
      <c r="M405" s="44">
        <f t="shared" ca="1" si="6"/>
        <v>43560</v>
      </c>
      <c r="N405" s="61">
        <f t="shared" ca="1" si="7"/>
        <v>-3.4659330808080931E-2</v>
      </c>
      <c r="O405" s="35">
        <f t="shared" si="8"/>
        <v>119.9435</v>
      </c>
      <c r="P405" s="35">
        <f t="shared" si="9"/>
        <v>-5.6499999999999773E-2</v>
      </c>
      <c r="Q405" s="36">
        <f t="shared" si="10"/>
        <v>0.8</v>
      </c>
      <c r="R405" s="37">
        <f t="shared" si="11"/>
        <v>5906.3499999999558</v>
      </c>
      <c r="S405" s="38">
        <f t="shared" si="12"/>
        <v>8091.6994999999397</v>
      </c>
      <c r="T405" s="38"/>
      <c r="U405" s="62"/>
      <c r="V405" s="39">
        <f t="shared" si="13"/>
        <v>63905.729999999989</v>
      </c>
      <c r="W405" s="39">
        <f t="shared" si="14"/>
        <v>71997.429499999926</v>
      </c>
      <c r="X405" s="1">
        <f t="shared" si="15"/>
        <v>58850</v>
      </c>
      <c r="Y405" s="37">
        <f t="shared" si="16"/>
        <v>13147.429499999926</v>
      </c>
      <c r="Z405" s="183">
        <f t="shared" si="17"/>
        <v>0.22340576890399189</v>
      </c>
      <c r="AA405" s="183">
        <f>SUM($C$2:C405)*D405/SUM($B$2:B405)-1</f>
        <v>0.36452422622107905</v>
      </c>
      <c r="AB405" s="183">
        <f t="shared" si="20"/>
        <v>-0.14111845731708716</v>
      </c>
      <c r="AC405" s="40">
        <f t="shared" si="21"/>
        <v>0.24446941666666683</v>
      </c>
    </row>
    <row r="406" spans="1:29">
      <c r="A406" s="63" t="s">
        <v>1614</v>
      </c>
      <c r="B406" s="2">
        <v>120</v>
      </c>
      <c r="C406" s="177">
        <v>87.82</v>
      </c>
      <c r="D406" s="178">
        <v>1.3657999999999999</v>
      </c>
      <c r="E406" s="32">
        <f t="shared" si="1"/>
        <v>0.21000000000000002</v>
      </c>
      <c r="F406" s="26">
        <f t="shared" si="2"/>
        <v>-3.1491766666666858E-2</v>
      </c>
      <c r="H406" s="58">
        <f t="shared" si="3"/>
        <v>-3.7790120000000229</v>
      </c>
      <c r="I406" s="2" t="s">
        <v>65</v>
      </c>
      <c r="J406" s="33" t="s">
        <v>1603</v>
      </c>
      <c r="K406" s="59">
        <f t="shared" si="4"/>
        <v>44074</v>
      </c>
      <c r="L406" s="60" t="str">
        <f t="shared" ca="1" si="5"/>
        <v>2021/8/25</v>
      </c>
      <c r="M406" s="44">
        <f t="shared" ca="1" si="6"/>
        <v>43200</v>
      </c>
      <c r="N406" s="61">
        <f t="shared" ca="1" si="7"/>
        <v>-3.192915231481501E-2</v>
      </c>
      <c r="O406" s="35">
        <f t="shared" si="8"/>
        <v>119.94455599999998</v>
      </c>
      <c r="P406" s="35">
        <f t="shared" si="9"/>
        <v>-5.5444000000022697E-2</v>
      </c>
      <c r="Q406" s="36">
        <f t="shared" si="10"/>
        <v>0.8</v>
      </c>
      <c r="R406" s="37">
        <f t="shared" si="11"/>
        <v>5994.1699999999555</v>
      </c>
      <c r="S406" s="38">
        <f t="shared" si="12"/>
        <v>8186.8373859999383</v>
      </c>
      <c r="T406" s="38"/>
      <c r="U406" s="62"/>
      <c r="V406" s="39">
        <f t="shared" si="13"/>
        <v>63905.729999999989</v>
      </c>
      <c r="W406" s="39">
        <f t="shared" si="14"/>
        <v>72092.567385999922</v>
      </c>
      <c r="X406" s="1">
        <f t="shared" si="15"/>
        <v>58970</v>
      </c>
      <c r="Y406" s="37">
        <f t="shared" si="16"/>
        <v>13122.567385999922</v>
      </c>
      <c r="Z406" s="183">
        <f t="shared" si="17"/>
        <v>0.2225295469899935</v>
      </c>
      <c r="AA406" s="183">
        <f>SUM($C$2:C406)*D406/SUM($B$2:B406)-1</f>
        <v>0.35960052471352766</v>
      </c>
      <c r="AB406" s="183">
        <f t="shared" si="20"/>
        <v>-0.13707097772353416</v>
      </c>
      <c r="AC406" s="40">
        <f t="shared" si="21"/>
        <v>0.24149176666666688</v>
      </c>
    </row>
    <row r="407" spans="1:29">
      <c r="A407" s="63" t="s">
        <v>1650</v>
      </c>
      <c r="B407" s="2">
        <v>120</v>
      </c>
      <c r="C407" s="177">
        <v>87.28</v>
      </c>
      <c r="D407" s="178">
        <v>1.3742000000000001</v>
      </c>
      <c r="E407" s="32">
        <f t="shared" si="1"/>
        <v>0.21000000000000002</v>
      </c>
      <c r="F407" s="26">
        <f t="shared" si="2"/>
        <v>-3.744706666666673E-2</v>
      </c>
      <c r="H407" s="58">
        <f t="shared" si="3"/>
        <v>-4.4936480000000074</v>
      </c>
      <c r="I407" s="2" t="s">
        <v>65</v>
      </c>
      <c r="J407" s="33" t="s">
        <v>1633</v>
      </c>
      <c r="K407" s="59">
        <f t="shared" si="4"/>
        <v>44075</v>
      </c>
      <c r="L407" s="60" t="str">
        <f t="shared" ca="1" si="5"/>
        <v>2021/8/25</v>
      </c>
      <c r="M407" s="44">
        <f t="shared" ca="1" si="6"/>
        <v>43080</v>
      </c>
      <c r="N407" s="61">
        <f t="shared" ca="1" si="7"/>
        <v>-3.80729229340762E-2</v>
      </c>
      <c r="O407" s="35">
        <f t="shared" si="8"/>
        <v>119.94017600000001</v>
      </c>
      <c r="P407" s="35">
        <f t="shared" si="9"/>
        <v>-5.9823999999991884E-2</v>
      </c>
      <c r="Q407" s="36">
        <f t="shared" si="10"/>
        <v>0.8</v>
      </c>
      <c r="R407" s="37">
        <f t="shared" si="11"/>
        <v>6081.4499999999553</v>
      </c>
      <c r="S407" s="38">
        <f t="shared" si="12"/>
        <v>8357.1285899999384</v>
      </c>
      <c r="T407" s="38"/>
      <c r="U407" s="62"/>
      <c r="V407" s="39">
        <f t="shared" si="13"/>
        <v>63905.729999999989</v>
      </c>
      <c r="W407" s="39">
        <f t="shared" si="14"/>
        <v>72262.858589999931</v>
      </c>
      <c r="X407" s="1">
        <f t="shared" si="15"/>
        <v>59090</v>
      </c>
      <c r="Y407" s="37">
        <f t="shared" si="16"/>
        <v>13172.858589999931</v>
      </c>
      <c r="Z407" s="183">
        <f t="shared" si="17"/>
        <v>0.22292872888813564</v>
      </c>
      <c r="AA407" s="183">
        <f>SUM($C$2:C407)*D407/SUM($B$2:B407)-1</f>
        <v>0.36720774016043634</v>
      </c>
      <c r="AB407" s="183">
        <f t="shared" si="20"/>
        <v>-0.14427901127230069</v>
      </c>
      <c r="AC407" s="40">
        <f t="shared" si="21"/>
        <v>0.24744706666666674</v>
      </c>
    </row>
    <row r="408" spans="1:29">
      <c r="A408" s="63" t="s">
        <v>1651</v>
      </c>
      <c r="B408" s="2">
        <v>120</v>
      </c>
      <c r="C408" s="177">
        <v>87.18</v>
      </c>
      <c r="D408" s="178">
        <v>1.3756999999999999</v>
      </c>
      <c r="E408" s="32">
        <f t="shared" si="1"/>
        <v>0.21000000000000002</v>
      </c>
      <c r="F408" s="26">
        <f t="shared" si="2"/>
        <v>-3.8549899999999936E-2</v>
      </c>
      <c r="H408" s="58">
        <f t="shared" si="3"/>
        <v>-4.6259879999999924</v>
      </c>
      <c r="I408" s="2" t="s">
        <v>65</v>
      </c>
      <c r="J408" s="33" t="s">
        <v>1635</v>
      </c>
      <c r="K408" s="59">
        <f t="shared" si="4"/>
        <v>44076</v>
      </c>
      <c r="L408" s="60" t="str">
        <f t="shared" ca="1" si="5"/>
        <v>2021/8/25</v>
      </c>
      <c r="M408" s="44">
        <f t="shared" ca="1" si="6"/>
        <v>42960</v>
      </c>
      <c r="N408" s="61">
        <f t="shared" ca="1" si="7"/>
        <v>-3.9303668994413343E-2</v>
      </c>
      <c r="O408" s="35">
        <f t="shared" si="8"/>
        <v>119.933526</v>
      </c>
      <c r="P408" s="35">
        <f t="shared" si="9"/>
        <v>-6.6473999999999478E-2</v>
      </c>
      <c r="Q408" s="36">
        <f t="shared" si="10"/>
        <v>0.8</v>
      </c>
      <c r="R408" s="37">
        <f t="shared" si="11"/>
        <v>6168.6299999999555</v>
      </c>
      <c r="S408" s="38">
        <f t="shared" si="12"/>
        <v>8486.1842909999377</v>
      </c>
      <c r="T408" s="38"/>
      <c r="U408" s="62"/>
      <c r="V408" s="39">
        <f t="shared" si="13"/>
        <v>63905.729999999989</v>
      </c>
      <c r="W408" s="39">
        <f t="shared" si="14"/>
        <v>72391.914290999921</v>
      </c>
      <c r="X408" s="1">
        <f t="shared" si="15"/>
        <v>59210</v>
      </c>
      <c r="Y408" s="37">
        <f t="shared" si="16"/>
        <v>13181.914290999921</v>
      </c>
      <c r="Z408" s="183">
        <f t="shared" si="17"/>
        <v>0.22262986473568525</v>
      </c>
      <c r="AA408" s="183">
        <f>SUM($C$2:C408)*D408/SUM($B$2:B408)-1</f>
        <v>0.36794537288366458</v>
      </c>
      <c r="AB408" s="183">
        <f t="shared" si="20"/>
        <v>-0.14531550814797933</v>
      </c>
      <c r="AC408" s="40">
        <f t="shared" si="21"/>
        <v>0.24854989999999996</v>
      </c>
    </row>
    <row r="409" spans="1:29">
      <c r="A409" s="63" t="s">
        <v>1652</v>
      </c>
      <c r="B409" s="2">
        <v>120</v>
      </c>
      <c r="C409" s="177">
        <v>87.86</v>
      </c>
      <c r="D409" s="178">
        <v>1.3651</v>
      </c>
      <c r="E409" s="32">
        <f t="shared" si="1"/>
        <v>0.21000000000000002</v>
      </c>
      <c r="F409" s="26">
        <f t="shared" si="2"/>
        <v>-3.1050633333333386E-2</v>
      </c>
      <c r="H409" s="58">
        <f t="shared" si="3"/>
        <v>-3.7260760000000062</v>
      </c>
      <c r="I409" s="2" t="s">
        <v>65</v>
      </c>
      <c r="J409" s="33" t="s">
        <v>1637</v>
      </c>
      <c r="K409" s="59">
        <f t="shared" si="4"/>
        <v>44077</v>
      </c>
      <c r="L409" s="60" t="str">
        <f t="shared" ca="1" si="5"/>
        <v>2021/8/25</v>
      </c>
      <c r="M409" s="44">
        <f t="shared" ca="1" si="6"/>
        <v>42840</v>
      </c>
      <c r="N409" s="61">
        <f t="shared" ca="1" si="7"/>
        <v>-3.1746445845004724E-2</v>
      </c>
      <c r="O409" s="35">
        <f t="shared" si="8"/>
        <v>119.937686</v>
      </c>
      <c r="P409" s="35">
        <f t="shared" si="9"/>
        <v>-6.2314000000000647E-2</v>
      </c>
      <c r="Q409" s="36">
        <f t="shared" si="10"/>
        <v>0.8</v>
      </c>
      <c r="R409" s="37">
        <f t="shared" si="11"/>
        <v>6256.4899999999552</v>
      </c>
      <c r="S409" s="38">
        <f t="shared" si="12"/>
        <v>8540.7344989999383</v>
      </c>
      <c r="T409" s="38"/>
      <c r="U409" s="62"/>
      <c r="V409" s="39">
        <f t="shared" si="13"/>
        <v>63905.729999999989</v>
      </c>
      <c r="W409" s="39">
        <f t="shared" si="14"/>
        <v>72446.464498999921</v>
      </c>
      <c r="X409" s="1">
        <f t="shared" si="15"/>
        <v>59330</v>
      </c>
      <c r="Y409" s="37">
        <f t="shared" si="16"/>
        <v>13116.464498999921</v>
      </c>
      <c r="Z409" s="183">
        <f t="shared" si="17"/>
        <v>0.22107642843418041</v>
      </c>
      <c r="AA409" s="183">
        <f>SUM($C$2:C409)*D409/SUM($B$2:B409)-1</f>
        <v>0.35667503810980716</v>
      </c>
      <c r="AB409" s="183">
        <f t="shared" si="20"/>
        <v>-0.13559860967562676</v>
      </c>
      <c r="AC409" s="40">
        <f t="shared" si="21"/>
        <v>0.2410506333333334</v>
      </c>
    </row>
    <row r="410" spans="1:29">
      <c r="A410" s="63" t="s">
        <v>1653</v>
      </c>
      <c r="B410" s="2">
        <v>120</v>
      </c>
      <c r="C410" s="177">
        <v>88.37</v>
      </c>
      <c r="D410" s="178">
        <v>1.3573</v>
      </c>
      <c r="E410" s="32">
        <f t="shared" si="1"/>
        <v>0.21000000000000002</v>
      </c>
      <c r="F410" s="26">
        <f t="shared" si="2"/>
        <v>-2.5426183333333321E-2</v>
      </c>
      <c r="H410" s="58">
        <f t="shared" si="3"/>
        <v>-3.0511419999999987</v>
      </c>
      <c r="I410" s="2" t="s">
        <v>65</v>
      </c>
      <c r="J410" s="33" t="s">
        <v>1639</v>
      </c>
      <c r="K410" s="59">
        <f t="shared" si="4"/>
        <v>44078</v>
      </c>
      <c r="L410" s="60" t="str">
        <f t="shared" ca="1" si="5"/>
        <v>2021/8/25</v>
      </c>
      <c r="M410" s="44">
        <f t="shared" ca="1" si="6"/>
        <v>42720</v>
      </c>
      <c r="N410" s="61">
        <f t="shared" ca="1" si="7"/>
        <v>-2.6068980102996242E-2</v>
      </c>
      <c r="O410" s="35">
        <f t="shared" si="8"/>
        <v>119.94460100000001</v>
      </c>
      <c r="P410" s="35">
        <f t="shared" si="9"/>
        <v>-5.5398999999994203E-2</v>
      </c>
      <c r="Q410" s="36">
        <f t="shared" si="10"/>
        <v>0.8</v>
      </c>
      <c r="R410" s="37">
        <f t="shared" si="11"/>
        <v>6344.8599999999551</v>
      </c>
      <c r="S410" s="38">
        <f t="shared" si="12"/>
        <v>8611.8784779999387</v>
      </c>
      <c r="T410" s="38"/>
      <c r="U410" s="62"/>
      <c r="V410" s="39">
        <f t="shared" si="13"/>
        <v>63905.729999999989</v>
      </c>
      <c r="W410" s="39">
        <f t="shared" si="14"/>
        <v>72517.608477999922</v>
      </c>
      <c r="X410" s="1">
        <f t="shared" si="15"/>
        <v>59450</v>
      </c>
      <c r="Y410" s="37">
        <f t="shared" si="16"/>
        <v>13067.608477999922</v>
      </c>
      <c r="Z410" s="183">
        <f t="shared" si="17"/>
        <v>0.21980838482758491</v>
      </c>
      <c r="AA410" s="183">
        <f>SUM($C$2:C410)*D410/SUM($B$2:B410)-1</f>
        <v>0.34821196127226406</v>
      </c>
      <c r="AB410" s="183">
        <f t="shared" si="20"/>
        <v>-0.12840357644467915</v>
      </c>
      <c r="AC410" s="40">
        <f t="shared" si="21"/>
        <v>0.23542618333333334</v>
      </c>
    </row>
    <row r="411" spans="1:29">
      <c r="A411" s="63" t="s">
        <v>1654</v>
      </c>
      <c r="B411" s="2">
        <v>120</v>
      </c>
      <c r="C411" s="177">
        <v>90.15</v>
      </c>
      <c r="D411" s="178">
        <v>1.3304</v>
      </c>
      <c r="E411" s="32">
        <f t="shared" si="1"/>
        <v>0.21000000000000002</v>
      </c>
      <c r="F411" s="26">
        <f t="shared" si="2"/>
        <v>-5.7957500000000552E-3</v>
      </c>
      <c r="H411" s="58">
        <f t="shared" si="3"/>
        <v>-0.6954900000000066</v>
      </c>
      <c r="I411" s="2" t="s">
        <v>65</v>
      </c>
      <c r="J411" s="33" t="s">
        <v>1641</v>
      </c>
      <c r="K411" s="59">
        <f t="shared" si="4"/>
        <v>44081</v>
      </c>
      <c r="L411" s="60" t="str">
        <f t="shared" ca="1" si="5"/>
        <v>2021/8/25</v>
      </c>
      <c r="M411" s="44">
        <f t="shared" ca="1" si="6"/>
        <v>42360</v>
      </c>
      <c r="N411" s="61">
        <f t="shared" ca="1" si="7"/>
        <v>-5.9927726628895752E-3</v>
      </c>
      <c r="O411" s="35">
        <f t="shared" si="8"/>
        <v>119.93556000000001</v>
      </c>
      <c r="P411" s="35">
        <f t="shared" si="9"/>
        <v>-6.4439999999990505E-2</v>
      </c>
      <c r="Q411" s="36">
        <f t="shared" si="10"/>
        <v>0.8</v>
      </c>
      <c r="R411" s="37">
        <f t="shared" si="11"/>
        <v>6435.0099999999547</v>
      </c>
      <c r="S411" s="38">
        <f t="shared" si="12"/>
        <v>8561.1373039999398</v>
      </c>
      <c r="T411" s="38"/>
      <c r="U411" s="62"/>
      <c r="V411" s="39">
        <f t="shared" si="13"/>
        <v>63905.729999999989</v>
      </c>
      <c r="W411" s="39">
        <f t="shared" si="14"/>
        <v>72466.867303999927</v>
      </c>
      <c r="X411" s="1">
        <f t="shared" si="15"/>
        <v>59570</v>
      </c>
      <c r="Y411" s="37">
        <f t="shared" si="16"/>
        <v>12896.867303999927</v>
      </c>
      <c r="Z411" s="183">
        <f t="shared" si="17"/>
        <v>0.21649936719825291</v>
      </c>
      <c r="AA411" s="183">
        <f>SUM($C$2:C411)*D411/SUM($B$2:B411)-1</f>
        <v>0.32083787668867392</v>
      </c>
      <c r="AB411" s="183">
        <f t="shared" si="20"/>
        <v>-0.10433850949042101</v>
      </c>
      <c r="AC411" s="40">
        <f t="shared" si="21"/>
        <v>0.21579575000000006</v>
      </c>
    </row>
    <row r="412" spans="1:29">
      <c r="A412" s="63" t="s">
        <v>1655</v>
      </c>
      <c r="B412" s="2">
        <v>120</v>
      </c>
      <c r="C412" s="177">
        <v>89.57</v>
      </c>
      <c r="D412" s="178">
        <v>1.3391</v>
      </c>
      <c r="E412" s="32">
        <f t="shared" si="1"/>
        <v>0.21000000000000002</v>
      </c>
      <c r="F412" s="26">
        <f t="shared" si="2"/>
        <v>-1.2192183333333518E-2</v>
      </c>
      <c r="H412" s="58">
        <f t="shared" si="3"/>
        <v>-1.4630620000000221</v>
      </c>
      <c r="I412" s="2" t="s">
        <v>65</v>
      </c>
      <c r="J412" s="33" t="s">
        <v>1643</v>
      </c>
      <c r="K412" s="59">
        <f t="shared" si="4"/>
        <v>44082</v>
      </c>
      <c r="L412" s="60" t="str">
        <f t="shared" ca="1" si="5"/>
        <v>2021/8/25</v>
      </c>
      <c r="M412" s="44">
        <f t="shared" ca="1" si="6"/>
        <v>42240</v>
      </c>
      <c r="N412" s="61">
        <f t="shared" ca="1" si="7"/>
        <v>-1.2642462831439584E-2</v>
      </c>
      <c r="O412" s="35">
        <f t="shared" si="8"/>
        <v>119.94318699999998</v>
      </c>
      <c r="P412" s="35">
        <f t="shared" si="9"/>
        <v>-5.6813000000019542E-2</v>
      </c>
      <c r="Q412" s="36">
        <f t="shared" si="10"/>
        <v>0.8</v>
      </c>
      <c r="R412" s="37">
        <f t="shared" si="11"/>
        <v>6524.5799999999545</v>
      </c>
      <c r="S412" s="38">
        <f t="shared" si="12"/>
        <v>8737.0650779999396</v>
      </c>
      <c r="T412" s="38"/>
      <c r="U412" s="62"/>
      <c r="V412" s="39">
        <f t="shared" si="13"/>
        <v>63905.729999999989</v>
      </c>
      <c r="W412" s="39">
        <f t="shared" si="14"/>
        <v>72642.795077999923</v>
      </c>
      <c r="X412" s="1">
        <f t="shared" si="15"/>
        <v>59690</v>
      </c>
      <c r="Y412" s="37">
        <f t="shared" si="16"/>
        <v>12952.795077999923</v>
      </c>
      <c r="Z412" s="183">
        <f t="shared" si="17"/>
        <v>0.21700109026637504</v>
      </c>
      <c r="AA412" s="183">
        <f>SUM($C$2:C412)*D412/SUM($B$2:B412)-1</f>
        <v>0.32880641816185108</v>
      </c>
      <c r="AB412" s="183">
        <f t="shared" si="20"/>
        <v>-0.11180532789547604</v>
      </c>
      <c r="AC412" s="40">
        <f t="shared" si="21"/>
        <v>0.22219218333333354</v>
      </c>
    </row>
    <row r="413" spans="1:29">
      <c r="A413" s="63" t="s">
        <v>1656</v>
      </c>
      <c r="B413" s="2">
        <v>120</v>
      </c>
      <c r="C413" s="177">
        <v>91.87</v>
      </c>
      <c r="D413" s="178">
        <v>1.3056000000000001</v>
      </c>
      <c r="E413" s="32">
        <f t="shared" si="1"/>
        <v>0.21000000000000002</v>
      </c>
      <c r="F413" s="26">
        <f t="shared" si="2"/>
        <v>1.3172983333333358E-2</v>
      </c>
      <c r="H413" s="58">
        <f t="shared" si="3"/>
        <v>1.580758000000003</v>
      </c>
      <c r="I413" s="2" t="s">
        <v>65</v>
      </c>
      <c r="J413" s="33" t="s">
        <v>1645</v>
      </c>
      <c r="K413" s="59">
        <f t="shared" si="4"/>
        <v>44083</v>
      </c>
      <c r="L413" s="60" t="str">
        <f t="shared" ca="1" si="5"/>
        <v>2021/8/25</v>
      </c>
      <c r="M413" s="44">
        <f t="shared" ca="1" si="6"/>
        <v>42120</v>
      </c>
      <c r="N413" s="61">
        <f t="shared" ca="1" si="7"/>
        <v>1.3698401471984832E-2</v>
      </c>
      <c r="O413" s="35">
        <f t="shared" si="8"/>
        <v>119.94547200000001</v>
      </c>
      <c r="P413" s="35">
        <f t="shared" si="9"/>
        <v>-5.4527999999990584E-2</v>
      </c>
      <c r="Q413" s="36">
        <f t="shared" si="10"/>
        <v>0.8</v>
      </c>
      <c r="R413" s="37">
        <f t="shared" si="11"/>
        <v>6616.4499999999543</v>
      </c>
      <c r="S413" s="38">
        <f t="shared" si="12"/>
        <v>8638.4371199999405</v>
      </c>
      <c r="T413" s="38"/>
      <c r="U413" s="62"/>
      <c r="V413" s="39">
        <f t="shared" si="13"/>
        <v>63905.729999999989</v>
      </c>
      <c r="W413" s="39">
        <f t="shared" si="14"/>
        <v>72544.167119999925</v>
      </c>
      <c r="X413" s="1">
        <f t="shared" si="15"/>
        <v>59810</v>
      </c>
      <c r="Y413" s="37">
        <f t="shared" si="16"/>
        <v>12734.167119999925</v>
      </c>
      <c r="Z413" s="183">
        <f t="shared" si="17"/>
        <v>0.21291033472663301</v>
      </c>
      <c r="AA413" s="183">
        <f>SUM($C$2:C413)*D413/SUM($B$2:B413)-1</f>
        <v>0.29496500637329248</v>
      </c>
      <c r="AB413" s="183">
        <f t="shared" si="20"/>
        <v>-8.2054671646659472E-2</v>
      </c>
      <c r="AC413" s="40">
        <f t="shared" si="21"/>
        <v>0.19682701666666666</v>
      </c>
    </row>
    <row r="414" spans="1:29">
      <c r="A414" s="63" t="s">
        <v>1657</v>
      </c>
      <c r="B414" s="2">
        <v>135</v>
      </c>
      <c r="C414" s="177">
        <v>105.04</v>
      </c>
      <c r="D414" s="178">
        <v>1.2846</v>
      </c>
      <c r="E414" s="32">
        <f t="shared" si="1"/>
        <v>0.22000000000000003</v>
      </c>
      <c r="F414" s="26">
        <f t="shared" si="2"/>
        <v>2.9703229629629707E-2</v>
      </c>
      <c r="H414" s="58">
        <f t="shared" si="3"/>
        <v>4.0099360000000104</v>
      </c>
      <c r="I414" s="2" t="s">
        <v>65</v>
      </c>
      <c r="J414" s="33" t="s">
        <v>1647</v>
      </c>
      <c r="K414" s="59">
        <f t="shared" si="4"/>
        <v>44084</v>
      </c>
      <c r="L414" s="60" t="str">
        <f t="shared" ca="1" si="5"/>
        <v>2021/8/25</v>
      </c>
      <c r="M414" s="44">
        <f t="shared" ca="1" si="6"/>
        <v>47250</v>
      </c>
      <c r="N414" s="61">
        <f t="shared" ca="1" si="7"/>
        <v>3.0976225185185263E-2</v>
      </c>
      <c r="O414" s="35">
        <f t="shared" si="8"/>
        <v>134.93438399999999</v>
      </c>
      <c r="P414" s="35">
        <f t="shared" si="9"/>
        <v>-6.561600000000567E-2</v>
      </c>
      <c r="Q414" s="36">
        <f t="shared" si="10"/>
        <v>0.9</v>
      </c>
      <c r="R414" s="37">
        <f t="shared" si="11"/>
        <v>6721.4899999999543</v>
      </c>
      <c r="S414" s="38">
        <f t="shared" si="12"/>
        <v>8634.4260539999414</v>
      </c>
      <c r="T414" s="38"/>
      <c r="U414" s="62"/>
      <c r="V414" s="39">
        <f t="shared" si="13"/>
        <v>63905.729999999989</v>
      </c>
      <c r="W414" s="39">
        <f t="shared" si="14"/>
        <v>72540.156053999934</v>
      </c>
      <c r="X414" s="1">
        <f t="shared" si="15"/>
        <v>59945</v>
      </c>
      <c r="Y414" s="37">
        <f t="shared" si="16"/>
        <v>12595.156053999934</v>
      </c>
      <c r="Z414" s="183">
        <f t="shared" si="17"/>
        <v>0.21011187011427035</v>
      </c>
      <c r="AA414" s="183">
        <f>SUM($C$2:C414)*D414/SUM($B$2:B414)-1</f>
        <v>0.27351239687105688</v>
      </c>
      <c r="AB414" s="183">
        <f t="shared" si="20"/>
        <v>-6.3400526756786535E-2</v>
      </c>
      <c r="AC414" s="40">
        <f t="shared" si="21"/>
        <v>0.19029677037037032</v>
      </c>
    </row>
    <row r="415" spans="1:29">
      <c r="A415" s="63" t="s">
        <v>1658</v>
      </c>
      <c r="B415" s="2">
        <v>135</v>
      </c>
      <c r="C415" s="177">
        <v>103.9</v>
      </c>
      <c r="D415" s="178">
        <v>1.2987</v>
      </c>
      <c r="E415" s="32">
        <f t="shared" si="1"/>
        <v>0.22000000000000003</v>
      </c>
      <c r="F415" s="26">
        <f t="shared" si="2"/>
        <v>1.8527851851851868E-2</v>
      </c>
      <c r="H415" s="58">
        <f t="shared" si="3"/>
        <v>2.501260000000002</v>
      </c>
      <c r="I415" s="2" t="s">
        <v>65</v>
      </c>
      <c r="J415" s="33" t="s">
        <v>1649</v>
      </c>
      <c r="K415" s="59">
        <f t="shared" si="4"/>
        <v>44085</v>
      </c>
      <c r="L415" s="60" t="str">
        <f t="shared" ca="1" si="5"/>
        <v>2021/8/25</v>
      </c>
      <c r="M415" s="44">
        <f t="shared" ca="1" si="6"/>
        <v>47115</v>
      </c>
      <c r="N415" s="61">
        <f t="shared" ca="1" si="7"/>
        <v>1.9377266263398085E-2</v>
      </c>
      <c r="O415" s="35">
        <f t="shared" si="8"/>
        <v>134.93493000000001</v>
      </c>
      <c r="P415" s="35">
        <f t="shared" si="9"/>
        <v>-6.5069999999991524E-2</v>
      </c>
      <c r="Q415" s="36">
        <f t="shared" si="10"/>
        <v>0.9</v>
      </c>
      <c r="R415" s="37">
        <f t="shared" si="11"/>
        <v>6825.3899999999539</v>
      </c>
      <c r="S415" s="38">
        <f t="shared" si="12"/>
        <v>8864.1339929999394</v>
      </c>
      <c r="T415" s="38"/>
      <c r="U415" s="62"/>
      <c r="V415" s="39">
        <f t="shared" si="13"/>
        <v>63905.729999999989</v>
      </c>
      <c r="W415" s="39">
        <f t="shared" si="14"/>
        <v>72769.863992999934</v>
      </c>
      <c r="X415" s="1">
        <f t="shared" si="15"/>
        <v>60080</v>
      </c>
      <c r="Y415" s="37">
        <f t="shared" si="16"/>
        <v>12689.863992999934</v>
      </c>
      <c r="Z415" s="183">
        <f t="shared" si="17"/>
        <v>0.21121611173435317</v>
      </c>
      <c r="AA415" s="183">
        <f>SUM($C$2:C415)*D415/SUM($B$2:B415)-1</f>
        <v>0.28683819123867038</v>
      </c>
      <c r="AB415" s="183">
        <f t="shared" si="20"/>
        <v>-7.5622079504317208E-2</v>
      </c>
      <c r="AC415" s="40">
        <f t="shared" si="21"/>
        <v>0.20147214814814815</v>
      </c>
    </row>
    <row r="416" spans="1:29">
      <c r="A416" s="63" t="s">
        <v>1683</v>
      </c>
      <c r="B416" s="2">
        <v>135</v>
      </c>
      <c r="C416" s="177">
        <v>103.36</v>
      </c>
      <c r="D416" s="178">
        <v>1.3055000000000001</v>
      </c>
      <c r="E416" s="32">
        <f t="shared" si="1"/>
        <v>0.22000000000000003</v>
      </c>
      <c r="F416" s="26">
        <f t="shared" si="2"/>
        <v>1.323425185185177E-2</v>
      </c>
      <c r="H416" s="58">
        <f t="shared" si="3"/>
        <v>1.7866239999999891</v>
      </c>
      <c r="I416" s="2" t="s">
        <v>65</v>
      </c>
      <c r="J416" s="33" t="s">
        <v>1664</v>
      </c>
      <c r="K416" s="59">
        <f t="shared" si="4"/>
        <v>44088</v>
      </c>
      <c r="L416" s="60" t="str">
        <f t="shared" ca="1" si="5"/>
        <v>2021/8/25</v>
      </c>
      <c r="M416" s="44">
        <f t="shared" ca="1" si="6"/>
        <v>46710</v>
      </c>
      <c r="N416" s="61">
        <f t="shared" ca="1" si="7"/>
        <v>1.3960988225219356E-2</v>
      </c>
      <c r="O416" s="35">
        <f t="shared" si="8"/>
        <v>134.93648000000002</v>
      </c>
      <c r="P416" s="35">
        <f t="shared" si="9"/>
        <v>-6.3519999999982701E-2</v>
      </c>
      <c r="Q416" s="36">
        <f t="shared" si="10"/>
        <v>0.9</v>
      </c>
      <c r="R416" s="37">
        <f t="shared" si="11"/>
        <v>6928.7499999999536</v>
      </c>
      <c r="S416" s="38">
        <f t="shared" si="12"/>
        <v>9045.4831249999406</v>
      </c>
      <c r="T416" s="38"/>
      <c r="U416" s="62"/>
      <c r="V416" s="39">
        <f t="shared" si="13"/>
        <v>63905.729999999989</v>
      </c>
      <c r="W416" s="39">
        <f t="shared" si="14"/>
        <v>72951.213124999922</v>
      </c>
      <c r="X416" s="1">
        <f t="shared" si="15"/>
        <v>60215</v>
      </c>
      <c r="Y416" s="37">
        <f t="shared" si="16"/>
        <v>12736.213124999922</v>
      </c>
      <c r="Z416" s="183">
        <f t="shared" si="17"/>
        <v>0.21151229967615914</v>
      </c>
      <c r="AA416" s="183">
        <f>SUM($C$2:C416)*D416/SUM($B$2:B416)-1</f>
        <v>0.2929113202712883</v>
      </c>
      <c r="AB416" s="183">
        <f t="shared" si="20"/>
        <v>-8.1399020595129157E-2</v>
      </c>
      <c r="AC416" s="40">
        <f t="shared" si="21"/>
        <v>0.20676574814814827</v>
      </c>
    </row>
    <row r="417" spans="1:29">
      <c r="A417" s="63" t="s">
        <v>1684</v>
      </c>
      <c r="B417" s="2">
        <v>135</v>
      </c>
      <c r="C417" s="177">
        <v>102.77</v>
      </c>
      <c r="D417" s="178">
        <v>1.3129</v>
      </c>
      <c r="E417" s="32">
        <f t="shared" si="1"/>
        <v>0.22000000000000003</v>
      </c>
      <c r="F417" s="26">
        <f t="shared" si="2"/>
        <v>7.4505037037035302E-3</v>
      </c>
      <c r="H417" s="58">
        <f t="shared" si="3"/>
        <v>1.0058179999999766</v>
      </c>
      <c r="I417" s="2" t="s">
        <v>65</v>
      </c>
      <c r="J417" s="33" t="s">
        <v>1666</v>
      </c>
      <c r="K417" s="59">
        <f t="shared" si="4"/>
        <v>44089</v>
      </c>
      <c r="L417" s="60" t="str">
        <f t="shared" ca="1" si="5"/>
        <v>2021/8/25</v>
      </c>
      <c r="M417" s="44">
        <f t="shared" ca="1" si="6"/>
        <v>46575</v>
      </c>
      <c r="N417" s="61">
        <f t="shared" ca="1" si="7"/>
        <v>7.8824169618892416E-3</v>
      </c>
      <c r="O417" s="35">
        <f t="shared" si="8"/>
        <v>134.92673299999998</v>
      </c>
      <c r="P417" s="35">
        <f t="shared" si="9"/>
        <v>-7.3267000000015514E-2</v>
      </c>
      <c r="Q417" s="36">
        <f t="shared" si="10"/>
        <v>0.9</v>
      </c>
      <c r="R417" s="37">
        <f t="shared" si="11"/>
        <v>7031.5199999999541</v>
      </c>
      <c r="S417" s="38">
        <f t="shared" si="12"/>
        <v>9231.6826079999391</v>
      </c>
      <c r="T417" s="38"/>
      <c r="U417" s="62"/>
      <c r="V417" s="39">
        <f t="shared" si="13"/>
        <v>63905.729999999989</v>
      </c>
      <c r="W417" s="39">
        <f t="shared" si="14"/>
        <v>73137.412607999926</v>
      </c>
      <c r="X417" s="1">
        <f t="shared" si="15"/>
        <v>60350</v>
      </c>
      <c r="Y417" s="37">
        <f t="shared" si="16"/>
        <v>12787.412607999926</v>
      </c>
      <c r="Z417" s="183">
        <f t="shared" si="17"/>
        <v>0.21188753285832518</v>
      </c>
      <c r="AA417" s="183">
        <f>SUM($C$2:C417)*D417/SUM($B$2:B417)-1</f>
        <v>0.29956150634920586</v>
      </c>
      <c r="AB417" s="183">
        <f t="shared" si="20"/>
        <v>-8.7673973490880686E-2</v>
      </c>
      <c r="AC417" s="40">
        <f t="shared" si="21"/>
        <v>0.21254949629629649</v>
      </c>
    </row>
    <row r="418" spans="1:29">
      <c r="A418" s="63" t="s">
        <v>1685</v>
      </c>
      <c r="B418" s="2">
        <v>135</v>
      </c>
      <c r="C418" s="177">
        <v>103.24</v>
      </c>
      <c r="D418" s="178">
        <v>1.3069</v>
      </c>
      <c r="E418" s="32">
        <f t="shared" ref="E418:E481" si="22">10%*Q418+13%</f>
        <v>0.22000000000000003</v>
      </c>
      <c r="F418" s="26">
        <f t="shared" ref="F418:F481" si="23">IF(G418="",($F$1*C418-B418)/B418,H418/B418)</f>
        <v>1.2057896296296264E-2</v>
      </c>
      <c r="H418" s="58">
        <f t="shared" ref="H418:H481" si="24">IF(G418="",$F$1*C418-B418,G418-B418)</f>
        <v>1.6278159999999957</v>
      </c>
      <c r="I418" s="2" t="s">
        <v>65</v>
      </c>
      <c r="J418" s="33" t="s">
        <v>1668</v>
      </c>
      <c r="K418" s="59">
        <f t="shared" ref="K418:K481" si="25">DATE(MID(J418,1,4),MID(J418,5,2),MID(J418,7,2))</f>
        <v>44090</v>
      </c>
      <c r="L418" s="60" t="str">
        <f t="shared" ref="L418:L481" ca="1" si="26">IF(LEN(J418) &gt; 15,DATE(MID(J418,12,4),MID(J418,16,2),MID(J418,18,2)),TEXT(TODAY(),"yyyy/m/d"))</f>
        <v>2021/8/25</v>
      </c>
      <c r="M418" s="44">
        <f t="shared" ref="M418:M481" ca="1" si="27">(L418-K418+1)*B418</f>
        <v>46440</v>
      </c>
      <c r="N418" s="61">
        <f t="shared" ref="N418:N481" ca="1" si="28">H418/M418*365</f>
        <v>1.279398880275621E-2</v>
      </c>
      <c r="O418" s="35">
        <f t="shared" ref="O418:O481" si="29">D418*C418</f>
        <v>134.92435599999999</v>
      </c>
      <c r="P418" s="35">
        <f t="shared" ref="P418:P481" si="30">O418-B418</f>
        <v>-7.5644000000011147E-2</v>
      </c>
      <c r="Q418" s="36">
        <f t="shared" ref="Q418:Q481" si="31">B418/150</f>
        <v>0.9</v>
      </c>
      <c r="R418" s="37">
        <f t="shared" ref="R418:R481" si="32">R417+C418-T418</f>
        <v>7134.7599999999538</v>
      </c>
      <c r="S418" s="38">
        <f t="shared" ref="S418:S481" si="33">R418*D418</f>
        <v>9324.4178439999396</v>
      </c>
      <c r="T418" s="38"/>
      <c r="U418" s="62"/>
      <c r="V418" s="39">
        <f t="shared" ref="V418:V481" si="34">U418+V417</f>
        <v>63905.729999999989</v>
      </c>
      <c r="W418" s="39">
        <f t="shared" ref="W418:W481" si="35">S418+V418</f>
        <v>73230.147843999934</v>
      </c>
      <c r="X418" s="1">
        <f t="shared" ref="X418:X481" si="36">X417+B418</f>
        <v>60485</v>
      </c>
      <c r="Y418" s="37">
        <f t="shared" ref="Y418:Y481" si="37">W418-X418</f>
        <v>12745.147843999934</v>
      </c>
      <c r="Z418" s="183">
        <f t="shared" ref="Z418:Z481" si="38">W418/X418-1</f>
        <v>0.21071584432503809</v>
      </c>
      <c r="AA418" s="183">
        <f>SUM($C$2:C418)*D418/SUM($B$2:B418)-1</f>
        <v>0.2929603869467361</v>
      </c>
      <c r="AB418" s="183">
        <f t="shared" si="20"/>
        <v>-8.2244542621698002E-2</v>
      </c>
      <c r="AC418" s="40">
        <f t="shared" si="21"/>
        <v>0.20794210370370375</v>
      </c>
    </row>
    <row r="419" spans="1:29">
      <c r="A419" s="63" t="s">
        <v>1686</v>
      </c>
      <c r="B419" s="2">
        <v>135</v>
      </c>
      <c r="C419" s="177">
        <v>102.88</v>
      </c>
      <c r="D419" s="178">
        <v>1.3115000000000001</v>
      </c>
      <c r="E419" s="32">
        <f t="shared" si="22"/>
        <v>0.22000000000000003</v>
      </c>
      <c r="F419" s="26">
        <f t="shared" si="23"/>
        <v>8.5288296296295342E-3</v>
      </c>
      <c r="H419" s="58">
        <f t="shared" si="24"/>
        <v>1.1513919999999871</v>
      </c>
      <c r="I419" s="2" t="s">
        <v>65</v>
      </c>
      <c r="J419" s="33" t="s">
        <v>1670</v>
      </c>
      <c r="K419" s="59">
        <f t="shared" si="25"/>
        <v>44091</v>
      </c>
      <c r="L419" s="60" t="str">
        <f t="shared" ca="1" si="26"/>
        <v>2021/8/25</v>
      </c>
      <c r="M419" s="44">
        <f t="shared" ca="1" si="27"/>
        <v>46305</v>
      </c>
      <c r="N419" s="61">
        <f t="shared" ca="1" si="28"/>
        <v>9.075868264766123E-3</v>
      </c>
      <c r="O419" s="35">
        <f t="shared" si="29"/>
        <v>134.92712</v>
      </c>
      <c r="P419" s="35">
        <f t="shared" si="30"/>
        <v>-7.2879999999997835E-2</v>
      </c>
      <c r="Q419" s="36">
        <f t="shared" si="31"/>
        <v>0.9</v>
      </c>
      <c r="R419" s="37">
        <f t="shared" si="32"/>
        <v>7237.6399999999539</v>
      </c>
      <c r="S419" s="38">
        <f t="shared" si="33"/>
        <v>9492.1648599999407</v>
      </c>
      <c r="T419" s="38"/>
      <c r="U419" s="62"/>
      <c r="V419" s="39">
        <f t="shared" si="34"/>
        <v>63905.729999999989</v>
      </c>
      <c r="W419" s="39">
        <f t="shared" si="35"/>
        <v>73397.894859999928</v>
      </c>
      <c r="X419" s="1">
        <f t="shared" si="36"/>
        <v>60620</v>
      </c>
      <c r="Y419" s="37">
        <f t="shared" si="37"/>
        <v>12777.894859999928</v>
      </c>
      <c r="Z419" s="183">
        <f t="shared" si="38"/>
        <v>0.21078678422962605</v>
      </c>
      <c r="AA419" s="183">
        <f>SUM($C$2:C419)*D419/SUM($B$2:B419)-1</f>
        <v>0.29684204599135011</v>
      </c>
      <c r="AB419" s="183">
        <f t="shared" ref="AB419:AB450" si="39">Z419-AA419</f>
        <v>-8.6055261761724067E-2</v>
      </c>
      <c r="AC419" s="40">
        <f t="shared" ref="AC419:AC450" si="40">IF(E419-F419&lt;0,"达成",E419-F419)</f>
        <v>0.2114711703703705</v>
      </c>
    </row>
    <row r="420" spans="1:29">
      <c r="A420" s="63" t="s">
        <v>1687</v>
      </c>
      <c r="B420" s="2">
        <v>135</v>
      </c>
      <c r="C420" s="177">
        <v>101.34</v>
      </c>
      <c r="D420" s="178">
        <v>1.3313999999999999</v>
      </c>
      <c r="E420" s="32">
        <f t="shared" si="22"/>
        <v>0.22000000000000003</v>
      </c>
      <c r="F420" s="26">
        <f t="shared" si="23"/>
        <v>-6.5677333333334685E-3</v>
      </c>
      <c r="H420" s="58">
        <f t="shared" si="24"/>
        <v>-0.8866440000000182</v>
      </c>
      <c r="I420" s="2" t="s">
        <v>65</v>
      </c>
      <c r="J420" s="33" t="s">
        <v>1672</v>
      </c>
      <c r="K420" s="59">
        <f t="shared" si="25"/>
        <v>44092</v>
      </c>
      <c r="L420" s="60" t="str">
        <f t="shared" ca="1" si="26"/>
        <v>2021/8/25</v>
      </c>
      <c r="M420" s="44">
        <f t="shared" ca="1" si="27"/>
        <v>46170</v>
      </c>
      <c r="N420" s="61">
        <f t="shared" ca="1" si="28"/>
        <v>-7.0094230019494613E-3</v>
      </c>
      <c r="O420" s="35">
        <f t="shared" si="29"/>
        <v>134.92407599999999</v>
      </c>
      <c r="P420" s="35">
        <f t="shared" si="30"/>
        <v>-7.5924000000014757E-2</v>
      </c>
      <c r="Q420" s="36">
        <f t="shared" si="31"/>
        <v>0.9</v>
      </c>
      <c r="R420" s="37">
        <f t="shared" si="32"/>
        <v>7338.9799999999541</v>
      </c>
      <c r="S420" s="38">
        <f t="shared" si="33"/>
        <v>9771.1179719999382</v>
      </c>
      <c r="T420" s="38"/>
      <c r="U420" s="62"/>
      <c r="V420" s="39">
        <f t="shared" si="34"/>
        <v>63905.729999999989</v>
      </c>
      <c r="W420" s="39">
        <f t="shared" si="35"/>
        <v>73676.84797199993</v>
      </c>
      <c r="X420" s="1">
        <f t="shared" si="36"/>
        <v>60755</v>
      </c>
      <c r="Y420" s="37">
        <f t="shared" si="37"/>
        <v>12921.84797199993</v>
      </c>
      <c r="Z420" s="183">
        <f t="shared" si="38"/>
        <v>0.21268781124187197</v>
      </c>
      <c r="AA420" s="183">
        <f>SUM($C$2:C420)*D420/SUM($B$2:B420)-1</f>
        <v>0.31580921872043732</v>
      </c>
      <c r="AB420" s="183">
        <f t="shared" si="39"/>
        <v>-0.10312140747856535</v>
      </c>
      <c r="AC420" s="40">
        <f t="shared" si="40"/>
        <v>0.22656773333333349</v>
      </c>
    </row>
    <row r="421" spans="1:29">
      <c r="A421" s="63" t="s">
        <v>1688</v>
      </c>
      <c r="B421" s="2">
        <v>120</v>
      </c>
      <c r="C421" s="177">
        <v>90.38</v>
      </c>
      <c r="D421" s="178">
        <v>1.3270999999999999</v>
      </c>
      <c r="E421" s="32">
        <f t="shared" si="22"/>
        <v>0.21000000000000002</v>
      </c>
      <c r="F421" s="26">
        <f t="shared" si="23"/>
        <v>-3.2592333333334739E-3</v>
      </c>
      <c r="H421" s="58">
        <f t="shared" si="24"/>
        <v>-0.39110800000001689</v>
      </c>
      <c r="I421" s="2" t="s">
        <v>65</v>
      </c>
      <c r="J421" s="33" t="s">
        <v>1674</v>
      </c>
      <c r="K421" s="59">
        <f t="shared" si="25"/>
        <v>44095</v>
      </c>
      <c r="L421" s="60" t="str">
        <f t="shared" ca="1" si="26"/>
        <v>2021/8/25</v>
      </c>
      <c r="M421" s="44">
        <f t="shared" ca="1" si="27"/>
        <v>40680</v>
      </c>
      <c r="N421" s="61">
        <f t="shared" ca="1" si="28"/>
        <v>-3.509204031465245E-3</v>
      </c>
      <c r="O421" s="35">
        <f t="shared" si="29"/>
        <v>119.94329799999998</v>
      </c>
      <c r="P421" s="35">
        <f t="shared" si="30"/>
        <v>-5.6702000000015573E-2</v>
      </c>
      <c r="Q421" s="36">
        <f t="shared" si="31"/>
        <v>0.8</v>
      </c>
      <c r="R421" s="37">
        <f t="shared" si="32"/>
        <v>7429.3599999999542</v>
      </c>
      <c r="S421" s="38">
        <f t="shared" si="33"/>
        <v>9859.5036559999389</v>
      </c>
      <c r="T421" s="38"/>
      <c r="U421" s="62"/>
      <c r="V421" s="39">
        <f t="shared" si="34"/>
        <v>63905.729999999989</v>
      </c>
      <c r="W421" s="39">
        <f t="shared" si="35"/>
        <v>73765.233655999924</v>
      </c>
      <c r="X421" s="1">
        <f t="shared" si="36"/>
        <v>60875</v>
      </c>
      <c r="Y421" s="37">
        <f t="shared" si="37"/>
        <v>12890.233655999924</v>
      </c>
      <c r="Z421" s="183">
        <f t="shared" si="38"/>
        <v>0.21174921816837666</v>
      </c>
      <c r="AA421" s="183">
        <f>SUM($C$2:C421)*D421/SUM($B$2:B421)-1</f>
        <v>0.31093938399999921</v>
      </c>
      <c r="AB421" s="183">
        <f t="shared" si="39"/>
        <v>-9.9190165831622545E-2</v>
      </c>
      <c r="AC421" s="40">
        <f t="shared" si="40"/>
        <v>0.21325923333333349</v>
      </c>
    </row>
    <row r="422" spans="1:29">
      <c r="A422" s="63" t="s">
        <v>1689</v>
      </c>
      <c r="B422" s="2">
        <v>120</v>
      </c>
      <c r="C422" s="177">
        <v>91.49</v>
      </c>
      <c r="D422" s="178">
        <v>1.3109999999999999</v>
      </c>
      <c r="E422" s="32">
        <f t="shared" si="22"/>
        <v>0.21000000000000002</v>
      </c>
      <c r="F422" s="26">
        <f t="shared" si="23"/>
        <v>8.9822166666665496E-3</v>
      </c>
      <c r="H422" s="58">
        <f t="shared" si="24"/>
        <v>1.077865999999986</v>
      </c>
      <c r="I422" s="2" t="s">
        <v>65</v>
      </c>
      <c r="J422" s="33" t="s">
        <v>1676</v>
      </c>
      <c r="K422" s="59">
        <f t="shared" si="25"/>
        <v>44096</v>
      </c>
      <c r="L422" s="60" t="str">
        <f t="shared" ca="1" si="26"/>
        <v>2021/8/25</v>
      </c>
      <c r="M422" s="44">
        <f t="shared" ca="1" si="27"/>
        <v>40560</v>
      </c>
      <c r="N422" s="61">
        <f t="shared" ca="1" si="28"/>
        <v>9.699731015778968E-3</v>
      </c>
      <c r="O422" s="35">
        <f t="shared" si="29"/>
        <v>119.94338999999999</v>
      </c>
      <c r="P422" s="35">
        <f t="shared" si="30"/>
        <v>-5.6610000000006266E-2</v>
      </c>
      <c r="Q422" s="36">
        <f t="shared" si="31"/>
        <v>0.8</v>
      </c>
      <c r="R422" s="37">
        <f t="shared" si="32"/>
        <v>7520.849999999954</v>
      </c>
      <c r="S422" s="38">
        <f t="shared" si="33"/>
        <v>9859.8343499999391</v>
      </c>
      <c r="T422" s="38"/>
      <c r="U422" s="62"/>
      <c r="V422" s="39">
        <f t="shared" si="34"/>
        <v>63905.729999999989</v>
      </c>
      <c r="W422" s="39">
        <f t="shared" si="35"/>
        <v>73765.564349999928</v>
      </c>
      <c r="X422" s="1">
        <f t="shared" si="36"/>
        <v>60995</v>
      </c>
      <c r="Y422" s="37">
        <f t="shared" si="37"/>
        <v>12770.564349999928</v>
      </c>
      <c r="Z422" s="183">
        <f t="shared" si="38"/>
        <v>0.20937067546520094</v>
      </c>
      <c r="AA422" s="183">
        <f>SUM($C$2:C422)*D422/SUM($B$2:B422)-1</f>
        <v>0.29444926159186635</v>
      </c>
      <c r="AB422" s="183">
        <f t="shared" si="39"/>
        <v>-8.5078586126665412E-2</v>
      </c>
      <c r="AC422" s="40">
        <f t="shared" si="40"/>
        <v>0.20101778333333348</v>
      </c>
    </row>
    <row r="423" spans="1:29">
      <c r="A423" s="63" t="s">
        <v>1690</v>
      </c>
      <c r="B423" s="2">
        <v>135</v>
      </c>
      <c r="C423" s="177">
        <v>102.38</v>
      </c>
      <c r="D423" s="178">
        <v>1.3179000000000001</v>
      </c>
      <c r="E423" s="32">
        <f t="shared" si="22"/>
        <v>0.22000000000000003</v>
      </c>
      <c r="F423" s="26">
        <f t="shared" si="23"/>
        <v>3.6273481481480809E-3</v>
      </c>
      <c r="H423" s="58">
        <f t="shared" si="24"/>
        <v>0.48969199999999091</v>
      </c>
      <c r="I423" s="2" t="s">
        <v>65</v>
      </c>
      <c r="J423" s="33" t="s">
        <v>1678</v>
      </c>
      <c r="K423" s="59">
        <f t="shared" si="25"/>
        <v>44097</v>
      </c>
      <c r="L423" s="60" t="str">
        <f t="shared" ca="1" si="26"/>
        <v>2021/8/25</v>
      </c>
      <c r="M423" s="44">
        <f t="shared" ca="1" si="27"/>
        <v>45495</v>
      </c>
      <c r="N423" s="61">
        <f t="shared" ca="1" si="28"/>
        <v>3.9287301901307107E-3</v>
      </c>
      <c r="O423" s="35">
        <f t="shared" si="29"/>
        <v>134.926602</v>
      </c>
      <c r="P423" s="35">
        <f t="shared" si="30"/>
        <v>-7.339799999999741E-2</v>
      </c>
      <c r="Q423" s="36">
        <f t="shared" si="31"/>
        <v>0.9</v>
      </c>
      <c r="R423" s="37">
        <f t="shared" si="32"/>
        <v>7623.2299999999541</v>
      </c>
      <c r="S423" s="38">
        <f t="shared" si="33"/>
        <v>10046.654816999941</v>
      </c>
      <c r="T423" s="38"/>
      <c r="U423" s="62"/>
      <c r="V423" s="39">
        <f t="shared" si="34"/>
        <v>63905.729999999989</v>
      </c>
      <c r="W423" s="39">
        <f t="shared" si="35"/>
        <v>73952.384816999926</v>
      </c>
      <c r="X423" s="1">
        <f t="shared" si="36"/>
        <v>61130</v>
      </c>
      <c r="Y423" s="37">
        <f t="shared" si="37"/>
        <v>12822.384816999926</v>
      </c>
      <c r="Z423" s="183">
        <f t="shared" si="38"/>
        <v>0.20975600878455625</v>
      </c>
      <c r="AA423" s="183">
        <f>SUM($C$2:C423)*D423/SUM($B$2:B423)-1</f>
        <v>0.30059014537357664</v>
      </c>
      <c r="AB423" s="183">
        <f t="shared" si="39"/>
        <v>-9.0834136589020398E-2</v>
      </c>
      <c r="AC423" s="40">
        <f t="shared" si="40"/>
        <v>0.21637265185185195</v>
      </c>
    </row>
    <row r="424" spans="1:29">
      <c r="A424" s="63" t="s">
        <v>1691</v>
      </c>
      <c r="B424" s="2">
        <v>135</v>
      </c>
      <c r="C424" s="177">
        <v>104.58</v>
      </c>
      <c r="D424" s="178">
        <v>1.2902</v>
      </c>
      <c r="E424" s="32">
        <f t="shared" si="22"/>
        <v>0.22000000000000003</v>
      </c>
      <c r="F424" s="26">
        <f t="shared" si="23"/>
        <v>2.5193866666666474E-2</v>
      </c>
      <c r="H424" s="58">
        <f t="shared" si="24"/>
        <v>3.4011719999999741</v>
      </c>
      <c r="I424" s="2" t="s">
        <v>65</v>
      </c>
      <c r="J424" s="33" t="s">
        <v>1680</v>
      </c>
      <c r="K424" s="59">
        <f t="shared" si="25"/>
        <v>44098</v>
      </c>
      <c r="L424" s="60" t="str">
        <f t="shared" ca="1" si="26"/>
        <v>2021/8/25</v>
      </c>
      <c r="M424" s="44">
        <f t="shared" ca="1" si="27"/>
        <v>45360</v>
      </c>
      <c r="N424" s="61">
        <f t="shared" ca="1" si="28"/>
        <v>2.7368337301587092E-2</v>
      </c>
      <c r="O424" s="35">
        <f t="shared" si="29"/>
        <v>134.92911599999999</v>
      </c>
      <c r="P424" s="35">
        <f t="shared" si="30"/>
        <v>-7.0884000000006608E-2</v>
      </c>
      <c r="Q424" s="36">
        <f t="shared" si="31"/>
        <v>0.9</v>
      </c>
      <c r="R424" s="37">
        <f t="shared" si="32"/>
        <v>7727.809999999954</v>
      </c>
      <c r="S424" s="38">
        <f t="shared" si="33"/>
        <v>9970.42046199994</v>
      </c>
      <c r="T424" s="38"/>
      <c r="U424" s="62"/>
      <c r="V424" s="39">
        <f t="shared" si="34"/>
        <v>63905.729999999989</v>
      </c>
      <c r="W424" s="39">
        <f t="shared" si="35"/>
        <v>73876.150461999932</v>
      </c>
      <c r="X424" s="1">
        <f t="shared" si="36"/>
        <v>61265</v>
      </c>
      <c r="Y424" s="37">
        <f t="shared" si="37"/>
        <v>12611.150461999932</v>
      </c>
      <c r="Z424" s="183">
        <f t="shared" si="38"/>
        <v>0.20584592282706171</v>
      </c>
      <c r="AA424" s="183">
        <f>SUM($C$2:C424)*D424/SUM($B$2:B424)-1</f>
        <v>0.2726457211881832</v>
      </c>
      <c r="AB424" s="183">
        <f t="shared" si="39"/>
        <v>-6.6799798361121487E-2</v>
      </c>
      <c r="AC424" s="40">
        <f t="shared" si="40"/>
        <v>0.19480613333333355</v>
      </c>
    </row>
    <row r="425" spans="1:29">
      <c r="A425" s="63" t="s">
        <v>1692</v>
      </c>
      <c r="B425" s="2">
        <v>135</v>
      </c>
      <c r="C425" s="177">
        <v>104.68</v>
      </c>
      <c r="D425" s="178">
        <v>1.2889999999999999</v>
      </c>
      <c r="E425" s="32">
        <f t="shared" si="22"/>
        <v>0.22000000000000003</v>
      </c>
      <c r="F425" s="26">
        <f t="shared" si="23"/>
        <v>2.6174162962962978E-2</v>
      </c>
      <c r="H425" s="58">
        <f t="shared" si="24"/>
        <v>3.5335120000000018</v>
      </c>
      <c r="I425" s="2" t="s">
        <v>65</v>
      </c>
      <c r="J425" s="33" t="s">
        <v>1682</v>
      </c>
      <c r="K425" s="59">
        <f t="shared" si="25"/>
        <v>44099</v>
      </c>
      <c r="L425" s="60" t="str">
        <f t="shared" ca="1" si="26"/>
        <v>2021/8/25</v>
      </c>
      <c r="M425" s="44">
        <f t="shared" ca="1" si="27"/>
        <v>45225</v>
      </c>
      <c r="N425" s="61">
        <f t="shared" ca="1" si="28"/>
        <v>2.8518117855168616E-2</v>
      </c>
      <c r="O425" s="35">
        <f t="shared" si="29"/>
        <v>134.93252000000001</v>
      </c>
      <c r="P425" s="35">
        <f t="shared" si="30"/>
        <v>-6.7479999999989104E-2</v>
      </c>
      <c r="Q425" s="36">
        <f t="shared" si="31"/>
        <v>0.9</v>
      </c>
      <c r="R425" s="37">
        <f t="shared" si="32"/>
        <v>7832.4899999999543</v>
      </c>
      <c r="S425" s="38">
        <f t="shared" si="33"/>
        <v>10096.079609999941</v>
      </c>
      <c r="T425" s="38"/>
      <c r="U425" s="62"/>
      <c r="V425" s="39">
        <f t="shared" si="34"/>
        <v>63905.729999999989</v>
      </c>
      <c r="W425" s="39">
        <f t="shared" si="35"/>
        <v>74001.809609999924</v>
      </c>
      <c r="X425" s="1">
        <f t="shared" si="36"/>
        <v>61400</v>
      </c>
      <c r="Y425" s="37">
        <f t="shared" si="37"/>
        <v>12601.809609999924</v>
      </c>
      <c r="Z425" s="183">
        <f t="shared" si="38"/>
        <v>0.20524119885993364</v>
      </c>
      <c r="AA425" s="183">
        <f>SUM($C$2:C425)*D425/SUM($B$2:B425)-1</f>
        <v>0.27085917701149342</v>
      </c>
      <c r="AB425" s="183">
        <f t="shared" si="39"/>
        <v>-6.5617978151559786E-2</v>
      </c>
      <c r="AC425" s="40">
        <f t="shared" si="40"/>
        <v>0.19382583703703704</v>
      </c>
    </row>
    <row r="426" spans="1:29">
      <c r="A426" s="63" t="s">
        <v>1712</v>
      </c>
      <c r="B426" s="2">
        <v>135</v>
      </c>
      <c r="C426" s="177">
        <v>105.46</v>
      </c>
      <c r="D426" s="178">
        <v>1.2794000000000001</v>
      </c>
      <c r="E426" s="32">
        <f t="shared" si="22"/>
        <v>0.22000000000000003</v>
      </c>
      <c r="F426" s="26">
        <f t="shared" si="23"/>
        <v>3.3820474074073875E-2</v>
      </c>
      <c r="H426" s="58">
        <f t="shared" si="24"/>
        <v>4.5657639999999731</v>
      </c>
      <c r="I426" s="2" t="s">
        <v>65</v>
      </c>
      <c r="J426" s="33" t="s">
        <v>1700</v>
      </c>
      <c r="K426" s="59">
        <f t="shared" si="25"/>
        <v>44102</v>
      </c>
      <c r="L426" s="60" t="str">
        <f t="shared" ca="1" si="26"/>
        <v>2021/8/25</v>
      </c>
      <c r="M426" s="44">
        <f t="shared" ca="1" si="27"/>
        <v>44820</v>
      </c>
      <c r="N426" s="61">
        <f t="shared" ca="1" si="28"/>
        <v>3.7182147701918564E-2</v>
      </c>
      <c r="O426" s="35">
        <f t="shared" si="29"/>
        <v>134.925524</v>
      </c>
      <c r="P426" s="35">
        <f t="shared" si="30"/>
        <v>-7.4476000000004206E-2</v>
      </c>
      <c r="Q426" s="36">
        <f t="shared" si="31"/>
        <v>0.9</v>
      </c>
      <c r="R426" s="37">
        <f t="shared" si="32"/>
        <v>7937.9499999999543</v>
      </c>
      <c r="S426" s="38">
        <f t="shared" si="33"/>
        <v>10155.813229999942</v>
      </c>
      <c r="T426" s="38"/>
      <c r="U426" s="62"/>
      <c r="V426" s="39">
        <f t="shared" si="34"/>
        <v>63905.729999999989</v>
      </c>
      <c r="W426" s="39">
        <f t="shared" si="35"/>
        <v>74061.543229999923</v>
      </c>
      <c r="X426" s="1">
        <f t="shared" si="36"/>
        <v>61535</v>
      </c>
      <c r="Y426" s="37">
        <f t="shared" si="37"/>
        <v>12526.543229999923</v>
      </c>
      <c r="Z426" s="183">
        <f t="shared" si="38"/>
        <v>0.20356777817502114</v>
      </c>
      <c r="AA426" s="183">
        <f>SUM($C$2:C426)*D426/SUM($B$2:B426)-1</f>
        <v>0.26081489918898915</v>
      </c>
      <c r="AB426" s="183">
        <f t="shared" si="39"/>
        <v>-5.7247121013968005E-2</v>
      </c>
      <c r="AC426" s="40">
        <f t="shared" si="40"/>
        <v>0.18617952592592615</v>
      </c>
    </row>
    <row r="427" spans="1:29">
      <c r="A427" s="63" t="s">
        <v>1713</v>
      </c>
      <c r="B427" s="2">
        <v>135</v>
      </c>
      <c r="C427" s="177">
        <v>104.65</v>
      </c>
      <c r="D427" s="178">
        <v>1.2892999999999999</v>
      </c>
      <c r="E427" s="32">
        <f t="shared" si="22"/>
        <v>0.22000000000000003</v>
      </c>
      <c r="F427" s="26">
        <f t="shared" si="23"/>
        <v>2.5880074074074048E-2</v>
      </c>
      <c r="H427" s="58">
        <f t="shared" si="24"/>
        <v>3.4938099999999963</v>
      </c>
      <c r="I427" s="2" t="s">
        <v>65</v>
      </c>
      <c r="J427" s="33" t="s">
        <v>1702</v>
      </c>
      <c r="K427" s="59">
        <f t="shared" si="25"/>
        <v>44103</v>
      </c>
      <c r="L427" s="60" t="str">
        <f t="shared" ca="1" si="26"/>
        <v>2021/8/25</v>
      </c>
      <c r="M427" s="44">
        <f t="shared" ca="1" si="27"/>
        <v>44685</v>
      </c>
      <c r="N427" s="61">
        <f t="shared" ca="1" si="28"/>
        <v>2.8538450262951744E-2</v>
      </c>
      <c r="O427" s="35">
        <f t="shared" si="29"/>
        <v>134.92524499999999</v>
      </c>
      <c r="P427" s="35">
        <f t="shared" si="30"/>
        <v>-7.4755000000010341E-2</v>
      </c>
      <c r="Q427" s="36">
        <f t="shared" si="31"/>
        <v>0.9</v>
      </c>
      <c r="R427" s="37">
        <f t="shared" si="32"/>
        <v>8042.599999999954</v>
      </c>
      <c r="S427" s="38">
        <f t="shared" si="33"/>
        <v>10369.32417999994</v>
      </c>
      <c r="T427" s="38"/>
      <c r="U427" s="62"/>
      <c r="V427" s="39">
        <f t="shared" si="34"/>
        <v>63905.729999999989</v>
      </c>
      <c r="W427" s="39">
        <f t="shared" si="35"/>
        <v>74275.054179999934</v>
      </c>
      <c r="X427" s="1">
        <f t="shared" si="36"/>
        <v>61670</v>
      </c>
      <c r="Y427" s="37">
        <f t="shared" si="37"/>
        <v>12605.054179999934</v>
      </c>
      <c r="Z427" s="183">
        <f t="shared" si="38"/>
        <v>0.20439523560888495</v>
      </c>
      <c r="AA427" s="183">
        <f>SUM($C$2:C427)*D427/SUM($B$2:B427)-1</f>
        <v>0.2699727248487811</v>
      </c>
      <c r="AB427" s="183">
        <f t="shared" si="39"/>
        <v>-6.5577489239896147E-2</v>
      </c>
      <c r="AC427" s="40">
        <f t="shared" si="40"/>
        <v>0.19411992592592597</v>
      </c>
    </row>
    <row r="428" spans="1:29">
      <c r="A428" s="63" t="s">
        <v>1714</v>
      </c>
      <c r="B428" s="2">
        <v>135</v>
      </c>
      <c r="C428" s="177">
        <v>105.27</v>
      </c>
      <c r="D428" s="178">
        <v>1.2817000000000001</v>
      </c>
      <c r="E428" s="32">
        <f t="shared" si="22"/>
        <v>0.22000000000000003</v>
      </c>
      <c r="F428" s="26">
        <f t="shared" si="23"/>
        <v>3.1957911111111008E-2</v>
      </c>
      <c r="H428" s="58">
        <f t="shared" si="24"/>
        <v>4.3143179999999859</v>
      </c>
      <c r="I428" s="2" t="s">
        <v>65</v>
      </c>
      <c r="J428" s="33" t="s">
        <v>1705</v>
      </c>
      <c r="K428" s="59">
        <f t="shared" si="25"/>
        <v>44104</v>
      </c>
      <c r="L428" s="60" t="str">
        <f t="shared" ca="1" si="26"/>
        <v>2021/8/25</v>
      </c>
      <c r="M428" s="44">
        <f t="shared" ca="1" si="27"/>
        <v>44550</v>
      </c>
      <c r="N428" s="61">
        <f t="shared" ca="1" si="28"/>
        <v>3.5347386531986415E-2</v>
      </c>
      <c r="O428" s="35">
        <f t="shared" si="29"/>
        <v>134.92455899999999</v>
      </c>
      <c r="P428" s="35">
        <f t="shared" si="30"/>
        <v>-7.5441000000012082E-2</v>
      </c>
      <c r="Q428" s="36">
        <f t="shared" si="31"/>
        <v>0.9</v>
      </c>
      <c r="R428" s="37">
        <f t="shared" si="32"/>
        <v>8147.8699999999544</v>
      </c>
      <c r="S428" s="38">
        <f t="shared" si="33"/>
        <v>10443.124978999942</v>
      </c>
      <c r="T428" s="38"/>
      <c r="U428" s="62"/>
      <c r="V428" s="39">
        <f t="shared" si="34"/>
        <v>63905.729999999989</v>
      </c>
      <c r="W428" s="39">
        <f t="shared" si="35"/>
        <v>74348.854978999938</v>
      </c>
      <c r="X428" s="1">
        <f t="shared" si="36"/>
        <v>61805</v>
      </c>
      <c r="Y428" s="37">
        <f t="shared" si="37"/>
        <v>12543.854978999938</v>
      </c>
      <c r="Z428" s="183">
        <f t="shared" si="38"/>
        <v>0.2029585790631816</v>
      </c>
      <c r="AA428" s="183">
        <f>SUM($C$2:C428)*D428/SUM($B$2:B428)-1</f>
        <v>0.26190739923334072</v>
      </c>
      <c r="AB428" s="183">
        <f t="shared" si="39"/>
        <v>-5.8948820170159122E-2</v>
      </c>
      <c r="AC428" s="40">
        <f t="shared" si="40"/>
        <v>0.18804208888888901</v>
      </c>
    </row>
    <row r="429" spans="1:29">
      <c r="A429" s="63" t="s">
        <v>1715</v>
      </c>
      <c r="B429" s="2">
        <v>135</v>
      </c>
      <c r="C429" s="177">
        <v>102.69</v>
      </c>
      <c r="D429" s="178">
        <v>1.3140000000000001</v>
      </c>
      <c r="E429" s="32">
        <f t="shared" si="22"/>
        <v>0.22000000000000003</v>
      </c>
      <c r="F429" s="26">
        <f t="shared" si="23"/>
        <v>6.666266666666666E-3</v>
      </c>
      <c r="H429" s="58">
        <f t="shared" si="24"/>
        <v>0.89994599999999991</v>
      </c>
      <c r="I429" s="2" t="s">
        <v>65</v>
      </c>
      <c r="J429" s="33" t="s">
        <v>1707</v>
      </c>
      <c r="K429" s="59">
        <f t="shared" si="25"/>
        <v>44113</v>
      </c>
      <c r="L429" s="60" t="str">
        <f t="shared" ca="1" si="26"/>
        <v>2021/8/25</v>
      </c>
      <c r="M429" s="44">
        <f t="shared" ca="1" si="27"/>
        <v>43335</v>
      </c>
      <c r="N429" s="61">
        <f t="shared" ca="1" si="28"/>
        <v>7.5800228452751811E-3</v>
      </c>
      <c r="O429" s="35">
        <f t="shared" si="29"/>
        <v>134.93466000000001</v>
      </c>
      <c r="P429" s="35">
        <f t="shared" si="30"/>
        <v>-6.533999999999196E-2</v>
      </c>
      <c r="Q429" s="36">
        <f t="shared" si="31"/>
        <v>0.9</v>
      </c>
      <c r="R429" s="37">
        <f t="shared" si="32"/>
        <v>8250.559999999954</v>
      </c>
      <c r="S429" s="38">
        <f t="shared" si="33"/>
        <v>10841.235839999939</v>
      </c>
      <c r="T429" s="38"/>
      <c r="U429" s="62"/>
      <c r="V429" s="39">
        <f t="shared" si="34"/>
        <v>63905.729999999989</v>
      </c>
      <c r="W429" s="39">
        <f t="shared" si="35"/>
        <v>74746.965839999932</v>
      </c>
      <c r="X429" s="1">
        <f t="shared" si="36"/>
        <v>61940</v>
      </c>
      <c r="Y429" s="37">
        <f t="shared" si="37"/>
        <v>12806.965839999932</v>
      </c>
      <c r="Z429" s="183">
        <f t="shared" si="38"/>
        <v>0.20676405941233345</v>
      </c>
      <c r="AA429" s="183">
        <f>SUM($C$2:C429)*D429/SUM($B$2:B429)-1</f>
        <v>0.29306218847656162</v>
      </c>
      <c r="AB429" s="183">
        <f t="shared" si="39"/>
        <v>-8.629812906422818E-2</v>
      </c>
      <c r="AC429" s="40">
        <f t="shared" si="40"/>
        <v>0.21333373333333336</v>
      </c>
    </row>
    <row r="430" spans="1:29">
      <c r="A430" s="63" t="s">
        <v>1716</v>
      </c>
      <c r="B430" s="2">
        <v>135</v>
      </c>
      <c r="C430" s="177">
        <v>99.99</v>
      </c>
      <c r="D430" s="178">
        <v>1.3494999999999999</v>
      </c>
      <c r="E430" s="32">
        <f t="shared" si="22"/>
        <v>0.22000000000000003</v>
      </c>
      <c r="F430" s="26">
        <f t="shared" si="23"/>
        <v>-1.9801733333333391E-2</v>
      </c>
      <c r="H430" s="58">
        <f t="shared" si="24"/>
        <v>-2.6732340000000079</v>
      </c>
      <c r="I430" s="2" t="s">
        <v>65</v>
      </c>
      <c r="J430" s="33" t="s">
        <v>1709</v>
      </c>
      <c r="K430" s="59">
        <f t="shared" si="25"/>
        <v>44116</v>
      </c>
      <c r="L430" s="60" t="str">
        <f t="shared" ca="1" si="26"/>
        <v>2021/8/25</v>
      </c>
      <c r="M430" s="44">
        <f t="shared" ca="1" si="27"/>
        <v>42930</v>
      </c>
      <c r="N430" s="61">
        <f t="shared" ca="1" si="28"/>
        <v>-2.2728404612159397E-2</v>
      </c>
      <c r="O430" s="35">
        <f t="shared" si="29"/>
        <v>134.93650499999998</v>
      </c>
      <c r="P430" s="35">
        <f t="shared" si="30"/>
        <v>-6.3495000000017399E-2</v>
      </c>
      <c r="Q430" s="36">
        <f t="shared" si="31"/>
        <v>0.9</v>
      </c>
      <c r="R430" s="37">
        <f t="shared" si="32"/>
        <v>8350.5499999999538</v>
      </c>
      <c r="S430" s="38">
        <f t="shared" si="33"/>
        <v>11269.067224999937</v>
      </c>
      <c r="T430" s="38"/>
      <c r="U430" s="62"/>
      <c r="V430" s="39">
        <f t="shared" si="34"/>
        <v>63905.729999999989</v>
      </c>
      <c r="W430" s="39">
        <f t="shared" si="35"/>
        <v>75174.797224999929</v>
      </c>
      <c r="X430" s="1">
        <f t="shared" si="36"/>
        <v>62075</v>
      </c>
      <c r="Y430" s="37">
        <f t="shared" si="37"/>
        <v>13099.797224999929</v>
      </c>
      <c r="Z430" s="183">
        <f t="shared" si="38"/>
        <v>0.21103177164719988</v>
      </c>
      <c r="AA430" s="183">
        <f>SUM($C$2:C430)*D430/SUM($B$2:B430)-1</f>
        <v>0.32727637044254876</v>
      </c>
      <c r="AB430" s="183">
        <f t="shared" si="39"/>
        <v>-0.11624459879534887</v>
      </c>
      <c r="AC430" s="40">
        <f t="shared" si="40"/>
        <v>0.23980173333333343</v>
      </c>
    </row>
    <row r="431" spans="1:29">
      <c r="A431" s="63" t="s">
        <v>1717</v>
      </c>
      <c r="B431" s="2">
        <v>120</v>
      </c>
      <c r="C431" s="177">
        <v>88.75</v>
      </c>
      <c r="D431" s="178">
        <v>1.3514999999999999</v>
      </c>
      <c r="E431" s="32">
        <f t="shared" si="22"/>
        <v>0.21000000000000002</v>
      </c>
      <c r="F431" s="26">
        <f t="shared" si="23"/>
        <v>-2.123541666666675E-2</v>
      </c>
      <c r="H431" s="58">
        <f t="shared" si="24"/>
        <v>-2.5482500000000101</v>
      </c>
      <c r="I431" s="2" t="s">
        <v>65</v>
      </c>
      <c r="J431" s="33" t="s">
        <v>1711</v>
      </c>
      <c r="K431" s="59">
        <f t="shared" si="25"/>
        <v>44117</v>
      </c>
      <c r="L431" s="60" t="str">
        <f t="shared" ca="1" si="26"/>
        <v>2021/8/25</v>
      </c>
      <c r="M431" s="44">
        <f t="shared" ca="1" si="27"/>
        <v>38040</v>
      </c>
      <c r="N431" s="61">
        <f t="shared" ca="1" si="28"/>
        <v>-2.4450874079915978E-2</v>
      </c>
      <c r="O431" s="35">
        <f t="shared" si="29"/>
        <v>119.94562499999999</v>
      </c>
      <c r="P431" s="35">
        <f t="shared" si="30"/>
        <v>-5.437500000000739E-2</v>
      </c>
      <c r="Q431" s="36">
        <f t="shared" si="31"/>
        <v>0.8</v>
      </c>
      <c r="R431" s="37">
        <f t="shared" si="32"/>
        <v>8439.2999999999538</v>
      </c>
      <c r="S431" s="38">
        <f t="shared" si="33"/>
        <v>11405.713949999938</v>
      </c>
      <c r="T431" s="38"/>
      <c r="U431" s="62"/>
      <c r="V431" s="39">
        <f t="shared" si="34"/>
        <v>63905.729999999989</v>
      </c>
      <c r="W431" s="39">
        <f t="shared" si="35"/>
        <v>75311.443949999928</v>
      </c>
      <c r="X431" s="1">
        <f t="shared" si="36"/>
        <v>62195</v>
      </c>
      <c r="Y431" s="37">
        <f t="shared" si="37"/>
        <v>13116.443949999928</v>
      </c>
      <c r="Z431" s="183">
        <f t="shared" si="38"/>
        <v>0.21089225741618978</v>
      </c>
      <c r="AA431" s="183">
        <f>SUM($C$2:C431)*D431/SUM($B$2:B431)-1</f>
        <v>0.32860215730610154</v>
      </c>
      <c r="AB431" s="183">
        <f t="shared" si="39"/>
        <v>-0.11770989988991176</v>
      </c>
      <c r="AC431" s="40">
        <f t="shared" si="40"/>
        <v>0.23123541666666678</v>
      </c>
    </row>
    <row r="432" spans="1:29">
      <c r="A432" s="63" t="s">
        <v>1745</v>
      </c>
      <c r="B432" s="2">
        <v>120</v>
      </c>
      <c r="C432" s="177">
        <v>89.27</v>
      </c>
      <c r="D432" s="178">
        <v>1.3435999999999999</v>
      </c>
      <c r="E432" s="32">
        <f t="shared" si="22"/>
        <v>0.21000000000000002</v>
      </c>
      <c r="F432" s="26">
        <f t="shared" si="23"/>
        <v>-1.5500683333333497E-2</v>
      </c>
      <c r="H432" s="58">
        <f t="shared" si="24"/>
        <v>-1.8600820000000198</v>
      </c>
      <c r="I432" s="2" t="s">
        <v>65</v>
      </c>
      <c r="J432" s="33" t="s">
        <v>1720</v>
      </c>
      <c r="K432" s="59">
        <f t="shared" si="25"/>
        <v>44118</v>
      </c>
      <c r="L432" s="60" t="str">
        <f t="shared" ca="1" si="26"/>
        <v>2021/8/25</v>
      </c>
      <c r="M432" s="44">
        <f t="shared" ca="1" si="27"/>
        <v>37920</v>
      </c>
      <c r="N432" s="61">
        <f t="shared" ca="1" si="28"/>
        <v>-1.7904270305907362E-2</v>
      </c>
      <c r="O432" s="35">
        <f t="shared" si="29"/>
        <v>119.94317199999999</v>
      </c>
      <c r="P432" s="35">
        <f t="shared" si="30"/>
        <v>-5.6828000000010093E-2</v>
      </c>
      <c r="Q432" s="36">
        <f t="shared" si="31"/>
        <v>0.8</v>
      </c>
      <c r="R432" s="37">
        <f t="shared" si="32"/>
        <v>8528.5699999999542</v>
      </c>
      <c r="S432" s="38">
        <f t="shared" si="33"/>
        <v>11458.986651999938</v>
      </c>
      <c r="T432" s="38"/>
      <c r="U432" s="62"/>
      <c r="V432" s="39">
        <f t="shared" si="34"/>
        <v>63905.729999999989</v>
      </c>
      <c r="W432" s="39">
        <f t="shared" si="35"/>
        <v>75364.71665199993</v>
      </c>
      <c r="X432" s="1">
        <f t="shared" si="36"/>
        <v>62315</v>
      </c>
      <c r="Y432" s="37">
        <f t="shared" si="37"/>
        <v>13049.71665199993</v>
      </c>
      <c r="Z432" s="183">
        <f t="shared" si="38"/>
        <v>0.20941533582604399</v>
      </c>
      <c r="AA432" s="183">
        <f>SUM($C$2:C432)*D432/SUM($B$2:B432)-1</f>
        <v>0.32021225268947551</v>
      </c>
      <c r="AB432" s="183">
        <f t="shared" si="39"/>
        <v>-0.11079691686343152</v>
      </c>
      <c r="AC432" s="40">
        <f t="shared" si="40"/>
        <v>0.22550068333333351</v>
      </c>
    </row>
    <row r="433" spans="1:29">
      <c r="A433" s="63" t="s">
        <v>1746</v>
      </c>
      <c r="B433" s="2">
        <v>120</v>
      </c>
      <c r="C433" s="177">
        <v>89.77</v>
      </c>
      <c r="D433" s="178">
        <v>1.3361000000000001</v>
      </c>
      <c r="E433" s="32">
        <f t="shared" si="22"/>
        <v>0.21000000000000002</v>
      </c>
      <c r="F433" s="26">
        <f t="shared" si="23"/>
        <v>-9.9865166666667452E-3</v>
      </c>
      <c r="H433" s="58">
        <f t="shared" si="24"/>
        <v>-1.1983820000000094</v>
      </c>
      <c r="I433" s="2" t="s">
        <v>65</v>
      </c>
      <c r="J433" s="33" t="s">
        <v>1722</v>
      </c>
      <c r="K433" s="59">
        <f t="shared" si="25"/>
        <v>44119</v>
      </c>
      <c r="L433" s="60" t="str">
        <f t="shared" ca="1" si="26"/>
        <v>2021/8/25</v>
      </c>
      <c r="M433" s="44">
        <f t="shared" ca="1" si="27"/>
        <v>37800</v>
      </c>
      <c r="N433" s="61">
        <f t="shared" ca="1" si="28"/>
        <v>-1.1571678042328134E-2</v>
      </c>
      <c r="O433" s="35">
        <f t="shared" si="29"/>
        <v>119.941697</v>
      </c>
      <c r="P433" s="35">
        <f t="shared" si="30"/>
        <v>-5.8302999999995109E-2</v>
      </c>
      <c r="Q433" s="36">
        <f t="shared" si="31"/>
        <v>0.8</v>
      </c>
      <c r="R433" s="37">
        <f t="shared" si="32"/>
        <v>8618.3399999999547</v>
      </c>
      <c r="S433" s="38">
        <f t="shared" si="33"/>
        <v>11514.96407399994</v>
      </c>
      <c r="T433" s="38"/>
      <c r="U433" s="62"/>
      <c r="V433" s="39">
        <f t="shared" si="34"/>
        <v>63905.729999999989</v>
      </c>
      <c r="W433" s="39">
        <f t="shared" si="35"/>
        <v>75420.694073999926</v>
      </c>
      <c r="X433" s="1">
        <f t="shared" si="36"/>
        <v>62435</v>
      </c>
      <c r="Y433" s="37">
        <f t="shared" si="37"/>
        <v>12985.694073999926</v>
      </c>
      <c r="Z433" s="183">
        <f t="shared" si="38"/>
        <v>0.2079874120925751</v>
      </c>
      <c r="AA433" s="183">
        <f>SUM($C$2:C433)*D433/SUM($B$2:B433)-1</f>
        <v>0.3122357245014924</v>
      </c>
      <c r="AB433" s="183">
        <f t="shared" si="39"/>
        <v>-0.1042483124089173</v>
      </c>
      <c r="AC433" s="40">
        <f t="shared" si="40"/>
        <v>0.21998651666666677</v>
      </c>
    </row>
    <row r="434" spans="1:29">
      <c r="A434" s="63" t="s">
        <v>1747</v>
      </c>
      <c r="B434" s="2">
        <v>135</v>
      </c>
      <c r="C434" s="177">
        <v>101.45</v>
      </c>
      <c r="D434" s="178">
        <v>1.33</v>
      </c>
      <c r="E434" s="32">
        <f t="shared" si="22"/>
        <v>0.22000000000000003</v>
      </c>
      <c r="F434" s="26">
        <f t="shared" si="23"/>
        <v>-5.4894074074074645E-3</v>
      </c>
      <c r="H434" s="58">
        <f t="shared" si="24"/>
        <v>-0.74107000000000767</v>
      </c>
      <c r="I434" s="2" t="s">
        <v>65</v>
      </c>
      <c r="J434" s="33" t="s">
        <v>1724</v>
      </c>
      <c r="K434" s="59">
        <f t="shared" si="25"/>
        <v>44120</v>
      </c>
      <c r="L434" s="60" t="str">
        <f t="shared" ca="1" si="26"/>
        <v>2021/8/25</v>
      </c>
      <c r="M434" s="44">
        <f t="shared" ca="1" si="27"/>
        <v>42390</v>
      </c>
      <c r="N434" s="61">
        <f t="shared" ca="1" si="28"/>
        <v>-6.3809990563812877E-3</v>
      </c>
      <c r="O434" s="35">
        <f t="shared" si="29"/>
        <v>134.92850000000001</v>
      </c>
      <c r="P434" s="35">
        <f t="shared" si="30"/>
        <v>-7.149999999998613E-2</v>
      </c>
      <c r="Q434" s="36">
        <f t="shared" si="31"/>
        <v>0.9</v>
      </c>
      <c r="R434" s="37">
        <f t="shared" si="32"/>
        <v>8719.7899999999554</v>
      </c>
      <c r="S434" s="38">
        <f t="shared" si="33"/>
        <v>11597.320699999942</v>
      </c>
      <c r="T434" s="38"/>
      <c r="U434" s="62"/>
      <c r="V434" s="39">
        <f t="shared" si="34"/>
        <v>63905.729999999989</v>
      </c>
      <c r="W434" s="39">
        <f t="shared" si="35"/>
        <v>75503.050699999934</v>
      </c>
      <c r="X434" s="1">
        <f t="shared" si="36"/>
        <v>62570</v>
      </c>
      <c r="Y434" s="37">
        <f t="shared" si="37"/>
        <v>12933.050699999934</v>
      </c>
      <c r="Z434" s="183">
        <f t="shared" si="38"/>
        <v>0.20669731021256088</v>
      </c>
      <c r="AA434" s="183">
        <f>SUM($C$2:C434)*D434/SUM($B$2:B434)-1</f>
        <v>0.30557745448686857</v>
      </c>
      <c r="AB434" s="183">
        <f t="shared" si="39"/>
        <v>-9.8880144274307691E-2</v>
      </c>
      <c r="AC434" s="40">
        <f t="shared" si="40"/>
        <v>0.2254894074074075</v>
      </c>
    </row>
    <row r="435" spans="1:29">
      <c r="A435" s="63" t="s">
        <v>1748</v>
      </c>
      <c r="B435" s="2">
        <v>135</v>
      </c>
      <c r="C435" s="177">
        <v>102.51</v>
      </c>
      <c r="D435" s="178">
        <v>1.3162</v>
      </c>
      <c r="E435" s="32">
        <f t="shared" si="22"/>
        <v>0.22000000000000003</v>
      </c>
      <c r="F435" s="26">
        <f t="shared" si="23"/>
        <v>4.9017333333333012E-3</v>
      </c>
      <c r="H435" s="58">
        <f t="shared" si="24"/>
        <v>0.6617339999999956</v>
      </c>
      <c r="I435" s="2" t="s">
        <v>65</v>
      </c>
      <c r="J435" s="33" t="s">
        <v>1726</v>
      </c>
      <c r="K435" s="59">
        <f t="shared" si="25"/>
        <v>44123</v>
      </c>
      <c r="L435" s="60" t="str">
        <f t="shared" ca="1" si="26"/>
        <v>2021/8/25</v>
      </c>
      <c r="M435" s="44">
        <f t="shared" ca="1" si="27"/>
        <v>41985</v>
      </c>
      <c r="N435" s="61">
        <f t="shared" ca="1" si="28"/>
        <v>5.7528381564844206E-3</v>
      </c>
      <c r="O435" s="35">
        <f t="shared" si="29"/>
        <v>134.92366200000001</v>
      </c>
      <c r="P435" s="35">
        <f t="shared" si="30"/>
        <v>-7.6337999999992689E-2</v>
      </c>
      <c r="Q435" s="36">
        <f t="shared" si="31"/>
        <v>0.9</v>
      </c>
      <c r="R435" s="37">
        <f t="shared" si="32"/>
        <v>8822.2999999999556</v>
      </c>
      <c r="S435" s="38">
        <f t="shared" si="33"/>
        <v>11611.911259999943</v>
      </c>
      <c r="T435" s="38"/>
      <c r="U435" s="62"/>
      <c r="V435" s="39">
        <f t="shared" si="34"/>
        <v>63905.729999999989</v>
      </c>
      <c r="W435" s="39">
        <f t="shared" si="35"/>
        <v>75517.641259999931</v>
      </c>
      <c r="X435" s="1">
        <f t="shared" si="36"/>
        <v>62705</v>
      </c>
      <c r="Y435" s="37">
        <f t="shared" si="37"/>
        <v>12812.641259999931</v>
      </c>
      <c r="Z435" s="183">
        <f t="shared" si="38"/>
        <v>0.20433205103261187</v>
      </c>
      <c r="AA435" s="183">
        <f>SUM($C$2:C435)*D435/SUM($B$2:B435)-1</f>
        <v>0.29139585605658613</v>
      </c>
      <c r="AB435" s="183">
        <f t="shared" si="39"/>
        <v>-8.7063805023974261E-2</v>
      </c>
      <c r="AC435" s="40">
        <f t="shared" si="40"/>
        <v>0.21509826666666673</v>
      </c>
    </row>
    <row r="436" spans="1:29">
      <c r="A436" s="63" t="s">
        <v>1749</v>
      </c>
      <c r="B436" s="2">
        <v>135</v>
      </c>
      <c r="C436" s="177">
        <v>101.54</v>
      </c>
      <c r="D436" s="178">
        <v>1.3289</v>
      </c>
      <c r="E436" s="32">
        <f t="shared" si="22"/>
        <v>0.22000000000000003</v>
      </c>
      <c r="F436" s="26">
        <f t="shared" si="23"/>
        <v>-4.6071407407406763E-3</v>
      </c>
      <c r="H436" s="58">
        <f t="shared" si="24"/>
        <v>-0.6219639999999913</v>
      </c>
      <c r="I436" s="2" t="s">
        <v>65</v>
      </c>
      <c r="J436" s="33" t="s">
        <v>1728</v>
      </c>
      <c r="K436" s="59">
        <f t="shared" si="25"/>
        <v>44124</v>
      </c>
      <c r="L436" s="60" t="str">
        <f t="shared" ca="1" si="26"/>
        <v>2021/8/25</v>
      </c>
      <c r="M436" s="44">
        <f t="shared" ca="1" si="27"/>
        <v>41850</v>
      </c>
      <c r="N436" s="61">
        <f t="shared" ca="1" si="28"/>
        <v>-5.4245366786140224E-3</v>
      </c>
      <c r="O436" s="35">
        <f t="shared" si="29"/>
        <v>134.93650600000001</v>
      </c>
      <c r="P436" s="35">
        <f t="shared" si="30"/>
        <v>-6.3493999999991502E-2</v>
      </c>
      <c r="Q436" s="36">
        <f t="shared" si="31"/>
        <v>0.9</v>
      </c>
      <c r="R436" s="37">
        <f t="shared" si="32"/>
        <v>8923.8399999999565</v>
      </c>
      <c r="S436" s="38">
        <f t="shared" si="33"/>
        <v>11858.890975999942</v>
      </c>
      <c r="T436" s="38"/>
      <c r="U436" s="62"/>
      <c r="V436" s="39">
        <f t="shared" si="34"/>
        <v>63905.729999999989</v>
      </c>
      <c r="W436" s="39">
        <f t="shared" si="35"/>
        <v>75764.620975999933</v>
      </c>
      <c r="X436" s="1">
        <f t="shared" si="36"/>
        <v>62840</v>
      </c>
      <c r="Y436" s="37">
        <f t="shared" si="37"/>
        <v>12924.620975999933</v>
      </c>
      <c r="Z436" s="183">
        <f t="shared" si="38"/>
        <v>0.2056750632718003</v>
      </c>
      <c r="AA436" s="183">
        <f>SUM($C$2:C436)*D436/SUM($B$2:B436)-1</f>
        <v>0.30319748801732316</v>
      </c>
      <c r="AB436" s="183">
        <f t="shared" si="39"/>
        <v>-9.7522424745522862E-2</v>
      </c>
      <c r="AC436" s="40">
        <f t="shared" si="40"/>
        <v>0.2246071407407407</v>
      </c>
    </row>
    <row r="437" spans="1:29">
      <c r="A437" s="63" t="s">
        <v>1750</v>
      </c>
      <c r="B437" s="2">
        <v>135</v>
      </c>
      <c r="C437" s="177">
        <v>102.59</v>
      </c>
      <c r="D437" s="178">
        <v>1.3151999999999999</v>
      </c>
      <c r="E437" s="32">
        <f t="shared" si="22"/>
        <v>0.22000000000000003</v>
      </c>
      <c r="F437" s="26">
        <f t="shared" si="23"/>
        <v>5.6859703703703753E-3</v>
      </c>
      <c r="H437" s="58">
        <f t="shared" si="24"/>
        <v>0.76760600000000068</v>
      </c>
      <c r="I437" s="2" t="s">
        <v>65</v>
      </c>
      <c r="J437" s="33" t="s">
        <v>1730</v>
      </c>
      <c r="K437" s="59">
        <f t="shared" si="25"/>
        <v>44125</v>
      </c>
      <c r="L437" s="60" t="str">
        <f t="shared" ca="1" si="26"/>
        <v>2021/8/25</v>
      </c>
      <c r="M437" s="44">
        <f t="shared" ca="1" si="27"/>
        <v>41715</v>
      </c>
      <c r="N437" s="61">
        <f t="shared" ca="1" si="28"/>
        <v>6.7164374925086957E-3</v>
      </c>
      <c r="O437" s="35">
        <f t="shared" si="29"/>
        <v>134.926368</v>
      </c>
      <c r="P437" s="35">
        <f t="shared" si="30"/>
        <v>-7.3632000000003472E-2</v>
      </c>
      <c r="Q437" s="36">
        <f t="shared" si="31"/>
        <v>0.9</v>
      </c>
      <c r="R437" s="37">
        <f t="shared" si="32"/>
        <v>9026.4299999999566</v>
      </c>
      <c r="S437" s="38">
        <f t="shared" si="33"/>
        <v>11871.560735999943</v>
      </c>
      <c r="T437" s="38"/>
      <c r="U437" s="62"/>
      <c r="V437" s="39">
        <f t="shared" si="34"/>
        <v>63905.729999999989</v>
      </c>
      <c r="W437" s="39">
        <f t="shared" si="35"/>
        <v>75777.290735999937</v>
      </c>
      <c r="X437" s="1">
        <f t="shared" si="36"/>
        <v>62975</v>
      </c>
      <c r="Y437" s="37">
        <f t="shared" si="37"/>
        <v>12802.290735999937</v>
      </c>
      <c r="Z437" s="183">
        <f t="shared" si="38"/>
        <v>0.20329163534735906</v>
      </c>
      <c r="AA437" s="183">
        <f>SUM($C$2:C437)*D437/SUM($B$2:B437)-1</f>
        <v>0.28913514641056293</v>
      </c>
      <c r="AB437" s="183">
        <f t="shared" si="39"/>
        <v>-8.584351106320387E-2</v>
      </c>
      <c r="AC437" s="40">
        <f t="shared" si="40"/>
        <v>0.21431402962962964</v>
      </c>
    </row>
    <row r="438" spans="1:29">
      <c r="A438" s="63" t="s">
        <v>1751</v>
      </c>
      <c r="B438" s="2">
        <v>135</v>
      </c>
      <c r="C438" s="177">
        <v>103.09</v>
      </c>
      <c r="D438" s="178">
        <v>1.3089</v>
      </c>
      <c r="E438" s="32">
        <f t="shared" si="22"/>
        <v>0.22000000000000003</v>
      </c>
      <c r="F438" s="26">
        <f t="shared" si="23"/>
        <v>1.0587451851851828E-2</v>
      </c>
      <c r="H438" s="58">
        <f t="shared" si="24"/>
        <v>1.4293059999999969</v>
      </c>
      <c r="I438" s="2" t="s">
        <v>65</v>
      </c>
      <c r="J438" s="33" t="s">
        <v>1732</v>
      </c>
      <c r="K438" s="59">
        <f t="shared" si="25"/>
        <v>44126</v>
      </c>
      <c r="L438" s="60" t="str">
        <f t="shared" ca="1" si="26"/>
        <v>2021/8/25</v>
      </c>
      <c r="M438" s="44">
        <f t="shared" ca="1" si="27"/>
        <v>41580</v>
      </c>
      <c r="N438" s="61">
        <f t="shared" ca="1" si="28"/>
        <v>1.2546817941317913E-2</v>
      </c>
      <c r="O438" s="35">
        <f t="shared" si="29"/>
        <v>134.93450100000001</v>
      </c>
      <c r="P438" s="35">
        <f t="shared" si="30"/>
        <v>-6.5498999999988428E-2</v>
      </c>
      <c r="Q438" s="36">
        <f t="shared" si="31"/>
        <v>0.9</v>
      </c>
      <c r="R438" s="37">
        <f t="shared" si="32"/>
        <v>9129.5199999999568</v>
      </c>
      <c r="S438" s="38">
        <f t="shared" si="33"/>
        <v>11949.628727999943</v>
      </c>
      <c r="T438" s="38"/>
      <c r="U438" s="62"/>
      <c r="V438" s="39">
        <f t="shared" si="34"/>
        <v>63905.729999999989</v>
      </c>
      <c r="W438" s="39">
        <f t="shared" si="35"/>
        <v>75855.358727999934</v>
      </c>
      <c r="X438" s="1">
        <f t="shared" si="36"/>
        <v>63110</v>
      </c>
      <c r="Y438" s="37">
        <f t="shared" si="37"/>
        <v>12745.358727999934</v>
      </c>
      <c r="Z438" s="183">
        <f t="shared" si="38"/>
        <v>0.20195466214545932</v>
      </c>
      <c r="AA438" s="183">
        <f>SUM($C$2:C438)*D438/SUM($B$2:B438)-1</f>
        <v>0.28234883493052121</v>
      </c>
      <c r="AB438" s="183">
        <f t="shared" si="39"/>
        <v>-8.039417278506189E-2</v>
      </c>
      <c r="AC438" s="40">
        <f t="shared" si="40"/>
        <v>0.20941254814814819</v>
      </c>
    </row>
    <row r="439" spans="1:29">
      <c r="A439" s="63" t="s">
        <v>1752</v>
      </c>
      <c r="B439" s="2">
        <v>135</v>
      </c>
      <c r="C439" s="177">
        <v>104.68</v>
      </c>
      <c r="D439" s="178">
        <v>1.2889999999999999</v>
      </c>
      <c r="E439" s="32">
        <f t="shared" si="22"/>
        <v>0.22000000000000003</v>
      </c>
      <c r="F439" s="26">
        <f t="shared" si="23"/>
        <v>2.6174162962962978E-2</v>
      </c>
      <c r="H439" s="58">
        <f t="shared" si="24"/>
        <v>3.5335120000000018</v>
      </c>
      <c r="I439" s="2" t="s">
        <v>65</v>
      </c>
      <c r="J439" s="33" t="s">
        <v>1734</v>
      </c>
      <c r="K439" s="59">
        <f t="shared" si="25"/>
        <v>44127</v>
      </c>
      <c r="L439" s="60" t="str">
        <f t="shared" ca="1" si="26"/>
        <v>2021/8/25</v>
      </c>
      <c r="M439" s="44">
        <f t="shared" ca="1" si="27"/>
        <v>41445</v>
      </c>
      <c r="N439" s="61">
        <f t="shared" ca="1" si="28"/>
        <v>3.1119118832187251E-2</v>
      </c>
      <c r="O439" s="35">
        <f t="shared" si="29"/>
        <v>134.93252000000001</v>
      </c>
      <c r="P439" s="35">
        <f t="shared" si="30"/>
        <v>-6.7479999999989104E-2</v>
      </c>
      <c r="Q439" s="36">
        <f t="shared" si="31"/>
        <v>0.9</v>
      </c>
      <c r="R439" s="37">
        <f t="shared" si="32"/>
        <v>9234.1999999999571</v>
      </c>
      <c r="S439" s="38">
        <f t="shared" si="33"/>
        <v>11902.883799999943</v>
      </c>
      <c r="T439" s="38"/>
      <c r="U439" s="62"/>
      <c r="V439" s="39">
        <f t="shared" si="34"/>
        <v>63905.729999999989</v>
      </c>
      <c r="W439" s="39">
        <f t="shared" si="35"/>
        <v>75808.613799999934</v>
      </c>
      <c r="X439" s="1">
        <f t="shared" si="36"/>
        <v>63245</v>
      </c>
      <c r="Y439" s="37">
        <f t="shared" si="37"/>
        <v>12563.613799999934</v>
      </c>
      <c r="Z439" s="183">
        <f t="shared" si="38"/>
        <v>0.19864991382717889</v>
      </c>
      <c r="AA439" s="183">
        <f>SUM($C$2:C439)*D439/SUM($B$2:B439)-1</f>
        <v>0.2622858884373247</v>
      </c>
      <c r="AB439" s="183">
        <f t="shared" si="39"/>
        <v>-6.3635974610145807E-2</v>
      </c>
      <c r="AC439" s="40">
        <f t="shared" si="40"/>
        <v>0.19382583703703704</v>
      </c>
    </row>
    <row r="440" spans="1:29">
      <c r="A440" s="63" t="s">
        <v>1753</v>
      </c>
      <c r="B440" s="2">
        <v>135</v>
      </c>
      <c r="C440" s="177">
        <v>104.65</v>
      </c>
      <c r="D440" s="178">
        <v>1.2892999999999999</v>
      </c>
      <c r="E440" s="32">
        <f t="shared" si="22"/>
        <v>0.22000000000000003</v>
      </c>
      <c r="F440" s="26">
        <f t="shared" si="23"/>
        <v>2.5880074074074048E-2</v>
      </c>
      <c r="H440" s="58">
        <f t="shared" si="24"/>
        <v>3.4938099999999963</v>
      </c>
      <c r="I440" s="2" t="s">
        <v>65</v>
      </c>
      <c r="J440" s="33" t="s">
        <v>1736</v>
      </c>
      <c r="K440" s="59">
        <f t="shared" si="25"/>
        <v>44130</v>
      </c>
      <c r="L440" s="60" t="str">
        <f t="shared" ca="1" si="26"/>
        <v>2021/8/25</v>
      </c>
      <c r="M440" s="44">
        <f t="shared" ca="1" si="27"/>
        <v>41040</v>
      </c>
      <c r="N440" s="61">
        <f t="shared" ca="1" si="28"/>
        <v>3.1073115253411273E-2</v>
      </c>
      <c r="O440" s="35">
        <f t="shared" si="29"/>
        <v>134.92524499999999</v>
      </c>
      <c r="P440" s="35">
        <f t="shared" si="30"/>
        <v>-7.4755000000010341E-2</v>
      </c>
      <c r="Q440" s="36">
        <f t="shared" si="31"/>
        <v>0.9</v>
      </c>
      <c r="R440" s="37">
        <f t="shared" si="32"/>
        <v>9338.8499999999567</v>
      </c>
      <c r="S440" s="38">
        <f t="shared" si="33"/>
        <v>12040.579304999943</v>
      </c>
      <c r="T440" s="38"/>
      <c r="U440" s="62"/>
      <c r="V440" s="39">
        <f t="shared" si="34"/>
        <v>63905.729999999989</v>
      </c>
      <c r="W440" s="39">
        <f t="shared" si="35"/>
        <v>75946.30930499993</v>
      </c>
      <c r="X440" s="1">
        <f t="shared" si="36"/>
        <v>63380</v>
      </c>
      <c r="Y440" s="37">
        <f t="shared" si="37"/>
        <v>12566.30930499993</v>
      </c>
      <c r="Z440" s="183">
        <f t="shared" si="38"/>
        <v>0.19826931689807403</v>
      </c>
      <c r="AA440" s="183">
        <f>SUM($C$2:C440)*D440/SUM($B$2:B440)-1</f>
        <v>0.26201473765903183</v>
      </c>
      <c r="AB440" s="183">
        <f t="shared" si="39"/>
        <v>-6.3745420760957794E-2</v>
      </c>
      <c r="AC440" s="40">
        <f t="shared" si="40"/>
        <v>0.19411992592592597</v>
      </c>
    </row>
    <row r="441" spans="1:29">
      <c r="A441" s="63" t="s">
        <v>1754</v>
      </c>
      <c r="B441" s="2">
        <v>135</v>
      </c>
      <c r="C441" s="177">
        <v>104.53</v>
      </c>
      <c r="D441" s="178">
        <v>1.2907999999999999</v>
      </c>
      <c r="E441" s="32">
        <f t="shared" si="22"/>
        <v>0.22000000000000003</v>
      </c>
      <c r="F441" s="26">
        <f t="shared" si="23"/>
        <v>2.470371851851854E-2</v>
      </c>
      <c r="H441" s="58">
        <f t="shared" si="24"/>
        <v>3.3350020000000029</v>
      </c>
      <c r="I441" s="2" t="s">
        <v>65</v>
      </c>
      <c r="J441" s="33" t="s">
        <v>1738</v>
      </c>
      <c r="K441" s="59">
        <f t="shared" si="25"/>
        <v>44131</v>
      </c>
      <c r="L441" s="60" t="str">
        <f t="shared" ca="1" si="26"/>
        <v>2021/8/25</v>
      </c>
      <c r="M441" s="44">
        <f t="shared" ca="1" si="27"/>
        <v>40905</v>
      </c>
      <c r="N441" s="61">
        <f t="shared" ca="1" si="28"/>
        <v>2.9758604816037187E-2</v>
      </c>
      <c r="O441" s="35">
        <f t="shared" si="29"/>
        <v>134.927324</v>
      </c>
      <c r="P441" s="35">
        <f t="shared" si="30"/>
        <v>-7.2676000000001295E-2</v>
      </c>
      <c r="Q441" s="36">
        <f t="shared" si="31"/>
        <v>0.9</v>
      </c>
      <c r="R441" s="37">
        <f t="shared" si="32"/>
        <v>9443.3799999999574</v>
      </c>
      <c r="S441" s="38">
        <f t="shared" si="33"/>
        <v>12189.514903999945</v>
      </c>
      <c r="T441" s="38"/>
      <c r="U441" s="62"/>
      <c r="V441" s="39">
        <f t="shared" si="34"/>
        <v>63905.729999999989</v>
      </c>
      <c r="W441" s="39">
        <f t="shared" si="35"/>
        <v>76095.244903999934</v>
      </c>
      <c r="X441" s="1">
        <f t="shared" si="36"/>
        <v>63515</v>
      </c>
      <c r="Y441" s="37">
        <f t="shared" si="37"/>
        <v>12580.244903999934</v>
      </c>
      <c r="Z441" s="183">
        <f t="shared" si="38"/>
        <v>0.1980673054239146</v>
      </c>
      <c r="AA441" s="183">
        <f>SUM($C$2:C441)*D441/SUM($B$2:B441)-1</f>
        <v>0.2629173680552237</v>
      </c>
      <c r="AB441" s="183">
        <f t="shared" si="39"/>
        <v>-6.4850062631309102E-2</v>
      </c>
      <c r="AC441" s="40">
        <f t="shared" si="40"/>
        <v>0.19529628148148148</v>
      </c>
    </row>
    <row r="442" spans="1:29">
      <c r="A442" s="63" t="s">
        <v>1755</v>
      </c>
      <c r="B442" s="2">
        <v>135</v>
      </c>
      <c r="C442" s="177">
        <v>104.11</v>
      </c>
      <c r="D442" s="178">
        <v>1.296</v>
      </c>
      <c r="E442" s="32">
        <f t="shared" si="22"/>
        <v>0.22000000000000003</v>
      </c>
      <c r="F442" s="26">
        <f t="shared" si="23"/>
        <v>2.0586474074073952E-2</v>
      </c>
      <c r="H442" s="58">
        <f t="shared" si="24"/>
        <v>2.7791739999999834</v>
      </c>
      <c r="I442" s="2" t="s">
        <v>65</v>
      </c>
      <c r="J442" s="33" t="s">
        <v>1740</v>
      </c>
      <c r="K442" s="59">
        <f t="shared" si="25"/>
        <v>44132</v>
      </c>
      <c r="L442" s="60" t="str">
        <f t="shared" ca="1" si="26"/>
        <v>2021/8/25</v>
      </c>
      <c r="M442" s="44">
        <f t="shared" ca="1" si="27"/>
        <v>40770</v>
      </c>
      <c r="N442" s="61">
        <f t="shared" ca="1" si="28"/>
        <v>2.4881003433897327E-2</v>
      </c>
      <c r="O442" s="35">
        <f t="shared" si="29"/>
        <v>134.92655999999999</v>
      </c>
      <c r="P442" s="35">
        <f t="shared" si="30"/>
        <v>-7.3440000000005057E-2</v>
      </c>
      <c r="Q442" s="36">
        <f t="shared" si="31"/>
        <v>0.9</v>
      </c>
      <c r="R442" s="37">
        <f t="shared" si="32"/>
        <v>9547.4899999999579</v>
      </c>
      <c r="S442" s="38">
        <f t="shared" si="33"/>
        <v>12373.547039999947</v>
      </c>
      <c r="T442" s="38"/>
      <c r="U442" s="62"/>
      <c r="V442" s="39">
        <f t="shared" si="34"/>
        <v>63905.729999999989</v>
      </c>
      <c r="W442" s="39">
        <f t="shared" si="35"/>
        <v>76279.277039999928</v>
      </c>
      <c r="X442" s="1">
        <f t="shared" si="36"/>
        <v>63650</v>
      </c>
      <c r="Y442" s="37">
        <f t="shared" si="37"/>
        <v>12629.277039999928</v>
      </c>
      <c r="Z442" s="183">
        <f t="shared" si="38"/>
        <v>0.19841754972505776</v>
      </c>
      <c r="AA442" s="183">
        <f>SUM($C$2:C442)*D442/SUM($B$2:B442)-1</f>
        <v>0.26743094726840733</v>
      </c>
      <c r="AB442" s="183">
        <f t="shared" si="39"/>
        <v>-6.9013397543349564E-2</v>
      </c>
      <c r="AC442" s="40">
        <f t="shared" si="40"/>
        <v>0.19941352592592607</v>
      </c>
    </row>
    <row r="443" spans="1:29">
      <c r="A443" s="63" t="s">
        <v>1756</v>
      </c>
      <c r="B443" s="2">
        <v>135</v>
      </c>
      <c r="C443" s="177">
        <v>103.65</v>
      </c>
      <c r="D443" s="178">
        <v>1.3018000000000001</v>
      </c>
      <c r="E443" s="32">
        <f t="shared" si="22"/>
        <v>0.22000000000000003</v>
      </c>
      <c r="F443" s="26">
        <f t="shared" si="23"/>
        <v>1.6077111111111139E-2</v>
      </c>
      <c r="H443" s="58">
        <f t="shared" si="24"/>
        <v>2.1704100000000039</v>
      </c>
      <c r="I443" s="2" t="s">
        <v>65</v>
      </c>
      <c r="J443" s="33" t="s">
        <v>1742</v>
      </c>
      <c r="K443" s="59">
        <f t="shared" si="25"/>
        <v>44133</v>
      </c>
      <c r="L443" s="60" t="str">
        <f t="shared" ca="1" si="26"/>
        <v>2021/8/25</v>
      </c>
      <c r="M443" s="44">
        <f t="shared" ca="1" si="27"/>
        <v>40635</v>
      </c>
      <c r="N443" s="61">
        <f t="shared" ca="1" si="28"/>
        <v>1.9495500184569987E-2</v>
      </c>
      <c r="O443" s="35">
        <f t="shared" si="29"/>
        <v>134.93157000000002</v>
      </c>
      <c r="P443" s="35">
        <f t="shared" si="30"/>
        <v>-6.8429999999978008E-2</v>
      </c>
      <c r="Q443" s="36">
        <f t="shared" si="31"/>
        <v>0.9</v>
      </c>
      <c r="R443" s="37">
        <f t="shared" si="32"/>
        <v>9651.1399999999576</v>
      </c>
      <c r="S443" s="38">
        <f t="shared" si="33"/>
        <v>12563.854051999946</v>
      </c>
      <c r="T443" s="38"/>
      <c r="U443" s="62"/>
      <c r="V443" s="39">
        <f t="shared" si="34"/>
        <v>63905.729999999989</v>
      </c>
      <c r="W443" s="39">
        <f t="shared" si="35"/>
        <v>76469.584051999933</v>
      </c>
      <c r="X443" s="1">
        <f t="shared" si="36"/>
        <v>63785</v>
      </c>
      <c r="Y443" s="37">
        <f t="shared" si="37"/>
        <v>12684.584051999933</v>
      </c>
      <c r="Z443" s="183">
        <f t="shared" si="38"/>
        <v>0.19886468686995262</v>
      </c>
      <c r="AA443" s="183">
        <f>SUM($C$2:C443)*D443/SUM($B$2:B443)-1</f>
        <v>0.27251942523504669</v>
      </c>
      <c r="AB443" s="183">
        <f t="shared" si="39"/>
        <v>-7.3654738365094063E-2</v>
      </c>
      <c r="AC443" s="40">
        <f t="shared" si="40"/>
        <v>0.20392288888888888</v>
      </c>
    </row>
    <row r="444" spans="1:29">
      <c r="A444" s="63" t="s">
        <v>1757</v>
      </c>
      <c r="B444" s="2">
        <v>135</v>
      </c>
      <c r="C444" s="177">
        <v>105.93</v>
      </c>
      <c r="D444" s="178">
        <v>1.2738</v>
      </c>
      <c r="E444" s="32">
        <f t="shared" si="22"/>
        <v>0.22000000000000003</v>
      </c>
      <c r="F444" s="26">
        <f t="shared" si="23"/>
        <v>3.8427866666666609E-2</v>
      </c>
      <c r="H444" s="58">
        <f t="shared" si="24"/>
        <v>5.1877619999999922</v>
      </c>
      <c r="I444" s="2" t="s">
        <v>65</v>
      </c>
      <c r="J444" s="33" t="s">
        <v>1744</v>
      </c>
      <c r="K444" s="59">
        <f t="shared" si="25"/>
        <v>44134</v>
      </c>
      <c r="L444" s="60" t="str">
        <f t="shared" ca="1" si="26"/>
        <v>2021/8/25</v>
      </c>
      <c r="M444" s="44">
        <f t="shared" ca="1" si="27"/>
        <v>40500</v>
      </c>
      <c r="N444" s="61">
        <f t="shared" ca="1" si="28"/>
        <v>4.6753904444444369E-2</v>
      </c>
      <c r="O444" s="35">
        <f t="shared" si="29"/>
        <v>134.93363400000001</v>
      </c>
      <c r="P444" s="35">
        <f t="shared" si="30"/>
        <v>-6.6365999999987935E-2</v>
      </c>
      <c r="Q444" s="36">
        <f t="shared" si="31"/>
        <v>0.9</v>
      </c>
      <c r="R444" s="37">
        <f t="shared" si="32"/>
        <v>9757.0699999999579</v>
      </c>
      <c r="S444" s="38">
        <f t="shared" si="33"/>
        <v>12428.555765999947</v>
      </c>
      <c r="T444" s="38"/>
      <c r="U444" s="62"/>
      <c r="V444" s="39">
        <f t="shared" si="34"/>
        <v>63905.729999999989</v>
      </c>
      <c r="W444" s="39">
        <f t="shared" si="35"/>
        <v>76334.285765999928</v>
      </c>
      <c r="X444" s="1">
        <f t="shared" si="36"/>
        <v>63920</v>
      </c>
      <c r="Y444" s="37">
        <f t="shared" si="37"/>
        <v>12414.285765999928</v>
      </c>
      <c r="Z444" s="183">
        <f t="shared" si="38"/>
        <v>0.19421598507509263</v>
      </c>
      <c r="AA444" s="183">
        <f>SUM($C$2:C444)*D444/SUM($B$2:B444)-1</f>
        <v>0.24462632450331023</v>
      </c>
      <c r="AB444" s="183">
        <f t="shared" si="39"/>
        <v>-5.0410339428217599E-2</v>
      </c>
      <c r="AC444" s="40">
        <f t="shared" si="40"/>
        <v>0.18157213333333341</v>
      </c>
    </row>
    <row r="445" spans="1:29">
      <c r="A445" s="181" t="s">
        <v>1803</v>
      </c>
      <c r="B445" s="2">
        <v>135</v>
      </c>
      <c r="C445" s="177">
        <v>105.4</v>
      </c>
      <c r="D445" s="178">
        <v>1.2802</v>
      </c>
      <c r="E445" s="32">
        <f t="shared" si="22"/>
        <v>0.22000000000000003</v>
      </c>
      <c r="F445" s="26">
        <f t="shared" si="23"/>
        <v>3.3232296296296225E-2</v>
      </c>
      <c r="H445" s="58">
        <f t="shared" si="24"/>
        <v>4.4863599999999906</v>
      </c>
      <c r="I445" s="2" t="s">
        <v>65</v>
      </c>
      <c r="J445" s="33" t="s">
        <v>1804</v>
      </c>
      <c r="K445" s="59">
        <f t="shared" si="25"/>
        <v>44137</v>
      </c>
      <c r="L445" s="60" t="str">
        <f t="shared" ca="1" si="26"/>
        <v>2021/8/25</v>
      </c>
      <c r="M445" s="44">
        <f t="shared" ca="1" si="27"/>
        <v>40095</v>
      </c>
      <c r="N445" s="61">
        <f t="shared" ca="1" si="28"/>
        <v>4.0841037535852262E-2</v>
      </c>
      <c r="O445" s="35">
        <f t="shared" si="29"/>
        <v>134.93308000000002</v>
      </c>
      <c r="P445" s="35">
        <f t="shared" si="30"/>
        <v>-6.6919999999981883E-2</v>
      </c>
      <c r="Q445" s="36">
        <f t="shared" si="31"/>
        <v>0.9</v>
      </c>
      <c r="R445" s="37">
        <f t="shared" si="32"/>
        <v>9862.4699999999575</v>
      </c>
      <c r="S445" s="38">
        <f t="shared" si="33"/>
        <v>12625.934093999946</v>
      </c>
      <c r="T445" s="38"/>
      <c r="U445" s="62"/>
      <c r="V445" s="39">
        <f t="shared" si="34"/>
        <v>63905.729999999989</v>
      </c>
      <c r="W445" s="39">
        <f t="shared" si="35"/>
        <v>76531.664093999934</v>
      </c>
      <c r="X445" s="1">
        <f t="shared" si="36"/>
        <v>64055</v>
      </c>
      <c r="Y445" s="37">
        <f t="shared" si="37"/>
        <v>12476.664093999934</v>
      </c>
      <c r="Z445" s="183">
        <f t="shared" si="38"/>
        <v>0.19478048698774386</v>
      </c>
      <c r="AA445" s="183">
        <f>SUM($C$2:C445)*D445/SUM($B$2:B445)-1</f>
        <v>0.25034578837227506</v>
      </c>
      <c r="AB445" s="183">
        <f t="shared" si="39"/>
        <v>-5.5565301384531196E-2</v>
      </c>
      <c r="AC445" s="40">
        <f t="shared" si="40"/>
        <v>0.1867677037037038</v>
      </c>
    </row>
    <row r="446" spans="1:29">
      <c r="A446" s="63" t="s">
        <v>1805</v>
      </c>
      <c r="B446" s="2">
        <v>135</v>
      </c>
      <c r="C446" s="177">
        <v>103.85</v>
      </c>
      <c r="D446" s="178">
        <v>1.2992999999999999</v>
      </c>
      <c r="E446" s="32">
        <f t="shared" si="22"/>
        <v>0.22000000000000003</v>
      </c>
      <c r="F446" s="26">
        <f t="shared" si="23"/>
        <v>1.8037703703703511E-2</v>
      </c>
      <c r="H446" s="58">
        <f t="shared" si="24"/>
        <v>2.435089999999974</v>
      </c>
      <c r="I446" s="2" t="s">
        <v>65</v>
      </c>
      <c r="J446" s="33" t="s">
        <v>1806</v>
      </c>
      <c r="K446" s="59">
        <f t="shared" si="25"/>
        <v>44138</v>
      </c>
      <c r="L446" s="60" t="str">
        <f t="shared" ca="1" si="26"/>
        <v>2021/8/25</v>
      </c>
      <c r="M446" s="44">
        <f t="shared" ca="1" si="27"/>
        <v>39960</v>
      </c>
      <c r="N446" s="61">
        <f t="shared" ca="1" si="28"/>
        <v>2.2242438688688453E-2</v>
      </c>
      <c r="O446" s="35">
        <f t="shared" si="29"/>
        <v>134.93230499999999</v>
      </c>
      <c r="P446" s="35">
        <f t="shared" si="30"/>
        <v>-6.7695000000014716E-2</v>
      </c>
      <c r="Q446" s="36">
        <f t="shared" si="31"/>
        <v>0.9</v>
      </c>
      <c r="R446" s="37">
        <f t="shared" si="32"/>
        <v>9966.3199999999579</v>
      </c>
      <c r="S446" s="38">
        <f t="shared" si="33"/>
        <v>12949.239575999944</v>
      </c>
      <c r="T446" s="38"/>
      <c r="U446" s="62"/>
      <c r="V446" s="39">
        <f t="shared" si="34"/>
        <v>63905.729999999989</v>
      </c>
      <c r="W446" s="39">
        <f t="shared" si="35"/>
        <v>76854.96957599993</v>
      </c>
      <c r="X446" s="1">
        <f t="shared" si="36"/>
        <v>64190</v>
      </c>
      <c r="Y446" s="37">
        <f t="shared" si="37"/>
        <v>12664.96957599993</v>
      </c>
      <c r="Z446" s="183">
        <f t="shared" si="38"/>
        <v>0.19730440218102396</v>
      </c>
      <c r="AA446" s="183">
        <f>SUM($C$2:C446)*D446/SUM($B$2:B446)-1</f>
        <v>0.26842912976919342</v>
      </c>
      <c r="AB446" s="183">
        <f t="shared" si="39"/>
        <v>-7.1124727588169456E-2</v>
      </c>
      <c r="AC446" s="40">
        <f t="shared" si="40"/>
        <v>0.20196229629629653</v>
      </c>
    </row>
    <row r="447" spans="1:29">
      <c r="A447" s="63" t="s">
        <v>1807</v>
      </c>
      <c r="B447" s="2">
        <v>135</v>
      </c>
      <c r="C447" s="177">
        <v>103.96</v>
      </c>
      <c r="D447" s="178">
        <v>1.2979000000000001</v>
      </c>
      <c r="E447" s="32">
        <f t="shared" si="22"/>
        <v>0.22000000000000003</v>
      </c>
      <c r="F447" s="26">
        <f t="shared" si="23"/>
        <v>1.9116029629629515E-2</v>
      </c>
      <c r="H447" s="58">
        <f t="shared" si="24"/>
        <v>2.5806639999999845</v>
      </c>
      <c r="I447" s="2" t="s">
        <v>65</v>
      </c>
      <c r="J447" s="33" t="s">
        <v>1808</v>
      </c>
      <c r="K447" s="59">
        <f t="shared" si="25"/>
        <v>44139</v>
      </c>
      <c r="L447" s="60" t="str">
        <f t="shared" ca="1" si="26"/>
        <v>2021/8/25</v>
      </c>
      <c r="M447" s="44">
        <f t="shared" ca="1" si="27"/>
        <v>39825</v>
      </c>
      <c r="N447" s="61">
        <f t="shared" ca="1" si="28"/>
        <v>2.3652036660389061E-2</v>
      </c>
      <c r="O447" s="35">
        <f t="shared" si="29"/>
        <v>134.92968400000001</v>
      </c>
      <c r="P447" s="35">
        <f t="shared" si="30"/>
        <v>-7.0315999999991163E-2</v>
      </c>
      <c r="Q447" s="36">
        <f t="shared" si="31"/>
        <v>0.9</v>
      </c>
      <c r="R447" s="37">
        <f t="shared" si="32"/>
        <v>10070.279999999957</v>
      </c>
      <c r="S447" s="38">
        <f t="shared" si="33"/>
        <v>13070.216411999945</v>
      </c>
      <c r="T447" s="38"/>
      <c r="U447" s="62"/>
      <c r="V447" s="39">
        <f t="shared" si="34"/>
        <v>63905.729999999989</v>
      </c>
      <c r="W447" s="39">
        <f t="shared" si="35"/>
        <v>76975.946411999932</v>
      </c>
      <c r="X447" s="1">
        <f t="shared" si="36"/>
        <v>64325</v>
      </c>
      <c r="Y447" s="37">
        <f t="shared" si="37"/>
        <v>12650.946411999932</v>
      </c>
      <c r="Z447" s="183">
        <f t="shared" si="38"/>
        <v>0.19667231110765537</v>
      </c>
      <c r="AA447" s="183">
        <f>SUM($C$2:C447)*D447/SUM($B$2:B447)-1</f>
        <v>0.26649641220524778</v>
      </c>
      <c r="AB447" s="183">
        <f t="shared" si="39"/>
        <v>-6.9824101097592406E-2</v>
      </c>
      <c r="AC447" s="40">
        <f t="shared" si="40"/>
        <v>0.20088397037037051</v>
      </c>
    </row>
    <row r="448" spans="1:29">
      <c r="A448" s="63" t="s">
        <v>1809</v>
      </c>
      <c r="B448" s="2">
        <v>135</v>
      </c>
      <c r="C448" s="177">
        <v>102.1</v>
      </c>
      <c r="D448" s="178">
        <v>1.3214999999999999</v>
      </c>
      <c r="E448" s="32">
        <f t="shared" si="22"/>
        <v>0.22000000000000003</v>
      </c>
      <c r="F448" s="26">
        <f t="shared" si="23"/>
        <v>8.8251851851842492E-4</v>
      </c>
      <c r="H448" s="58">
        <f t="shared" si="24"/>
        <v>0.11913999999998737</v>
      </c>
      <c r="I448" s="2" t="s">
        <v>65</v>
      </c>
      <c r="J448" s="33" t="s">
        <v>1810</v>
      </c>
      <c r="K448" s="59">
        <f t="shared" si="25"/>
        <v>44140</v>
      </c>
      <c r="L448" s="60" t="str">
        <f t="shared" ca="1" si="26"/>
        <v>2021/8/25</v>
      </c>
      <c r="M448" s="44">
        <f t="shared" ca="1" si="27"/>
        <v>39690</v>
      </c>
      <c r="N448" s="61">
        <f t="shared" ca="1" si="28"/>
        <v>1.0956437389769561E-3</v>
      </c>
      <c r="O448" s="35">
        <f t="shared" si="29"/>
        <v>134.92514999999997</v>
      </c>
      <c r="P448" s="35">
        <f t="shared" si="30"/>
        <v>-7.4850000000026284E-2</v>
      </c>
      <c r="Q448" s="36">
        <f t="shared" si="31"/>
        <v>0.9</v>
      </c>
      <c r="R448" s="37">
        <f t="shared" si="32"/>
        <v>10172.379999999957</v>
      </c>
      <c r="S448" s="38">
        <f t="shared" si="33"/>
        <v>13442.800169999942</v>
      </c>
      <c r="T448" s="38"/>
      <c r="U448" s="62"/>
      <c r="V448" s="39">
        <f t="shared" si="34"/>
        <v>63905.729999999989</v>
      </c>
      <c r="W448" s="39">
        <f t="shared" si="35"/>
        <v>77348.530169999925</v>
      </c>
      <c r="X448" s="1">
        <f t="shared" si="36"/>
        <v>64460</v>
      </c>
      <c r="Y448" s="37">
        <f t="shared" si="37"/>
        <v>12888.530169999925</v>
      </c>
      <c r="Z448" s="183">
        <f t="shared" si="38"/>
        <v>0.19994617080359789</v>
      </c>
      <c r="AA448" s="183">
        <f>SUM($C$2:C448)*D448/SUM($B$2:B448)-1</f>
        <v>0.2889131240619125</v>
      </c>
      <c r="AB448" s="183">
        <f t="shared" si="39"/>
        <v>-8.8966953258314607E-2</v>
      </c>
      <c r="AC448" s="40">
        <f t="shared" si="40"/>
        <v>0.21911748148148161</v>
      </c>
    </row>
    <row r="449" spans="1:29">
      <c r="A449" s="63" t="s">
        <v>1811</v>
      </c>
      <c r="B449" s="2">
        <v>135</v>
      </c>
      <c r="C449" s="177">
        <v>102.87</v>
      </c>
      <c r="D449" s="178">
        <v>1.3116000000000001</v>
      </c>
      <c r="E449" s="32">
        <f t="shared" si="22"/>
        <v>0.22000000000000003</v>
      </c>
      <c r="F449" s="26">
        <f t="shared" si="23"/>
        <v>8.4308000000000317E-3</v>
      </c>
      <c r="H449" s="58">
        <f t="shared" si="24"/>
        <v>1.1381580000000042</v>
      </c>
      <c r="I449" s="2" t="s">
        <v>65</v>
      </c>
      <c r="J449" s="33" t="s">
        <v>1812</v>
      </c>
      <c r="K449" s="59">
        <f t="shared" si="25"/>
        <v>44141</v>
      </c>
      <c r="L449" s="60" t="str">
        <f t="shared" ca="1" si="26"/>
        <v>2021/8/25</v>
      </c>
      <c r="M449" s="44">
        <f t="shared" ca="1" si="27"/>
        <v>39555</v>
      </c>
      <c r="N449" s="61">
        <f t="shared" ca="1" si="28"/>
        <v>1.0502532423208231E-2</v>
      </c>
      <c r="O449" s="35">
        <f t="shared" si="29"/>
        <v>134.92429200000001</v>
      </c>
      <c r="P449" s="35">
        <f t="shared" si="30"/>
        <v>-7.5707999999991671E-2</v>
      </c>
      <c r="Q449" s="36">
        <f t="shared" si="31"/>
        <v>0.9</v>
      </c>
      <c r="R449" s="37">
        <f t="shared" si="32"/>
        <v>10275.249999999958</v>
      </c>
      <c r="S449" s="38">
        <f t="shared" si="33"/>
        <v>13477.017899999946</v>
      </c>
      <c r="T449" s="38"/>
      <c r="U449" s="62"/>
      <c r="V449" s="39">
        <f t="shared" si="34"/>
        <v>63905.729999999989</v>
      </c>
      <c r="W449" s="39">
        <f t="shared" si="35"/>
        <v>77382.747899999929</v>
      </c>
      <c r="X449" s="1">
        <f t="shared" si="36"/>
        <v>64595</v>
      </c>
      <c r="Y449" s="37">
        <f t="shared" si="37"/>
        <v>12787.747899999929</v>
      </c>
      <c r="Z449" s="183">
        <f t="shared" si="38"/>
        <v>0.19796807647650638</v>
      </c>
      <c r="AA449" s="183">
        <f>SUM($C$2:C449)*D449/SUM($B$2:B449)-1</f>
        <v>0.27866788186285896</v>
      </c>
      <c r="AB449" s="183">
        <f t="shared" si="39"/>
        <v>-8.0699805386352574E-2</v>
      </c>
      <c r="AC449" s="40">
        <f t="shared" si="40"/>
        <v>0.21156919999999999</v>
      </c>
    </row>
    <row r="450" spans="1:29">
      <c r="A450" s="63" t="s">
        <v>1813</v>
      </c>
      <c r="B450" s="2">
        <v>135</v>
      </c>
      <c r="C450" s="177">
        <v>101.03</v>
      </c>
      <c r="D450" s="178">
        <v>1.3355999999999999</v>
      </c>
      <c r="E450" s="32">
        <f t="shared" si="22"/>
        <v>0.22000000000000003</v>
      </c>
      <c r="F450" s="26">
        <f t="shared" si="23"/>
        <v>-9.6066518518518433E-3</v>
      </c>
      <c r="H450" s="58">
        <f t="shared" si="24"/>
        <v>-1.2968979999999988</v>
      </c>
      <c r="I450" s="2" t="s">
        <v>65</v>
      </c>
      <c r="J450" s="33" t="s">
        <v>1814</v>
      </c>
      <c r="K450" s="59">
        <f t="shared" si="25"/>
        <v>44144</v>
      </c>
      <c r="L450" s="60" t="str">
        <f t="shared" ca="1" si="26"/>
        <v>2021/8/25</v>
      </c>
      <c r="M450" s="44">
        <f t="shared" ca="1" si="27"/>
        <v>39150</v>
      </c>
      <c r="N450" s="61">
        <f t="shared" ca="1" si="28"/>
        <v>-1.2091130779054904E-2</v>
      </c>
      <c r="O450" s="35">
        <f t="shared" si="29"/>
        <v>134.93566799999999</v>
      </c>
      <c r="P450" s="35">
        <f t="shared" si="30"/>
        <v>-6.4332000000007383E-2</v>
      </c>
      <c r="Q450" s="36">
        <f t="shared" si="31"/>
        <v>0.9</v>
      </c>
      <c r="R450" s="37">
        <f t="shared" si="32"/>
        <v>10376.279999999959</v>
      </c>
      <c r="S450" s="38">
        <f t="shared" si="33"/>
        <v>13858.559567999944</v>
      </c>
      <c r="T450" s="38"/>
      <c r="U450" s="62"/>
      <c r="V450" s="39">
        <f t="shared" si="34"/>
        <v>63905.729999999989</v>
      </c>
      <c r="W450" s="39">
        <f t="shared" si="35"/>
        <v>77764.289567999935</v>
      </c>
      <c r="X450" s="1">
        <f t="shared" si="36"/>
        <v>64730</v>
      </c>
      <c r="Y450" s="37">
        <f t="shared" si="37"/>
        <v>13034.289567999935</v>
      </c>
      <c r="Z450" s="183">
        <f t="shared" si="38"/>
        <v>0.20136396675420887</v>
      </c>
      <c r="AA450" s="183">
        <f>SUM($C$2:C450)*D450/SUM($B$2:B450)-1</f>
        <v>0.30142939243344125</v>
      </c>
      <c r="AB450" s="183">
        <f t="shared" si="39"/>
        <v>-0.10006542567923238</v>
      </c>
      <c r="AC450" s="40">
        <f t="shared" si="40"/>
        <v>0.22960665185185186</v>
      </c>
    </row>
    <row r="451" spans="1:29">
      <c r="A451" s="63" t="s">
        <v>1815</v>
      </c>
      <c r="B451" s="2">
        <v>135</v>
      </c>
      <c r="C451" s="177">
        <v>101.76</v>
      </c>
      <c r="D451" s="178">
        <v>1.3260000000000001</v>
      </c>
      <c r="E451" s="32">
        <f t="shared" si="22"/>
        <v>0.22000000000000003</v>
      </c>
      <c r="F451" s="26">
        <f t="shared" si="23"/>
        <v>-2.450488888888879E-3</v>
      </c>
      <c r="H451" s="58">
        <f t="shared" si="24"/>
        <v>-0.33081599999999867</v>
      </c>
      <c r="I451" s="2" t="s">
        <v>65</v>
      </c>
      <c r="J451" s="33" t="s">
        <v>1816</v>
      </c>
      <c r="K451" s="59">
        <f t="shared" si="25"/>
        <v>44145</v>
      </c>
      <c r="L451" s="60" t="str">
        <f t="shared" ca="1" si="26"/>
        <v>2021/8/25</v>
      </c>
      <c r="M451" s="44">
        <f t="shared" ca="1" si="27"/>
        <v>39015</v>
      </c>
      <c r="N451" s="61">
        <f t="shared" ca="1" si="28"/>
        <v>-3.094908112264501E-3</v>
      </c>
      <c r="O451" s="35">
        <f t="shared" si="29"/>
        <v>134.93376000000001</v>
      </c>
      <c r="P451" s="35">
        <f t="shared" si="30"/>
        <v>-6.6239999999993415E-2</v>
      </c>
      <c r="Q451" s="36">
        <f t="shared" si="31"/>
        <v>0.9</v>
      </c>
      <c r="R451" s="37">
        <f t="shared" si="32"/>
        <v>10478.039999999959</v>
      </c>
      <c r="S451" s="38">
        <f t="shared" si="33"/>
        <v>13893.881039999946</v>
      </c>
      <c r="T451" s="38"/>
      <c r="U451" s="62"/>
      <c r="V451" s="39">
        <f t="shared" si="34"/>
        <v>63905.729999999989</v>
      </c>
      <c r="W451" s="39">
        <f t="shared" si="35"/>
        <v>77799.611039999931</v>
      </c>
      <c r="X451" s="1">
        <f t="shared" si="36"/>
        <v>64865</v>
      </c>
      <c r="Y451" s="37">
        <f t="shared" si="37"/>
        <v>12934.611039999931</v>
      </c>
      <c r="Z451" s="183">
        <f t="shared" si="38"/>
        <v>0.19940817143297518</v>
      </c>
      <c r="AA451" s="183">
        <f>SUM($C$2:C451)*D451/SUM($B$2:B451)-1</f>
        <v>0.29146137217431733</v>
      </c>
      <c r="AB451" s="183">
        <f t="shared" ref="AB451:AB482" si="41">Z451-AA451</f>
        <v>-9.2053200741342156E-2</v>
      </c>
      <c r="AC451" s="40">
        <f t="shared" ref="AC451:AC481" si="42">IF(E451-F451&lt;0,"达成",E451-F451)</f>
        <v>0.22245048888888891</v>
      </c>
    </row>
    <row r="452" spans="1:29">
      <c r="A452" s="63" t="s">
        <v>1817</v>
      </c>
      <c r="B452" s="2">
        <v>135</v>
      </c>
      <c r="C452" s="177">
        <v>102.93</v>
      </c>
      <c r="D452" s="178">
        <v>1.3109</v>
      </c>
      <c r="E452" s="32">
        <f t="shared" si="22"/>
        <v>0.22000000000000003</v>
      </c>
      <c r="F452" s="26">
        <f t="shared" si="23"/>
        <v>9.01897777777768E-3</v>
      </c>
      <c r="H452" s="58">
        <f t="shared" si="24"/>
        <v>1.2175619999999867</v>
      </c>
      <c r="I452" s="2" t="s">
        <v>65</v>
      </c>
      <c r="J452" s="33" t="s">
        <v>1818</v>
      </c>
      <c r="K452" s="59">
        <f t="shared" si="25"/>
        <v>44146</v>
      </c>
      <c r="L452" s="60" t="str">
        <f t="shared" ca="1" si="26"/>
        <v>2021/8/25</v>
      </c>
      <c r="M452" s="44">
        <f t="shared" ca="1" si="27"/>
        <v>38880</v>
      </c>
      <c r="N452" s="61">
        <f t="shared" ca="1" si="28"/>
        <v>1.1430301697530738E-2</v>
      </c>
      <c r="O452" s="35">
        <f t="shared" si="29"/>
        <v>134.930937</v>
      </c>
      <c r="P452" s="35">
        <f t="shared" si="30"/>
        <v>-6.9062999999999874E-2</v>
      </c>
      <c r="Q452" s="36">
        <f t="shared" si="31"/>
        <v>0.9</v>
      </c>
      <c r="R452" s="37">
        <f t="shared" si="32"/>
        <v>10580.969999999959</v>
      </c>
      <c r="S452" s="38">
        <f t="shared" si="33"/>
        <v>13870.593572999946</v>
      </c>
      <c r="T452" s="38"/>
      <c r="U452" s="62"/>
      <c r="V452" s="39">
        <f t="shared" si="34"/>
        <v>63905.729999999989</v>
      </c>
      <c r="W452" s="39">
        <f t="shared" si="35"/>
        <v>77776.323572999929</v>
      </c>
      <c r="X452" s="1">
        <f t="shared" si="36"/>
        <v>65000</v>
      </c>
      <c r="Y452" s="37">
        <f t="shared" si="37"/>
        <v>12776.323572999929</v>
      </c>
      <c r="Z452" s="183">
        <f t="shared" si="38"/>
        <v>0.19655882419999893</v>
      </c>
      <c r="AA452" s="183">
        <f>SUM($C$2:C452)*D452/SUM($B$2:B452)-1</f>
        <v>0.27617436062015388</v>
      </c>
      <c r="AB452" s="183">
        <f t="shared" si="41"/>
        <v>-7.9615536420154953E-2</v>
      </c>
      <c r="AC452" s="40">
        <f t="shared" si="42"/>
        <v>0.21098102222222234</v>
      </c>
    </row>
    <row r="453" spans="1:29">
      <c r="A453" s="63" t="s">
        <v>1819</v>
      </c>
      <c r="B453" s="2">
        <v>135</v>
      </c>
      <c r="C453" s="177">
        <v>102.62</v>
      </c>
      <c r="D453" s="178">
        <v>1.3148</v>
      </c>
      <c r="E453" s="32">
        <f t="shared" si="22"/>
        <v>0.22000000000000003</v>
      </c>
      <c r="F453" s="26">
        <f t="shared" si="23"/>
        <v>5.9800592592593044E-3</v>
      </c>
      <c r="H453" s="58">
        <f t="shared" si="24"/>
        <v>0.80730800000000613</v>
      </c>
      <c r="I453" s="2" t="s">
        <v>65</v>
      </c>
      <c r="J453" s="33" t="s">
        <v>1820</v>
      </c>
      <c r="K453" s="59">
        <f t="shared" si="25"/>
        <v>44147</v>
      </c>
      <c r="L453" s="60" t="str">
        <f t="shared" ca="1" si="26"/>
        <v>2021/8/25</v>
      </c>
      <c r="M453" s="44">
        <f t="shared" ca="1" si="27"/>
        <v>38745</v>
      </c>
      <c r="N453" s="61">
        <f t="shared" ca="1" si="28"/>
        <v>7.6053018453994641E-3</v>
      </c>
      <c r="O453" s="35">
        <f t="shared" si="29"/>
        <v>134.92477600000001</v>
      </c>
      <c r="P453" s="35">
        <f t="shared" si="30"/>
        <v>-7.522399999999152E-2</v>
      </c>
      <c r="Q453" s="36">
        <f t="shared" si="31"/>
        <v>0.9</v>
      </c>
      <c r="R453" s="37">
        <f t="shared" si="32"/>
        <v>10683.58999999996</v>
      </c>
      <c r="S453" s="38">
        <f t="shared" si="33"/>
        <v>14046.784131999948</v>
      </c>
      <c r="T453" s="38"/>
      <c r="U453" s="62"/>
      <c r="V453" s="39">
        <f t="shared" si="34"/>
        <v>63905.729999999989</v>
      </c>
      <c r="W453" s="39">
        <f t="shared" si="35"/>
        <v>77952.514131999938</v>
      </c>
      <c r="X453" s="1">
        <f t="shared" si="36"/>
        <v>65135</v>
      </c>
      <c r="Y453" s="37">
        <f t="shared" si="37"/>
        <v>12817.514131999938</v>
      </c>
      <c r="Z453" s="183">
        <f t="shared" si="38"/>
        <v>0.19678382025024854</v>
      </c>
      <c r="AA453" s="183">
        <f>SUM($C$2:C453)*D453/SUM($B$2:B453)-1</f>
        <v>0.27938512409685057</v>
      </c>
      <c r="AB453" s="183">
        <f t="shared" si="41"/>
        <v>-8.2601303846602026E-2</v>
      </c>
      <c r="AC453" s="40">
        <f t="shared" si="42"/>
        <v>0.21401994074074071</v>
      </c>
    </row>
    <row r="454" spans="1:29">
      <c r="A454" s="63" t="s">
        <v>1821</v>
      </c>
      <c r="B454" s="2">
        <v>135</v>
      </c>
      <c r="C454" s="177">
        <v>102.74</v>
      </c>
      <c r="D454" s="178">
        <v>1.3132999999999999</v>
      </c>
      <c r="E454" s="32">
        <f t="shared" si="22"/>
        <v>0.22000000000000003</v>
      </c>
      <c r="F454" s="26">
        <f t="shared" si="23"/>
        <v>7.156414814814601E-3</v>
      </c>
      <c r="H454" s="58">
        <f t="shared" si="24"/>
        <v>0.96611599999997111</v>
      </c>
      <c r="I454" s="2" t="s">
        <v>65</v>
      </c>
      <c r="J454" s="33" t="s">
        <v>1822</v>
      </c>
      <c r="K454" s="59">
        <f t="shared" si="25"/>
        <v>44148</v>
      </c>
      <c r="L454" s="60" t="str">
        <f t="shared" ca="1" si="26"/>
        <v>2021/8/25</v>
      </c>
      <c r="M454" s="44">
        <f t="shared" ca="1" si="27"/>
        <v>38610</v>
      </c>
      <c r="N454" s="61">
        <f t="shared" ca="1" si="28"/>
        <v>9.133186739186467E-3</v>
      </c>
      <c r="O454" s="35">
        <f t="shared" si="29"/>
        <v>134.92844199999999</v>
      </c>
      <c r="P454" s="35">
        <f t="shared" si="30"/>
        <v>-7.1558000000010225E-2</v>
      </c>
      <c r="Q454" s="36">
        <f t="shared" si="31"/>
        <v>0.9</v>
      </c>
      <c r="R454" s="37">
        <f t="shared" si="32"/>
        <v>10786.32999999996</v>
      </c>
      <c r="S454" s="38">
        <f t="shared" si="33"/>
        <v>14165.687188999946</v>
      </c>
      <c r="T454" s="38"/>
      <c r="U454" s="62"/>
      <c r="V454" s="39">
        <f t="shared" si="34"/>
        <v>63905.729999999989</v>
      </c>
      <c r="W454" s="39">
        <f t="shared" si="35"/>
        <v>78071.417188999942</v>
      </c>
      <c r="X454" s="1">
        <f t="shared" si="36"/>
        <v>65270</v>
      </c>
      <c r="Y454" s="37">
        <f t="shared" si="37"/>
        <v>12801.417188999942</v>
      </c>
      <c r="Z454" s="183">
        <f t="shared" si="38"/>
        <v>0.19613018521525882</v>
      </c>
      <c r="AA454" s="183">
        <f>SUM($C$2:C454)*D454/SUM($B$2:B454)-1</f>
        <v>0.27734514293654366</v>
      </c>
      <c r="AB454" s="183">
        <f t="shared" si="41"/>
        <v>-8.1214957721284842E-2</v>
      </c>
      <c r="AC454" s="40">
        <f t="shared" si="42"/>
        <v>0.21284358518518542</v>
      </c>
    </row>
    <row r="455" spans="1:29">
      <c r="A455" s="63" t="s">
        <v>1823</v>
      </c>
      <c r="B455" s="2">
        <v>135</v>
      </c>
      <c r="C455" s="177">
        <v>101.52</v>
      </c>
      <c r="D455" s="178">
        <v>1.3290999999999999</v>
      </c>
      <c r="E455" s="32">
        <f t="shared" si="22"/>
        <v>0.22000000000000003</v>
      </c>
      <c r="F455" s="26">
        <f t="shared" si="23"/>
        <v>-4.8032000000001029E-3</v>
      </c>
      <c r="H455" s="58">
        <f t="shared" si="24"/>
        <v>-0.64843200000001389</v>
      </c>
      <c r="I455" s="2" t="s">
        <v>65</v>
      </c>
      <c r="J455" s="33" t="s">
        <v>1824</v>
      </c>
      <c r="K455" s="59">
        <f t="shared" si="25"/>
        <v>44151</v>
      </c>
      <c r="L455" s="60" t="str">
        <f t="shared" ca="1" si="26"/>
        <v>2021/8/25</v>
      </c>
      <c r="M455" s="44">
        <f t="shared" ca="1" si="27"/>
        <v>38205</v>
      </c>
      <c r="N455" s="61">
        <f t="shared" ca="1" si="28"/>
        <v>-6.1949399293287546E-3</v>
      </c>
      <c r="O455" s="35">
        <f t="shared" si="29"/>
        <v>134.93023199999999</v>
      </c>
      <c r="P455" s="35">
        <f t="shared" si="30"/>
        <v>-6.9768000000010488E-2</v>
      </c>
      <c r="Q455" s="36">
        <f t="shared" si="31"/>
        <v>0.9</v>
      </c>
      <c r="R455" s="37">
        <f t="shared" si="32"/>
        <v>10887.84999999996</v>
      </c>
      <c r="S455" s="38">
        <f t="shared" si="33"/>
        <v>14471.041434999946</v>
      </c>
      <c r="T455" s="38"/>
      <c r="U455" s="62"/>
      <c r="V455" s="39">
        <f t="shared" si="34"/>
        <v>63905.729999999989</v>
      </c>
      <c r="W455" s="39">
        <f t="shared" si="35"/>
        <v>78376.77143499993</v>
      </c>
      <c r="X455" s="1">
        <f t="shared" si="36"/>
        <v>65405</v>
      </c>
      <c r="Y455" s="37">
        <f t="shared" si="37"/>
        <v>12971.77143499993</v>
      </c>
      <c r="Z455" s="183">
        <f t="shared" si="38"/>
        <v>0.19832996613408649</v>
      </c>
      <c r="AA455" s="183">
        <f>SUM($C$2:C455)*D455/SUM($B$2:B455)-1</f>
        <v>0.29210267233649057</v>
      </c>
      <c r="AB455" s="183">
        <f t="shared" si="41"/>
        <v>-9.3772706202404077E-2</v>
      </c>
      <c r="AC455" s="40">
        <f t="shared" si="42"/>
        <v>0.22480320000000012</v>
      </c>
    </row>
    <row r="456" spans="1:29">
      <c r="A456" s="63" t="s">
        <v>1825</v>
      </c>
      <c r="B456" s="2">
        <v>135</v>
      </c>
      <c r="C456" s="177">
        <v>102.27</v>
      </c>
      <c r="D456" s="178">
        <v>1.3193999999999999</v>
      </c>
      <c r="E456" s="32">
        <f t="shared" si="22"/>
        <v>0.22000000000000003</v>
      </c>
      <c r="F456" s="26">
        <f t="shared" si="23"/>
        <v>2.5490222222220769E-3</v>
      </c>
      <c r="H456" s="58">
        <f t="shared" si="24"/>
        <v>0.34411799999998038</v>
      </c>
      <c r="I456" s="2" t="s">
        <v>65</v>
      </c>
      <c r="J456" s="33" t="s">
        <v>1826</v>
      </c>
      <c r="K456" s="59">
        <f t="shared" si="25"/>
        <v>44152</v>
      </c>
      <c r="L456" s="60" t="str">
        <f t="shared" ca="1" si="26"/>
        <v>2021/8/25</v>
      </c>
      <c r="M456" s="44">
        <f t="shared" ca="1" si="27"/>
        <v>38070</v>
      </c>
      <c r="N456" s="61">
        <f t="shared" ca="1" si="28"/>
        <v>3.2992663514576528E-3</v>
      </c>
      <c r="O456" s="35">
        <f t="shared" si="29"/>
        <v>134.93503799999999</v>
      </c>
      <c r="P456" s="35">
        <f t="shared" si="30"/>
        <v>-6.4962000000008402E-2</v>
      </c>
      <c r="Q456" s="36">
        <f t="shared" si="31"/>
        <v>0.9</v>
      </c>
      <c r="R456" s="37">
        <f t="shared" si="32"/>
        <v>10990.119999999961</v>
      </c>
      <c r="S456" s="38">
        <f t="shared" si="33"/>
        <v>14500.364327999947</v>
      </c>
      <c r="T456" s="38"/>
      <c r="U456" s="62"/>
      <c r="V456" s="39">
        <f t="shared" si="34"/>
        <v>63905.729999999989</v>
      </c>
      <c r="W456" s="39">
        <f t="shared" si="35"/>
        <v>78406.094327999934</v>
      </c>
      <c r="X456" s="1">
        <f t="shared" si="36"/>
        <v>65540</v>
      </c>
      <c r="Y456" s="37">
        <f t="shared" si="37"/>
        <v>12866.094327999934</v>
      </c>
      <c r="Z456" s="183">
        <f t="shared" si="38"/>
        <v>0.19630903765639207</v>
      </c>
      <c r="AA456" s="183">
        <f>SUM($C$2:C456)*D456/SUM($B$2:B456)-1</f>
        <v>0.28208495802582889</v>
      </c>
      <c r="AB456" s="183">
        <f t="shared" si="41"/>
        <v>-8.577592036943682E-2</v>
      </c>
      <c r="AC456" s="40">
        <f t="shared" si="42"/>
        <v>0.21745097777777794</v>
      </c>
    </row>
    <row r="457" spans="1:29">
      <c r="A457" s="63" t="s">
        <v>1827</v>
      </c>
      <c r="B457" s="2">
        <v>135</v>
      </c>
      <c r="C457" s="177">
        <v>102.16</v>
      </c>
      <c r="D457" s="178">
        <v>1.3208</v>
      </c>
      <c r="E457" s="32">
        <f t="shared" si="22"/>
        <v>0.22000000000000003</v>
      </c>
      <c r="F457" s="26">
        <f t="shared" si="23"/>
        <v>1.4706962962962836E-3</v>
      </c>
      <c r="H457" s="58">
        <f t="shared" si="24"/>
        <v>0.19854399999999828</v>
      </c>
      <c r="I457" s="2" t="s">
        <v>65</v>
      </c>
      <c r="J457" s="33" t="s">
        <v>1828</v>
      </c>
      <c r="K457" s="59">
        <f t="shared" si="25"/>
        <v>44153</v>
      </c>
      <c r="L457" s="60" t="str">
        <f t="shared" ca="1" si="26"/>
        <v>2021/8/25</v>
      </c>
      <c r="M457" s="44">
        <f t="shared" ca="1" si="27"/>
        <v>37935</v>
      </c>
      <c r="N457" s="61">
        <f t="shared" ca="1" si="28"/>
        <v>1.910335046790546E-3</v>
      </c>
      <c r="O457" s="35">
        <f t="shared" si="29"/>
        <v>134.932928</v>
      </c>
      <c r="P457" s="35">
        <f t="shared" si="30"/>
        <v>-6.7071999999996024E-2</v>
      </c>
      <c r="Q457" s="36">
        <f t="shared" si="31"/>
        <v>0.9</v>
      </c>
      <c r="R457" s="37">
        <f t="shared" si="32"/>
        <v>11092.279999999961</v>
      </c>
      <c r="S457" s="38">
        <f t="shared" si="33"/>
        <v>14650.683423999948</v>
      </c>
      <c r="T457" s="38"/>
      <c r="U457" s="62"/>
      <c r="V457" s="39">
        <f t="shared" si="34"/>
        <v>63905.729999999989</v>
      </c>
      <c r="W457" s="39">
        <f t="shared" si="35"/>
        <v>78556.41342399994</v>
      </c>
      <c r="X457" s="1">
        <f t="shared" si="36"/>
        <v>65675</v>
      </c>
      <c r="Y457" s="37">
        <f t="shared" si="37"/>
        <v>12881.41342399994</v>
      </c>
      <c r="Z457" s="183">
        <f t="shared" si="38"/>
        <v>0.19613876549676346</v>
      </c>
      <c r="AA457" s="183">
        <f>SUM($C$2:C457)*D457/SUM($B$2:B457)-1</f>
        <v>0.28285722083620923</v>
      </c>
      <c r="AB457" s="183">
        <f t="shared" si="41"/>
        <v>-8.6718455339445777E-2</v>
      </c>
      <c r="AC457" s="40">
        <f t="shared" si="42"/>
        <v>0.21852930370370374</v>
      </c>
    </row>
    <row r="458" spans="1:29">
      <c r="A458" s="63" t="s">
        <v>1829</v>
      </c>
      <c r="B458" s="2">
        <v>135</v>
      </c>
      <c r="C458" s="177">
        <v>101.86</v>
      </c>
      <c r="D458" s="178">
        <v>1.3247</v>
      </c>
      <c r="E458" s="32">
        <f t="shared" si="22"/>
        <v>0.22000000000000003</v>
      </c>
      <c r="F458" s="26">
        <f t="shared" si="23"/>
        <v>-1.4701925925925884E-3</v>
      </c>
      <c r="H458" s="58">
        <f t="shared" si="24"/>
        <v>-0.19847599999999943</v>
      </c>
      <c r="I458" s="2" t="s">
        <v>65</v>
      </c>
      <c r="J458" s="33" t="s">
        <v>1830</v>
      </c>
      <c r="K458" s="59">
        <f t="shared" si="25"/>
        <v>44154</v>
      </c>
      <c r="L458" s="60" t="str">
        <f t="shared" ca="1" si="26"/>
        <v>2021/8/25</v>
      </c>
      <c r="M458" s="44">
        <f t="shared" ca="1" si="27"/>
        <v>37800</v>
      </c>
      <c r="N458" s="61">
        <f t="shared" ca="1" si="28"/>
        <v>-1.9165010582010528E-3</v>
      </c>
      <c r="O458" s="35">
        <f t="shared" si="29"/>
        <v>134.933942</v>
      </c>
      <c r="P458" s="35">
        <f t="shared" si="30"/>
        <v>-6.6057999999998174E-2</v>
      </c>
      <c r="Q458" s="36">
        <f t="shared" si="31"/>
        <v>0.9</v>
      </c>
      <c r="R458" s="37">
        <f t="shared" si="32"/>
        <v>11194.139999999961</v>
      </c>
      <c r="S458" s="38">
        <f t="shared" si="33"/>
        <v>14828.877257999948</v>
      </c>
      <c r="T458" s="38"/>
      <c r="U458" s="62"/>
      <c r="V458" s="39">
        <f t="shared" si="34"/>
        <v>63905.729999999989</v>
      </c>
      <c r="W458" s="39">
        <f t="shared" si="35"/>
        <v>78734.607257999931</v>
      </c>
      <c r="X458" s="1">
        <f t="shared" si="36"/>
        <v>65810</v>
      </c>
      <c r="Y458" s="37">
        <f t="shared" si="37"/>
        <v>12924.607257999931</v>
      </c>
      <c r="Z458" s="183">
        <f t="shared" si="38"/>
        <v>0.19639275578179505</v>
      </c>
      <c r="AA458" s="183">
        <f>SUM($C$2:C458)*D458/SUM($B$2:B458)-1</f>
        <v>0.28605165945490629</v>
      </c>
      <c r="AB458" s="183">
        <f t="shared" si="41"/>
        <v>-8.9658903673111245E-2</v>
      </c>
      <c r="AC458" s="40">
        <f t="shared" si="42"/>
        <v>0.22147019259259262</v>
      </c>
    </row>
    <row r="459" spans="1:29">
      <c r="A459" s="63" t="s">
        <v>1831</v>
      </c>
      <c r="B459" s="2">
        <v>135</v>
      </c>
      <c r="C459" s="177">
        <v>100.9</v>
      </c>
      <c r="D459" s="178">
        <v>1.3371999999999999</v>
      </c>
      <c r="E459" s="32">
        <f t="shared" si="22"/>
        <v>0.22000000000000003</v>
      </c>
      <c r="F459" s="26">
        <f t="shared" si="23"/>
        <v>-1.0881037037037062E-2</v>
      </c>
      <c r="H459" s="58">
        <f t="shared" si="24"/>
        <v>-1.4689400000000035</v>
      </c>
      <c r="I459" s="2" t="s">
        <v>65</v>
      </c>
      <c r="J459" s="33" t="s">
        <v>1832</v>
      </c>
      <c r="K459" s="59">
        <f t="shared" si="25"/>
        <v>44155</v>
      </c>
      <c r="L459" s="60" t="str">
        <f t="shared" ca="1" si="26"/>
        <v>2021/8/25</v>
      </c>
      <c r="M459" s="44">
        <f t="shared" ca="1" si="27"/>
        <v>37665</v>
      </c>
      <c r="N459" s="61">
        <f t="shared" ca="1" si="28"/>
        <v>-1.4235048453471427E-2</v>
      </c>
      <c r="O459" s="35">
        <f t="shared" si="29"/>
        <v>134.92348000000001</v>
      </c>
      <c r="P459" s="35">
        <f t="shared" si="30"/>
        <v>-7.6519999999987931E-2</v>
      </c>
      <c r="Q459" s="36">
        <f t="shared" si="31"/>
        <v>0.9</v>
      </c>
      <c r="R459" s="37">
        <f t="shared" si="32"/>
        <v>11295.039999999961</v>
      </c>
      <c r="S459" s="38">
        <f t="shared" si="33"/>
        <v>15103.727487999948</v>
      </c>
      <c r="T459" s="38"/>
      <c r="U459" s="62"/>
      <c r="V459" s="39">
        <f t="shared" si="34"/>
        <v>63905.729999999989</v>
      </c>
      <c r="W459" s="39">
        <f t="shared" si="35"/>
        <v>79009.457487999942</v>
      </c>
      <c r="X459" s="1">
        <f t="shared" si="36"/>
        <v>65945</v>
      </c>
      <c r="Y459" s="37">
        <f t="shared" si="37"/>
        <v>13064.457487999942</v>
      </c>
      <c r="Z459" s="183">
        <f t="shared" si="38"/>
        <v>0.19811141842444369</v>
      </c>
      <c r="AA459" s="183">
        <f>SUM($C$2:C459)*D459/SUM($B$2:B459)-1</f>
        <v>0.29757070034379907</v>
      </c>
      <c r="AB459" s="183">
        <f t="shared" si="41"/>
        <v>-9.945928191935538E-2</v>
      </c>
      <c r="AC459" s="40">
        <f t="shared" si="42"/>
        <v>0.23088103703703708</v>
      </c>
    </row>
    <row r="460" spans="1:29">
      <c r="A460" s="63" t="s">
        <v>1908</v>
      </c>
      <c r="B460" s="2">
        <v>135</v>
      </c>
      <c r="C460" s="177">
        <v>100.1</v>
      </c>
      <c r="D460" s="178">
        <v>1.3479000000000001</v>
      </c>
      <c r="E460" s="32">
        <f t="shared" si="22"/>
        <v>0.22000000000000003</v>
      </c>
      <c r="F460" s="26">
        <f t="shared" si="23"/>
        <v>-1.8723407407407598E-2</v>
      </c>
      <c r="H460" s="58">
        <f t="shared" si="24"/>
        <v>-2.5276600000000258</v>
      </c>
      <c r="I460" s="2" t="s">
        <v>65</v>
      </c>
      <c r="J460" s="33" t="s">
        <v>1864</v>
      </c>
      <c r="K460" s="59">
        <f t="shared" si="25"/>
        <v>44158</v>
      </c>
      <c r="L460" s="60" t="str">
        <f t="shared" ca="1" si="26"/>
        <v>2021/8/25</v>
      </c>
      <c r="M460" s="44">
        <f t="shared" ca="1" si="27"/>
        <v>37260</v>
      </c>
      <c r="N460" s="61">
        <f t="shared" ca="1" si="28"/>
        <v>-2.4761027911970192E-2</v>
      </c>
      <c r="O460" s="35">
        <f t="shared" si="29"/>
        <v>134.92479</v>
      </c>
      <c r="P460" s="35">
        <f t="shared" si="30"/>
        <v>-7.5209999999998445E-2</v>
      </c>
      <c r="Q460" s="36">
        <f t="shared" si="31"/>
        <v>0.9</v>
      </c>
      <c r="R460" s="37">
        <f t="shared" si="32"/>
        <v>11395.139999999961</v>
      </c>
      <c r="S460" s="38">
        <f t="shared" si="33"/>
        <v>15359.50920599995</v>
      </c>
      <c r="T460" s="38"/>
      <c r="U460" s="62"/>
      <c r="V460" s="39">
        <f t="shared" si="34"/>
        <v>63905.729999999989</v>
      </c>
      <c r="W460" s="39">
        <f t="shared" si="35"/>
        <v>79265.23920599994</v>
      </c>
      <c r="X460" s="1">
        <f t="shared" si="36"/>
        <v>66080</v>
      </c>
      <c r="Y460" s="37">
        <f t="shared" si="37"/>
        <v>13185.23920599994</v>
      </c>
      <c r="Z460" s="183">
        <f t="shared" si="38"/>
        <v>0.19953449161622183</v>
      </c>
      <c r="AA460" s="183">
        <f>SUM($C$2:C460)*D460/SUM($B$2:B460)-1</f>
        <v>0.30731850873741884</v>
      </c>
      <c r="AB460" s="183">
        <f t="shared" si="41"/>
        <v>-0.10778401712119701</v>
      </c>
      <c r="AC460" s="40">
        <f t="shared" si="42"/>
        <v>0.23872340740740763</v>
      </c>
    </row>
    <row r="461" spans="1:29">
      <c r="A461" s="63" t="s">
        <v>1893</v>
      </c>
      <c r="B461" s="2">
        <v>135</v>
      </c>
      <c r="C461" s="177">
        <v>100.09</v>
      </c>
      <c r="D461" s="178">
        <v>1.3481000000000001</v>
      </c>
      <c r="E461" s="32">
        <f t="shared" si="22"/>
        <v>0.22000000000000003</v>
      </c>
      <c r="F461" s="26">
        <f t="shared" si="23"/>
        <v>-1.8821437037037102E-2</v>
      </c>
      <c r="H461" s="58">
        <f t="shared" si="24"/>
        <v>-2.5408940000000086</v>
      </c>
      <c r="I461" s="2" t="s">
        <v>65</v>
      </c>
      <c r="J461" s="33" t="s">
        <v>1866</v>
      </c>
      <c r="K461" s="59">
        <f t="shared" si="25"/>
        <v>44159</v>
      </c>
      <c r="L461" s="60" t="str">
        <f t="shared" ca="1" si="26"/>
        <v>2021/8/25</v>
      </c>
      <c r="M461" s="44">
        <f t="shared" ca="1" si="27"/>
        <v>37125</v>
      </c>
      <c r="N461" s="61">
        <f t="shared" ca="1" si="28"/>
        <v>-2.4981180067340149E-2</v>
      </c>
      <c r="O461" s="35">
        <f t="shared" si="29"/>
        <v>134.93132900000001</v>
      </c>
      <c r="P461" s="35">
        <f t="shared" si="30"/>
        <v>-6.867099999999482E-2</v>
      </c>
      <c r="Q461" s="36">
        <f t="shared" si="31"/>
        <v>0.9</v>
      </c>
      <c r="R461" s="37">
        <f t="shared" si="32"/>
        <v>11495.229999999961</v>
      </c>
      <c r="S461" s="38">
        <f t="shared" si="33"/>
        <v>15496.71956299995</v>
      </c>
      <c r="T461" s="38"/>
      <c r="U461" s="62"/>
      <c r="V461" s="39">
        <f t="shared" si="34"/>
        <v>63905.729999999989</v>
      </c>
      <c r="W461" s="39">
        <f t="shared" si="35"/>
        <v>79402.449562999944</v>
      </c>
      <c r="X461" s="1">
        <f t="shared" si="36"/>
        <v>66215</v>
      </c>
      <c r="Y461" s="37">
        <f t="shared" si="37"/>
        <v>13187.449562999944</v>
      </c>
      <c r="Z461" s="183">
        <f t="shared" si="38"/>
        <v>0.19916105962395148</v>
      </c>
      <c r="AA461" s="183">
        <f>SUM($C$2:C461)*D461/SUM($B$2:B461)-1</f>
        <v>0.30687971157269911</v>
      </c>
      <c r="AB461" s="183">
        <f t="shared" si="41"/>
        <v>-0.10771865194874763</v>
      </c>
      <c r="AC461" s="40">
        <f t="shared" si="42"/>
        <v>0.23882143703703712</v>
      </c>
    </row>
    <row r="462" spans="1:29">
      <c r="A462" s="63" t="s">
        <v>1894</v>
      </c>
      <c r="B462" s="2">
        <v>135</v>
      </c>
      <c r="C462" s="177">
        <v>101.92</v>
      </c>
      <c r="D462" s="178">
        <v>1.3239000000000001</v>
      </c>
      <c r="E462" s="32">
        <f t="shared" si="22"/>
        <v>0.22000000000000003</v>
      </c>
      <c r="F462" s="26">
        <f t="shared" si="23"/>
        <v>-8.8201481481494032E-4</v>
      </c>
      <c r="H462" s="58">
        <f t="shared" si="24"/>
        <v>-0.11907200000001694</v>
      </c>
      <c r="I462" s="2" t="s">
        <v>65</v>
      </c>
      <c r="J462" s="33" t="s">
        <v>1868</v>
      </c>
      <c r="K462" s="59">
        <f t="shared" si="25"/>
        <v>44160</v>
      </c>
      <c r="L462" s="60" t="str">
        <f t="shared" ca="1" si="26"/>
        <v>2021/8/25</v>
      </c>
      <c r="M462" s="44">
        <f t="shared" ca="1" si="27"/>
        <v>36990</v>
      </c>
      <c r="N462" s="61">
        <f t="shared" ca="1" si="28"/>
        <v>-1.174946742362968E-3</v>
      </c>
      <c r="O462" s="35">
        <f t="shared" si="29"/>
        <v>134.93188800000001</v>
      </c>
      <c r="P462" s="35">
        <f t="shared" si="30"/>
        <v>-6.8111999999985073E-2</v>
      </c>
      <c r="Q462" s="36">
        <f t="shared" si="31"/>
        <v>0.9</v>
      </c>
      <c r="R462" s="37">
        <f t="shared" si="32"/>
        <v>11597.149999999961</v>
      </c>
      <c r="S462" s="38">
        <f t="shared" si="33"/>
        <v>15353.466884999951</v>
      </c>
      <c r="T462" s="38"/>
      <c r="U462" s="62"/>
      <c r="V462" s="39">
        <f t="shared" si="34"/>
        <v>63905.729999999989</v>
      </c>
      <c r="W462" s="39">
        <f t="shared" si="35"/>
        <v>79259.196884999939</v>
      </c>
      <c r="X462" s="1">
        <f t="shared" si="36"/>
        <v>66350</v>
      </c>
      <c r="Y462" s="37">
        <f t="shared" si="37"/>
        <v>12909.196884999939</v>
      </c>
      <c r="Z462" s="183">
        <f t="shared" si="38"/>
        <v>0.19456212336096357</v>
      </c>
      <c r="AA462" s="183">
        <f>SUM($C$2:C462)*D462/SUM($B$2:B462)-1</f>
        <v>0.28283758788154789</v>
      </c>
      <c r="AB462" s="183">
        <f t="shared" si="41"/>
        <v>-8.8275464520584324E-2</v>
      </c>
      <c r="AC462" s="40">
        <f t="shared" si="42"/>
        <v>0.22088201481481498</v>
      </c>
    </row>
    <row r="463" spans="1:29">
      <c r="A463" s="63" t="s">
        <v>1895</v>
      </c>
      <c r="B463" s="2">
        <v>135</v>
      </c>
      <c r="C463" s="177">
        <v>102.17</v>
      </c>
      <c r="D463" s="178">
        <v>1.3207</v>
      </c>
      <c r="E463" s="32">
        <f t="shared" si="22"/>
        <v>0.22000000000000003</v>
      </c>
      <c r="F463" s="26">
        <f t="shared" si="23"/>
        <v>1.5687259259257863E-3</v>
      </c>
      <c r="H463" s="58">
        <f t="shared" si="24"/>
        <v>0.21177799999998115</v>
      </c>
      <c r="I463" s="2" t="s">
        <v>65</v>
      </c>
      <c r="J463" s="33" t="s">
        <v>1870</v>
      </c>
      <c r="K463" s="59">
        <f t="shared" si="25"/>
        <v>44161</v>
      </c>
      <c r="L463" s="60" t="str">
        <f t="shared" ca="1" si="26"/>
        <v>2021/8/25</v>
      </c>
      <c r="M463" s="44">
        <f t="shared" ca="1" si="27"/>
        <v>36855</v>
      </c>
      <c r="N463" s="61">
        <f t="shared" ca="1" si="28"/>
        <v>2.0973808167139632E-3</v>
      </c>
      <c r="O463" s="35">
        <f t="shared" si="29"/>
        <v>134.93591900000001</v>
      </c>
      <c r="P463" s="35">
        <f t="shared" si="30"/>
        <v>-6.4080999999987398E-2</v>
      </c>
      <c r="Q463" s="36">
        <f t="shared" si="31"/>
        <v>0.9</v>
      </c>
      <c r="R463" s="37">
        <f t="shared" si="32"/>
        <v>11699.319999999962</v>
      </c>
      <c r="S463" s="38">
        <f t="shared" si="33"/>
        <v>15451.291923999948</v>
      </c>
      <c r="T463" s="38"/>
      <c r="U463" s="62"/>
      <c r="V463" s="39">
        <f t="shared" si="34"/>
        <v>63905.729999999989</v>
      </c>
      <c r="W463" s="39">
        <f t="shared" si="35"/>
        <v>79357.021923999942</v>
      </c>
      <c r="X463" s="1">
        <f t="shared" si="36"/>
        <v>66485</v>
      </c>
      <c r="Y463" s="37">
        <f t="shared" si="37"/>
        <v>12872.021923999942</v>
      </c>
      <c r="Z463" s="183">
        <f t="shared" si="38"/>
        <v>0.19360791041588232</v>
      </c>
      <c r="AA463" s="183">
        <f>SUM($C$2:C463)*D463/SUM($B$2:B463)-1</f>
        <v>0.27916354967037837</v>
      </c>
      <c r="AB463" s="183">
        <f t="shared" si="41"/>
        <v>-8.5555639254496052E-2</v>
      </c>
      <c r="AC463" s="40">
        <f t="shared" si="42"/>
        <v>0.21843127407407426</v>
      </c>
    </row>
    <row r="464" spans="1:29">
      <c r="A464" s="63" t="s">
        <v>1896</v>
      </c>
      <c r="B464" s="2">
        <v>135</v>
      </c>
      <c r="C464" s="177">
        <v>101.87</v>
      </c>
      <c r="D464" s="178">
        <v>1.3245</v>
      </c>
      <c r="E464" s="32">
        <f t="shared" si="22"/>
        <v>0.22000000000000003</v>
      </c>
      <c r="F464" s="26">
        <f t="shared" si="23"/>
        <v>-1.3721629629630857E-3</v>
      </c>
      <c r="H464" s="58">
        <f t="shared" si="24"/>
        <v>-0.18524200000001656</v>
      </c>
      <c r="I464" s="2" t="s">
        <v>65</v>
      </c>
      <c r="J464" s="33" t="s">
        <v>1872</v>
      </c>
      <c r="K464" s="59">
        <f t="shared" si="25"/>
        <v>44162</v>
      </c>
      <c r="L464" s="60" t="str">
        <f t="shared" ca="1" si="26"/>
        <v>2021/8/25</v>
      </c>
      <c r="M464" s="44">
        <f t="shared" ca="1" si="27"/>
        <v>36720</v>
      </c>
      <c r="N464" s="61">
        <f t="shared" ca="1" si="28"/>
        <v>-1.8413216230938466E-3</v>
      </c>
      <c r="O464" s="35">
        <f t="shared" si="29"/>
        <v>134.926815</v>
      </c>
      <c r="P464" s="35">
        <f t="shared" si="30"/>
        <v>-7.3184999999995171E-2</v>
      </c>
      <c r="Q464" s="36">
        <f t="shared" si="31"/>
        <v>0.9</v>
      </c>
      <c r="R464" s="37">
        <f t="shared" si="32"/>
        <v>11801.189999999962</v>
      </c>
      <c r="S464" s="38">
        <f t="shared" si="33"/>
        <v>15630.67615499995</v>
      </c>
      <c r="T464" s="38"/>
      <c r="U464" s="62"/>
      <c r="V464" s="39">
        <f t="shared" si="34"/>
        <v>63905.729999999989</v>
      </c>
      <c r="W464" s="39">
        <f t="shared" si="35"/>
        <v>79536.406154999946</v>
      </c>
      <c r="X464" s="1">
        <f t="shared" si="36"/>
        <v>66620</v>
      </c>
      <c r="Y464" s="37">
        <f t="shared" si="37"/>
        <v>12916.406154999946</v>
      </c>
      <c r="Z464" s="183">
        <f t="shared" si="38"/>
        <v>0.19388180959171342</v>
      </c>
      <c r="AA464" s="183">
        <f>SUM($C$2:C464)*D464/SUM($B$2:B464)-1</f>
        <v>0.28226543693284833</v>
      </c>
      <c r="AB464" s="183">
        <f t="shared" si="41"/>
        <v>-8.8383627341134918E-2</v>
      </c>
      <c r="AC464" s="40">
        <f t="shared" si="42"/>
        <v>0.22137216296296311</v>
      </c>
    </row>
    <row r="465" spans="1:29">
      <c r="A465" s="63" t="s">
        <v>1897</v>
      </c>
      <c r="B465" s="2">
        <v>135</v>
      </c>
      <c r="C465" s="177">
        <v>102.32</v>
      </c>
      <c r="D465" s="178">
        <v>1.3187</v>
      </c>
      <c r="E465" s="32">
        <f t="shared" si="22"/>
        <v>0.22000000000000003</v>
      </c>
      <c r="F465" s="26">
        <f t="shared" si="23"/>
        <v>3.0391703703702222E-3</v>
      </c>
      <c r="H465" s="58">
        <f t="shared" si="24"/>
        <v>0.41028799999998</v>
      </c>
      <c r="I465" s="2" t="s">
        <v>65</v>
      </c>
      <c r="J465" s="33" t="s">
        <v>1874</v>
      </c>
      <c r="K465" s="59">
        <f t="shared" si="25"/>
        <v>44165</v>
      </c>
      <c r="L465" s="60" t="str">
        <f t="shared" ca="1" si="26"/>
        <v>2021/8/25</v>
      </c>
      <c r="M465" s="44">
        <f t="shared" ca="1" si="27"/>
        <v>36315</v>
      </c>
      <c r="N465" s="61">
        <f t="shared" ca="1" si="28"/>
        <v>4.1237813575655431E-3</v>
      </c>
      <c r="O465" s="35">
        <f t="shared" si="29"/>
        <v>134.929384</v>
      </c>
      <c r="P465" s="35">
        <f t="shared" si="30"/>
        <v>-7.0616000000001122E-2</v>
      </c>
      <c r="Q465" s="36">
        <f t="shared" si="31"/>
        <v>0.9</v>
      </c>
      <c r="R465" s="37">
        <f t="shared" si="32"/>
        <v>11903.509999999962</v>
      </c>
      <c r="S465" s="38">
        <f t="shared" si="33"/>
        <v>15697.15863699995</v>
      </c>
      <c r="T465" s="38"/>
      <c r="U465" s="62"/>
      <c r="V465" s="39">
        <f t="shared" si="34"/>
        <v>63905.729999999989</v>
      </c>
      <c r="W465" s="39">
        <f t="shared" si="35"/>
        <v>79602.888636999938</v>
      </c>
      <c r="X465" s="1">
        <f t="shared" si="36"/>
        <v>66755</v>
      </c>
      <c r="Y465" s="37">
        <f t="shared" si="37"/>
        <v>12847.888636999938</v>
      </c>
      <c r="Z465" s="183">
        <f t="shared" si="38"/>
        <v>0.19246331566174724</v>
      </c>
      <c r="AA465" s="183">
        <f>SUM($C$2:C465)*D465/SUM($B$2:B465)-1</f>
        <v>0.27608561886649952</v>
      </c>
      <c r="AB465" s="183">
        <f t="shared" si="41"/>
        <v>-8.362230320475228E-2</v>
      </c>
      <c r="AC465" s="40">
        <f t="shared" si="42"/>
        <v>0.21696082962962981</v>
      </c>
    </row>
    <row r="466" spans="1:29">
      <c r="A466" s="63" t="s">
        <v>1898</v>
      </c>
      <c r="B466" s="2">
        <v>135</v>
      </c>
      <c r="C466" s="177">
        <v>100.73</v>
      </c>
      <c r="D466" s="178">
        <v>1.3394999999999999</v>
      </c>
      <c r="E466" s="32">
        <f t="shared" si="22"/>
        <v>0.22000000000000003</v>
      </c>
      <c r="F466" s="26">
        <f t="shared" si="23"/>
        <v>-1.2547540740740715E-2</v>
      </c>
      <c r="H466" s="58">
        <f t="shared" si="24"/>
        <v>-1.6939179999999965</v>
      </c>
      <c r="I466" s="2" t="s">
        <v>65</v>
      </c>
      <c r="J466" s="33" t="s">
        <v>1876</v>
      </c>
      <c r="K466" s="59">
        <f t="shared" si="25"/>
        <v>44166</v>
      </c>
      <c r="L466" s="60" t="str">
        <f t="shared" ca="1" si="26"/>
        <v>2021/8/25</v>
      </c>
      <c r="M466" s="44">
        <f t="shared" ca="1" si="27"/>
        <v>36180</v>
      </c>
      <c r="N466" s="61">
        <f t="shared" ca="1" si="28"/>
        <v>-1.7089001381978958E-2</v>
      </c>
      <c r="O466" s="35">
        <f t="shared" si="29"/>
        <v>134.92783499999999</v>
      </c>
      <c r="P466" s="35">
        <f t="shared" si="30"/>
        <v>-7.2165000000012469E-2</v>
      </c>
      <c r="Q466" s="36">
        <f t="shared" si="31"/>
        <v>0.9</v>
      </c>
      <c r="R466" s="37">
        <f t="shared" si="32"/>
        <v>12004.239999999962</v>
      </c>
      <c r="S466" s="38">
        <f t="shared" si="33"/>
        <v>16079.679479999948</v>
      </c>
      <c r="T466" s="38"/>
      <c r="U466" s="62"/>
      <c r="V466" s="39">
        <f t="shared" si="34"/>
        <v>63905.729999999989</v>
      </c>
      <c r="W466" s="39">
        <f t="shared" si="35"/>
        <v>79985.409479999944</v>
      </c>
      <c r="X466" s="1">
        <f t="shared" si="36"/>
        <v>66890</v>
      </c>
      <c r="Y466" s="37">
        <f t="shared" si="37"/>
        <v>13095.409479999944</v>
      </c>
      <c r="Z466" s="183">
        <f t="shared" si="38"/>
        <v>0.19577529496187696</v>
      </c>
      <c r="AA466" s="183">
        <f>SUM($C$2:C466)*D466/SUM($B$2:B466)-1</f>
        <v>0.29561003863533553</v>
      </c>
      <c r="AB466" s="183">
        <f t="shared" si="41"/>
        <v>-9.983474367345857E-2</v>
      </c>
      <c r="AC466" s="40">
        <f t="shared" si="42"/>
        <v>0.23254754074074074</v>
      </c>
    </row>
    <row r="467" spans="1:29">
      <c r="A467" s="63" t="s">
        <v>1900</v>
      </c>
      <c r="B467" s="2">
        <v>135</v>
      </c>
      <c r="C467" s="177">
        <v>100.6</v>
      </c>
      <c r="D467" s="178">
        <v>1.3412999999999999</v>
      </c>
      <c r="E467" s="32">
        <f t="shared" si="22"/>
        <v>0.22000000000000003</v>
      </c>
      <c r="F467" s="26">
        <f t="shared" si="23"/>
        <v>-1.3821925925926145E-2</v>
      </c>
      <c r="H467" s="58">
        <f t="shared" si="24"/>
        <v>-1.8659600000000296</v>
      </c>
      <c r="I467" s="2" t="s">
        <v>65</v>
      </c>
      <c r="J467" s="33" t="s">
        <v>1878</v>
      </c>
      <c r="K467" s="59">
        <f t="shared" si="25"/>
        <v>44167</v>
      </c>
      <c r="L467" s="60" t="str">
        <f t="shared" ca="1" si="26"/>
        <v>2021/8/25</v>
      </c>
      <c r="M467" s="44">
        <f t="shared" ca="1" si="27"/>
        <v>36045</v>
      </c>
      <c r="N467" s="61">
        <f t="shared" ca="1" si="28"/>
        <v>-1.8895142183382181E-2</v>
      </c>
      <c r="O467" s="35">
        <f t="shared" si="29"/>
        <v>134.93477999999999</v>
      </c>
      <c r="P467" s="35">
        <f t="shared" si="30"/>
        <v>-6.5220000000010714E-2</v>
      </c>
      <c r="Q467" s="36">
        <f t="shared" si="31"/>
        <v>0.9</v>
      </c>
      <c r="R467" s="37">
        <f t="shared" si="32"/>
        <v>12104.839999999962</v>
      </c>
      <c r="S467" s="38">
        <f t="shared" si="33"/>
        <v>16236.221891999949</v>
      </c>
      <c r="T467" s="38"/>
      <c r="U467" s="62"/>
      <c r="V467" s="39">
        <f t="shared" si="34"/>
        <v>63905.729999999989</v>
      </c>
      <c r="W467" s="39">
        <f t="shared" si="35"/>
        <v>80141.951891999939</v>
      </c>
      <c r="X467" s="1">
        <f t="shared" si="36"/>
        <v>67025</v>
      </c>
      <c r="Y467" s="37">
        <f t="shared" si="37"/>
        <v>13116.951891999939</v>
      </c>
      <c r="Z467" s="183">
        <f t="shared" si="38"/>
        <v>0.19570237809772384</v>
      </c>
      <c r="AA467" s="183">
        <f>SUM($C$2:C467)*D467/SUM($B$2:B467)-1</f>
        <v>0.29674666142051742</v>
      </c>
      <c r="AB467" s="183">
        <f t="shared" si="41"/>
        <v>-0.10104428332279358</v>
      </c>
      <c r="AC467" s="40">
        <f t="shared" si="42"/>
        <v>0.23382192592592618</v>
      </c>
    </row>
    <row r="468" spans="1:29">
      <c r="A468" s="63" t="s">
        <v>1901</v>
      </c>
      <c r="B468" s="2">
        <v>135</v>
      </c>
      <c r="C468" s="177">
        <v>100.51</v>
      </c>
      <c r="D468" s="178">
        <v>1.3425</v>
      </c>
      <c r="E468" s="32">
        <f t="shared" si="22"/>
        <v>0.22000000000000003</v>
      </c>
      <c r="F468" s="26">
        <f t="shared" si="23"/>
        <v>-1.4704192592592511E-2</v>
      </c>
      <c r="H468" s="58">
        <f t="shared" si="24"/>
        <v>-1.9850659999999891</v>
      </c>
      <c r="I468" s="2" t="s">
        <v>65</v>
      </c>
      <c r="J468" s="33" t="s">
        <v>1880</v>
      </c>
      <c r="K468" s="59">
        <f t="shared" si="25"/>
        <v>44168</v>
      </c>
      <c r="L468" s="60" t="str">
        <f t="shared" ca="1" si="26"/>
        <v>2021/8/25</v>
      </c>
      <c r="M468" s="44">
        <f t="shared" ca="1" si="27"/>
        <v>35910</v>
      </c>
      <c r="N468" s="61">
        <f t="shared" ca="1" si="28"/>
        <v>-2.0176805625173936E-2</v>
      </c>
      <c r="O468" s="35">
        <f t="shared" si="29"/>
        <v>134.934675</v>
      </c>
      <c r="P468" s="35">
        <f t="shared" si="30"/>
        <v>-6.532500000000141E-2</v>
      </c>
      <c r="Q468" s="36">
        <f t="shared" si="31"/>
        <v>0.9</v>
      </c>
      <c r="R468" s="37">
        <f t="shared" si="32"/>
        <v>12205.349999999962</v>
      </c>
      <c r="S468" s="38">
        <f t="shared" si="33"/>
        <v>16385.682374999949</v>
      </c>
      <c r="T468" s="38"/>
      <c r="U468" s="62"/>
      <c r="V468" s="39">
        <f t="shared" si="34"/>
        <v>63905.729999999989</v>
      </c>
      <c r="W468" s="39">
        <f t="shared" si="35"/>
        <v>80291.412374999942</v>
      </c>
      <c r="X468" s="1">
        <f t="shared" si="36"/>
        <v>67160</v>
      </c>
      <c r="Y468" s="37">
        <f t="shared" si="37"/>
        <v>13131.412374999942</v>
      </c>
      <c r="Z468" s="183">
        <f t="shared" si="38"/>
        <v>0.19552430576235769</v>
      </c>
      <c r="AA468" s="183">
        <f>SUM($C$2:C468)*D468/SUM($B$2:B468)-1</f>
        <v>0.29730249999999914</v>
      </c>
      <c r="AB468" s="183">
        <f t="shared" si="41"/>
        <v>-0.10177819423764145</v>
      </c>
      <c r="AC468" s="40">
        <f t="shared" si="42"/>
        <v>0.23470419259259254</v>
      </c>
    </row>
    <row r="469" spans="1:29">
      <c r="A469" s="63" t="s">
        <v>1902</v>
      </c>
      <c r="B469" s="2">
        <v>135</v>
      </c>
      <c r="C469" s="177">
        <v>100.14</v>
      </c>
      <c r="D469" s="178">
        <v>1.3473999999999999</v>
      </c>
      <c r="E469" s="32">
        <f t="shared" si="22"/>
        <v>0.22000000000000003</v>
      </c>
      <c r="F469" s="26">
        <f t="shared" si="23"/>
        <v>-1.8331288888888957E-2</v>
      </c>
      <c r="H469" s="58">
        <f t="shared" si="24"/>
        <v>-2.474724000000009</v>
      </c>
      <c r="I469" s="2" t="s">
        <v>65</v>
      </c>
      <c r="J469" s="33" t="s">
        <v>1882</v>
      </c>
      <c r="K469" s="59">
        <f t="shared" si="25"/>
        <v>44169</v>
      </c>
      <c r="L469" s="60" t="str">
        <f t="shared" ca="1" si="26"/>
        <v>2021/8/25</v>
      </c>
      <c r="M469" s="44">
        <f t="shared" ca="1" si="27"/>
        <v>35775</v>
      </c>
      <c r="N469" s="61">
        <f t="shared" ca="1" si="28"/>
        <v>-2.5248756394130073E-2</v>
      </c>
      <c r="O469" s="35">
        <f t="shared" si="29"/>
        <v>134.92863599999998</v>
      </c>
      <c r="P469" s="35">
        <f t="shared" si="30"/>
        <v>-7.1364000000016858E-2</v>
      </c>
      <c r="Q469" s="36">
        <f t="shared" si="31"/>
        <v>0.9</v>
      </c>
      <c r="R469" s="37">
        <f t="shared" si="32"/>
        <v>12305.489999999962</v>
      </c>
      <c r="S469" s="38">
        <f t="shared" si="33"/>
        <v>16580.417225999947</v>
      </c>
      <c r="T469" s="38"/>
      <c r="U469" s="62"/>
      <c r="V469" s="39">
        <f t="shared" si="34"/>
        <v>63905.729999999989</v>
      </c>
      <c r="W469" s="39">
        <f t="shared" si="35"/>
        <v>80486.147225999943</v>
      </c>
      <c r="X469" s="1">
        <f t="shared" si="36"/>
        <v>67295</v>
      </c>
      <c r="Y469" s="37">
        <f t="shared" si="37"/>
        <v>13191.147225999943</v>
      </c>
      <c r="Z469" s="183">
        <f t="shared" si="38"/>
        <v>0.19601972250538591</v>
      </c>
      <c r="AA469" s="183">
        <f>SUM($C$2:C469)*D469/SUM($B$2:B469)-1</f>
        <v>0.30142601404296632</v>
      </c>
      <c r="AB469" s="183">
        <f t="shared" si="41"/>
        <v>-0.10540629153758041</v>
      </c>
      <c r="AC469" s="40">
        <f t="shared" si="42"/>
        <v>0.23833128888888899</v>
      </c>
    </row>
    <row r="470" spans="1:29">
      <c r="A470" s="63" t="s">
        <v>1903</v>
      </c>
      <c r="B470" s="2">
        <v>135</v>
      </c>
      <c r="C470" s="177">
        <v>100.72</v>
      </c>
      <c r="D470" s="178">
        <v>1.3395999999999999</v>
      </c>
      <c r="E470" s="32">
        <f t="shared" si="22"/>
        <v>0.22000000000000003</v>
      </c>
      <c r="F470" s="26">
        <f t="shared" si="23"/>
        <v>-1.2645570370370427E-2</v>
      </c>
      <c r="H470" s="58">
        <f t="shared" si="24"/>
        <v>-1.7071520000000078</v>
      </c>
      <c r="I470" s="2" t="s">
        <v>65</v>
      </c>
      <c r="J470" s="33" t="s">
        <v>1884</v>
      </c>
      <c r="K470" s="59">
        <f t="shared" si="25"/>
        <v>44172</v>
      </c>
      <c r="L470" s="60" t="str">
        <f t="shared" ca="1" si="26"/>
        <v>2021/8/25</v>
      </c>
      <c r="M470" s="44">
        <f t="shared" ca="1" si="27"/>
        <v>35370</v>
      </c>
      <c r="N470" s="61">
        <f t="shared" ca="1" si="28"/>
        <v>-1.7616920554142008E-2</v>
      </c>
      <c r="O470" s="35">
        <f t="shared" si="29"/>
        <v>134.92451199999999</v>
      </c>
      <c r="P470" s="35">
        <f t="shared" si="30"/>
        <v>-7.5488000000007105E-2</v>
      </c>
      <c r="Q470" s="36">
        <f t="shared" si="31"/>
        <v>0.9</v>
      </c>
      <c r="R470" s="37">
        <f t="shared" si="32"/>
        <v>12406.209999999961</v>
      </c>
      <c r="S470" s="38">
        <f t="shared" si="33"/>
        <v>16619.358915999946</v>
      </c>
      <c r="T470" s="38"/>
      <c r="U470" s="62"/>
      <c r="V470" s="39">
        <f t="shared" si="34"/>
        <v>63905.729999999989</v>
      </c>
      <c r="W470" s="39">
        <f t="shared" si="35"/>
        <v>80525.088915999935</v>
      </c>
      <c r="X470" s="1">
        <f t="shared" si="36"/>
        <v>67430</v>
      </c>
      <c r="Y470" s="37">
        <f t="shared" si="37"/>
        <v>13095.088915999935</v>
      </c>
      <c r="Z470" s="183">
        <f t="shared" si="38"/>
        <v>0.19420271267981515</v>
      </c>
      <c r="AA470" s="183">
        <f>SUM($C$2:C470)*D470/SUM($B$2:B470)-1</f>
        <v>0.293298236127296</v>
      </c>
      <c r="AB470" s="183">
        <f t="shared" si="41"/>
        <v>-9.9095523447480849E-2</v>
      </c>
      <c r="AC470" s="40">
        <f t="shared" si="42"/>
        <v>0.23264557037037045</v>
      </c>
    </row>
    <row r="471" spans="1:29">
      <c r="A471" s="63" t="s">
        <v>1904</v>
      </c>
      <c r="B471" s="2">
        <v>135</v>
      </c>
      <c r="C471" s="177">
        <v>100.72</v>
      </c>
      <c r="D471" s="178">
        <v>1.3396999999999999</v>
      </c>
      <c r="E471" s="32">
        <f t="shared" si="22"/>
        <v>0.22000000000000003</v>
      </c>
      <c r="F471" s="26">
        <f t="shared" si="23"/>
        <v>-1.2645570370370427E-2</v>
      </c>
      <c r="H471" s="58">
        <f t="shared" si="24"/>
        <v>-1.7071520000000078</v>
      </c>
      <c r="I471" s="2" t="s">
        <v>65</v>
      </c>
      <c r="J471" s="33" t="s">
        <v>1886</v>
      </c>
      <c r="K471" s="59">
        <f t="shared" si="25"/>
        <v>44173</v>
      </c>
      <c r="L471" s="60" t="str">
        <f t="shared" ca="1" si="26"/>
        <v>2021/8/25</v>
      </c>
      <c r="M471" s="44">
        <f t="shared" ca="1" si="27"/>
        <v>35235</v>
      </c>
      <c r="N471" s="61">
        <f t="shared" ca="1" si="28"/>
        <v>-1.7684418334042936E-2</v>
      </c>
      <c r="O471" s="35">
        <f t="shared" si="29"/>
        <v>134.934584</v>
      </c>
      <c r="P471" s="35">
        <f t="shared" si="30"/>
        <v>-6.541599999999903E-2</v>
      </c>
      <c r="Q471" s="36">
        <f t="shared" si="31"/>
        <v>0.9</v>
      </c>
      <c r="R471" s="37">
        <f t="shared" si="32"/>
        <v>12506.92999999996</v>
      </c>
      <c r="S471" s="38">
        <f t="shared" si="33"/>
        <v>16755.534120999946</v>
      </c>
      <c r="T471" s="38"/>
      <c r="U471" s="62"/>
      <c r="V471" s="39">
        <f t="shared" si="34"/>
        <v>63905.729999999989</v>
      </c>
      <c r="W471" s="39">
        <f t="shared" si="35"/>
        <v>80661.264120999927</v>
      </c>
      <c r="X471" s="1">
        <f t="shared" si="36"/>
        <v>67565</v>
      </c>
      <c r="Y471" s="37">
        <f t="shared" si="37"/>
        <v>13096.264120999927</v>
      </c>
      <c r="Z471" s="183">
        <f t="shared" si="38"/>
        <v>0.19383207460963403</v>
      </c>
      <c r="AA471" s="183">
        <f>SUM($C$2:C471)*D471/SUM($B$2:B471)-1</f>
        <v>0.29280320870796883</v>
      </c>
      <c r="AB471" s="183">
        <f t="shared" si="41"/>
        <v>-9.8971134098334801E-2</v>
      </c>
      <c r="AC471" s="40">
        <f t="shared" si="42"/>
        <v>0.23264557037037045</v>
      </c>
    </row>
    <row r="472" spans="1:29">
      <c r="A472" s="63" t="s">
        <v>1905</v>
      </c>
      <c r="B472" s="2">
        <v>135</v>
      </c>
      <c r="C472" s="177">
        <v>102.44</v>
      </c>
      <c r="D472" s="178">
        <v>1.3171999999999999</v>
      </c>
      <c r="E472" s="32">
        <f t="shared" si="22"/>
        <v>0.22000000000000003</v>
      </c>
      <c r="F472" s="26">
        <f t="shared" si="23"/>
        <v>4.2155259259259396E-3</v>
      </c>
      <c r="H472" s="58">
        <f t="shared" si="24"/>
        <v>0.56909600000000182</v>
      </c>
      <c r="I472" s="2" t="s">
        <v>65</v>
      </c>
      <c r="J472" s="33" t="s">
        <v>1888</v>
      </c>
      <c r="K472" s="59">
        <f t="shared" si="25"/>
        <v>44174</v>
      </c>
      <c r="L472" s="60" t="str">
        <f t="shared" ca="1" si="26"/>
        <v>2021/8/25</v>
      </c>
      <c r="M472" s="44">
        <f t="shared" ca="1" si="27"/>
        <v>35100</v>
      </c>
      <c r="N472" s="61">
        <f t="shared" ca="1" si="28"/>
        <v>5.9179498575498762E-3</v>
      </c>
      <c r="O472" s="35">
        <f t="shared" si="29"/>
        <v>134.93396799999999</v>
      </c>
      <c r="P472" s="35">
        <f t="shared" si="30"/>
        <v>-6.6032000000006974E-2</v>
      </c>
      <c r="Q472" s="36">
        <f t="shared" si="31"/>
        <v>0.9</v>
      </c>
      <c r="R472" s="37">
        <f t="shared" si="32"/>
        <v>12609.369999999961</v>
      </c>
      <c r="S472" s="38">
        <f t="shared" si="33"/>
        <v>16609.062163999948</v>
      </c>
      <c r="T472" s="38"/>
      <c r="U472" s="62"/>
      <c r="V472" s="39">
        <f t="shared" si="34"/>
        <v>63905.729999999989</v>
      </c>
      <c r="W472" s="39">
        <f t="shared" si="35"/>
        <v>80514.79216399994</v>
      </c>
      <c r="X472" s="1">
        <f t="shared" si="36"/>
        <v>67700</v>
      </c>
      <c r="Y472" s="37">
        <f t="shared" si="37"/>
        <v>12814.79216399994</v>
      </c>
      <c r="Z472" s="183">
        <f t="shared" si="38"/>
        <v>0.18928791970457803</v>
      </c>
      <c r="AA472" s="183">
        <f>SUM($C$2:C472)*D472/SUM($B$2:B472)-1</f>
        <v>0.27054524642857025</v>
      </c>
      <c r="AB472" s="183">
        <f t="shared" si="41"/>
        <v>-8.1257326723992218E-2</v>
      </c>
      <c r="AC472" s="40">
        <f t="shared" si="42"/>
        <v>0.21578447407407408</v>
      </c>
    </row>
    <row r="473" spans="1:29">
      <c r="A473" s="63" t="s">
        <v>1906</v>
      </c>
      <c r="B473" s="2">
        <v>135</v>
      </c>
      <c r="C473" s="177">
        <v>102.24</v>
      </c>
      <c r="D473" s="178">
        <v>1.3197000000000001</v>
      </c>
      <c r="E473" s="32">
        <f t="shared" si="22"/>
        <v>0.22000000000000003</v>
      </c>
      <c r="F473" s="26">
        <f t="shared" si="23"/>
        <v>2.2549333333331477E-3</v>
      </c>
      <c r="H473" s="58">
        <f t="shared" si="24"/>
        <v>0.30441599999997493</v>
      </c>
      <c r="I473" s="2" t="s">
        <v>65</v>
      </c>
      <c r="J473" s="33" t="s">
        <v>1890</v>
      </c>
      <c r="K473" s="59">
        <f t="shared" si="25"/>
        <v>44175</v>
      </c>
      <c r="L473" s="60" t="str">
        <f t="shared" ca="1" si="26"/>
        <v>2021/8/25</v>
      </c>
      <c r="M473" s="44">
        <f t="shared" ca="1" si="27"/>
        <v>34965</v>
      </c>
      <c r="N473" s="61">
        <f t="shared" ca="1" si="28"/>
        <v>3.1778018018015402E-3</v>
      </c>
      <c r="O473" s="35">
        <f t="shared" si="29"/>
        <v>134.92612800000001</v>
      </c>
      <c r="P473" s="35">
        <f t="shared" si="30"/>
        <v>-7.3871999999994387E-2</v>
      </c>
      <c r="Q473" s="36">
        <f t="shared" si="31"/>
        <v>0.9</v>
      </c>
      <c r="R473" s="37">
        <f t="shared" si="32"/>
        <v>12711.609999999961</v>
      </c>
      <c r="S473" s="38">
        <f t="shared" si="33"/>
        <v>16775.51171699995</v>
      </c>
      <c r="T473" s="38"/>
      <c r="U473" s="62"/>
      <c r="V473" s="39">
        <f t="shared" si="34"/>
        <v>63905.729999999989</v>
      </c>
      <c r="W473" s="39">
        <f t="shared" si="35"/>
        <v>80681.241716999939</v>
      </c>
      <c r="X473" s="1">
        <f t="shared" si="36"/>
        <v>67835</v>
      </c>
      <c r="Y473" s="37">
        <f t="shared" si="37"/>
        <v>12846.241716999939</v>
      </c>
      <c r="Z473" s="183">
        <f t="shared" si="38"/>
        <v>0.18937483182722703</v>
      </c>
      <c r="AA473" s="183">
        <f>SUM($C$2:C473)*D473/SUM($B$2:B473)-1</f>
        <v>0.27240834912007039</v>
      </c>
      <c r="AB473" s="183">
        <f t="shared" si="41"/>
        <v>-8.3033517292843362E-2</v>
      </c>
      <c r="AC473" s="40">
        <f t="shared" si="42"/>
        <v>0.21774506666666688</v>
      </c>
    </row>
    <row r="474" spans="1:29">
      <c r="A474" s="63" t="s">
        <v>1907</v>
      </c>
      <c r="B474" s="2">
        <v>135</v>
      </c>
      <c r="C474" s="177">
        <v>103.84</v>
      </c>
      <c r="D474" s="178">
        <v>1.2994000000000001</v>
      </c>
      <c r="E474" s="32">
        <f t="shared" si="22"/>
        <v>0.22000000000000003</v>
      </c>
      <c r="F474" s="26">
        <f t="shared" si="23"/>
        <v>1.793967407407401E-2</v>
      </c>
      <c r="H474" s="58">
        <f t="shared" si="24"/>
        <v>2.4218559999999911</v>
      </c>
      <c r="I474" s="2" t="s">
        <v>65</v>
      </c>
      <c r="J474" s="33" t="s">
        <v>1892</v>
      </c>
      <c r="K474" s="59">
        <f t="shared" si="25"/>
        <v>44176</v>
      </c>
      <c r="L474" s="60" t="str">
        <f t="shared" ca="1" si="26"/>
        <v>2021/8/25</v>
      </c>
      <c r="M474" s="44">
        <f t="shared" ca="1" si="27"/>
        <v>34830</v>
      </c>
      <c r="N474" s="61">
        <f t="shared" ca="1" si="28"/>
        <v>2.5379771461383774E-2</v>
      </c>
      <c r="O474" s="35">
        <f t="shared" si="29"/>
        <v>134.92969600000001</v>
      </c>
      <c r="P474" s="35">
        <f t="shared" si="30"/>
        <v>-7.0303999999993039E-2</v>
      </c>
      <c r="Q474" s="36">
        <f t="shared" si="31"/>
        <v>0.9</v>
      </c>
      <c r="R474" s="37">
        <f t="shared" si="32"/>
        <v>12815.449999999961</v>
      </c>
      <c r="S474" s="38">
        <f t="shared" si="33"/>
        <v>16652.395729999949</v>
      </c>
      <c r="T474" s="38"/>
      <c r="U474" s="62"/>
      <c r="V474" s="39">
        <f t="shared" si="34"/>
        <v>63905.729999999989</v>
      </c>
      <c r="W474" s="39">
        <f t="shared" si="35"/>
        <v>80558.125729999942</v>
      </c>
      <c r="X474" s="1">
        <f t="shared" si="36"/>
        <v>67970</v>
      </c>
      <c r="Y474" s="37">
        <f t="shared" si="37"/>
        <v>12588.125729999942</v>
      </c>
      <c r="Z474" s="183">
        <f t="shared" si="38"/>
        <v>0.18520120244225313</v>
      </c>
      <c r="AA474" s="183">
        <f>SUM($C$2:C474)*D474/SUM($B$2:B474)-1</f>
        <v>0.25232886426559853</v>
      </c>
      <c r="AB474" s="183">
        <f t="shared" si="41"/>
        <v>-6.7127661823345397E-2</v>
      </c>
      <c r="AC474" s="40">
        <f t="shared" si="42"/>
        <v>0.20206032592592602</v>
      </c>
    </row>
    <row r="475" spans="1:29">
      <c r="A475" s="63" t="s">
        <v>1952</v>
      </c>
      <c r="B475" s="2">
        <v>135</v>
      </c>
      <c r="C475" s="177">
        <v>103.06</v>
      </c>
      <c r="D475" s="178">
        <v>1.3092999999999999</v>
      </c>
      <c r="E475" s="32">
        <f t="shared" si="22"/>
        <v>0.22000000000000003</v>
      </c>
      <c r="F475" s="26">
        <f t="shared" si="23"/>
        <v>1.0293362962962899E-2</v>
      </c>
      <c r="H475" s="58">
        <f t="shared" si="24"/>
        <v>1.3896039999999914</v>
      </c>
      <c r="I475" s="2" t="s">
        <v>65</v>
      </c>
      <c r="J475" s="33" t="s">
        <v>1911</v>
      </c>
      <c r="K475" s="59">
        <f t="shared" si="25"/>
        <v>44179</v>
      </c>
      <c r="L475" s="60" t="str">
        <f t="shared" ca="1" si="26"/>
        <v>2021/8/25</v>
      </c>
      <c r="M475" s="44">
        <f t="shared" ca="1" si="27"/>
        <v>34425</v>
      </c>
      <c r="N475" s="61">
        <f t="shared" ca="1" si="28"/>
        <v>1.4733637182280228E-2</v>
      </c>
      <c r="O475" s="35">
        <f t="shared" si="29"/>
        <v>134.93645799999999</v>
      </c>
      <c r="P475" s="35">
        <f t="shared" si="30"/>
        <v>-6.3542000000012422E-2</v>
      </c>
      <c r="Q475" s="36">
        <f t="shared" si="31"/>
        <v>0.9</v>
      </c>
      <c r="R475" s="37">
        <f t="shared" si="32"/>
        <v>12918.50999999996</v>
      </c>
      <c r="S475" s="38">
        <f t="shared" si="33"/>
        <v>16914.205142999948</v>
      </c>
      <c r="T475" s="38"/>
      <c r="U475" s="62"/>
      <c r="V475" s="39">
        <f t="shared" si="34"/>
        <v>63905.729999999989</v>
      </c>
      <c r="W475" s="39">
        <f t="shared" si="35"/>
        <v>80819.935142999937</v>
      </c>
      <c r="X475" s="1">
        <f t="shared" si="36"/>
        <v>68105</v>
      </c>
      <c r="Y475" s="37">
        <f t="shared" si="37"/>
        <v>12714.935142999937</v>
      </c>
      <c r="Z475" s="183">
        <f t="shared" si="38"/>
        <v>0.18669605965788039</v>
      </c>
      <c r="AA475" s="183">
        <f>SUM($C$2:C475)*D475/SUM($B$2:B475)-1</f>
        <v>0.26134636701427305</v>
      </c>
      <c r="AB475" s="183">
        <f t="shared" si="41"/>
        <v>-7.4650307356392664E-2</v>
      </c>
      <c r="AC475" s="40">
        <f t="shared" si="42"/>
        <v>0.20970663703703712</v>
      </c>
    </row>
    <row r="476" spans="1:29">
      <c r="A476" s="63" t="s">
        <v>1939</v>
      </c>
      <c r="B476" s="2">
        <v>135</v>
      </c>
      <c r="C476" s="177">
        <v>102.94</v>
      </c>
      <c r="D476" s="178">
        <v>1.3107</v>
      </c>
      <c r="E476" s="32">
        <f t="shared" si="22"/>
        <v>0.22000000000000003</v>
      </c>
      <c r="F476" s="26">
        <f t="shared" si="23"/>
        <v>9.1170074074073924E-3</v>
      </c>
      <c r="H476" s="58">
        <f t="shared" si="24"/>
        <v>1.230795999999998</v>
      </c>
      <c r="I476" s="2" t="s">
        <v>65</v>
      </c>
      <c r="J476" s="33" t="s">
        <v>1913</v>
      </c>
      <c r="K476" s="59">
        <f t="shared" si="25"/>
        <v>44180</v>
      </c>
      <c r="L476" s="60" t="str">
        <f t="shared" ca="1" si="26"/>
        <v>2021/8/25</v>
      </c>
      <c r="M476" s="44">
        <f t="shared" ca="1" si="27"/>
        <v>34290</v>
      </c>
      <c r="N476" s="61">
        <f t="shared" ca="1" si="28"/>
        <v>1.3101211431904323E-2</v>
      </c>
      <c r="O476" s="35">
        <f t="shared" si="29"/>
        <v>134.92345799999998</v>
      </c>
      <c r="P476" s="35">
        <f t="shared" si="30"/>
        <v>-7.6542000000017651E-2</v>
      </c>
      <c r="Q476" s="36">
        <f t="shared" si="31"/>
        <v>0.9</v>
      </c>
      <c r="R476" s="37">
        <f t="shared" si="32"/>
        <v>13021.449999999961</v>
      </c>
      <c r="S476" s="38">
        <f t="shared" si="33"/>
        <v>17067.214514999949</v>
      </c>
      <c r="T476" s="38"/>
      <c r="U476" s="62"/>
      <c r="V476" s="39">
        <f t="shared" si="34"/>
        <v>63905.729999999989</v>
      </c>
      <c r="W476" s="39">
        <f t="shared" si="35"/>
        <v>80972.944514999937</v>
      </c>
      <c r="X476" s="1">
        <f t="shared" si="36"/>
        <v>68240</v>
      </c>
      <c r="Y476" s="37">
        <f t="shared" si="37"/>
        <v>12732.944514999937</v>
      </c>
      <c r="Z476" s="183">
        <f t="shared" si="38"/>
        <v>0.18659062888335187</v>
      </c>
      <c r="AA476" s="183">
        <f>SUM($C$2:C476)*D476/SUM($B$2:B476)-1</f>
        <v>0.26217043277236374</v>
      </c>
      <c r="AB476" s="183">
        <f t="shared" si="41"/>
        <v>-7.5579803889011865E-2</v>
      </c>
      <c r="AC476" s="40">
        <f t="shared" si="42"/>
        <v>0.21088299259259263</v>
      </c>
    </row>
    <row r="477" spans="1:29">
      <c r="A477" s="63" t="s">
        <v>1940</v>
      </c>
      <c r="B477" s="2">
        <v>135</v>
      </c>
      <c r="C477" s="177">
        <v>103.3</v>
      </c>
      <c r="D477" s="178">
        <v>1.3062</v>
      </c>
      <c r="E477" s="32">
        <f t="shared" si="22"/>
        <v>0.22000000000000003</v>
      </c>
      <c r="F477" s="26">
        <f t="shared" si="23"/>
        <v>1.2646074074073912E-2</v>
      </c>
      <c r="H477" s="58">
        <f t="shared" si="24"/>
        <v>1.7072199999999782</v>
      </c>
      <c r="I477" s="2" t="s">
        <v>65</v>
      </c>
      <c r="J477" s="33" t="s">
        <v>1915</v>
      </c>
      <c r="K477" s="59">
        <f t="shared" si="25"/>
        <v>44181</v>
      </c>
      <c r="L477" s="60" t="str">
        <f t="shared" ca="1" si="26"/>
        <v>2021/8/25</v>
      </c>
      <c r="M477" s="44">
        <f t="shared" ca="1" si="27"/>
        <v>34155</v>
      </c>
      <c r="N477" s="61">
        <f t="shared" ca="1" si="28"/>
        <v>1.8244336114770665E-2</v>
      </c>
      <c r="O477" s="35">
        <f t="shared" si="29"/>
        <v>134.93046000000001</v>
      </c>
      <c r="P477" s="35">
        <f t="shared" si="30"/>
        <v>-6.9539999999989277E-2</v>
      </c>
      <c r="Q477" s="36">
        <f t="shared" si="31"/>
        <v>0.9</v>
      </c>
      <c r="R477" s="37">
        <f t="shared" si="32"/>
        <v>13124.74999999996</v>
      </c>
      <c r="S477" s="38">
        <f t="shared" si="33"/>
        <v>17143.548449999947</v>
      </c>
      <c r="T477" s="38"/>
      <c r="U477" s="62"/>
      <c r="V477" s="39">
        <f t="shared" si="34"/>
        <v>63905.729999999989</v>
      </c>
      <c r="W477" s="39">
        <f t="shared" si="35"/>
        <v>81049.27844999994</v>
      </c>
      <c r="X477" s="1">
        <f t="shared" si="36"/>
        <v>68375</v>
      </c>
      <c r="Y477" s="37">
        <f t="shared" si="37"/>
        <v>12674.27844999994</v>
      </c>
      <c r="Z477" s="183">
        <f t="shared" si="38"/>
        <v>0.18536421864716557</v>
      </c>
      <c r="AA477" s="183">
        <f>SUM($C$2:C477)*D477/SUM($B$2:B477)-1</f>
        <v>0.25732319876243004</v>
      </c>
      <c r="AB477" s="183">
        <f t="shared" si="41"/>
        <v>-7.195898011526447E-2</v>
      </c>
      <c r="AC477" s="40">
        <f t="shared" si="42"/>
        <v>0.20735392592592611</v>
      </c>
    </row>
    <row r="478" spans="1:29">
      <c r="A478" s="63" t="s">
        <v>1941</v>
      </c>
      <c r="B478" s="2">
        <v>135</v>
      </c>
      <c r="C478" s="177">
        <v>102.13</v>
      </c>
      <c r="D478" s="178">
        <v>1.3211999999999999</v>
      </c>
      <c r="E478" s="32">
        <f t="shared" si="22"/>
        <v>0.22000000000000003</v>
      </c>
      <c r="F478" s="26">
        <f t="shared" si="23"/>
        <v>1.1766074074073543E-3</v>
      </c>
      <c r="H478" s="58">
        <f t="shared" si="24"/>
        <v>0.15884199999999282</v>
      </c>
      <c r="I478" s="2" t="s">
        <v>65</v>
      </c>
      <c r="J478" s="33" t="s">
        <v>1917</v>
      </c>
      <c r="K478" s="59">
        <f t="shared" si="25"/>
        <v>44182</v>
      </c>
      <c r="L478" s="60" t="str">
        <f t="shared" ca="1" si="26"/>
        <v>2021/8/25</v>
      </c>
      <c r="M478" s="44">
        <f t="shared" ca="1" si="27"/>
        <v>34020</v>
      </c>
      <c r="N478" s="61">
        <f t="shared" ca="1" si="28"/>
        <v>1.7042131099352553E-3</v>
      </c>
      <c r="O478" s="35">
        <f t="shared" si="29"/>
        <v>134.93415599999997</v>
      </c>
      <c r="P478" s="35">
        <f t="shared" si="30"/>
        <v>-6.5844000000026881E-2</v>
      </c>
      <c r="Q478" s="36">
        <f t="shared" si="31"/>
        <v>0.9</v>
      </c>
      <c r="R478" s="37">
        <f t="shared" si="32"/>
        <v>13226.879999999959</v>
      </c>
      <c r="S478" s="38">
        <f t="shared" si="33"/>
        <v>17475.353855999943</v>
      </c>
      <c r="T478" s="38"/>
      <c r="U478" s="62"/>
      <c r="V478" s="39">
        <f t="shared" si="34"/>
        <v>63905.729999999989</v>
      </c>
      <c r="W478" s="39">
        <f t="shared" si="35"/>
        <v>81381.083855999925</v>
      </c>
      <c r="X478" s="1">
        <f t="shared" si="36"/>
        <v>68510</v>
      </c>
      <c r="Y478" s="37">
        <f t="shared" si="37"/>
        <v>12871.083855999925</v>
      </c>
      <c r="Z478" s="183">
        <f t="shared" si="38"/>
        <v>0.18787160788205992</v>
      </c>
      <c r="AA478" s="183">
        <f>SUM($C$2:C478)*D478/SUM($B$2:B478)-1</f>
        <v>0.271221496426995</v>
      </c>
      <c r="AB478" s="183">
        <f t="shared" si="41"/>
        <v>-8.334988854493508E-2</v>
      </c>
      <c r="AC478" s="40">
        <f t="shared" si="42"/>
        <v>0.21882339259259267</v>
      </c>
    </row>
    <row r="479" spans="1:29">
      <c r="A479" s="63" t="s">
        <v>1942</v>
      </c>
      <c r="B479" s="2">
        <v>135</v>
      </c>
      <c r="C479" s="177">
        <v>102.38</v>
      </c>
      <c r="D479" s="178">
        <v>1.3179000000000001</v>
      </c>
      <c r="E479" s="32">
        <f t="shared" si="22"/>
        <v>0.22000000000000003</v>
      </c>
      <c r="F479" s="26">
        <f t="shared" si="23"/>
        <v>3.6273481481480809E-3</v>
      </c>
      <c r="H479" s="58">
        <f t="shared" si="24"/>
        <v>0.48969199999999091</v>
      </c>
      <c r="I479" s="2" t="s">
        <v>65</v>
      </c>
      <c r="J479" s="33" t="s">
        <v>1919</v>
      </c>
      <c r="K479" s="59">
        <f t="shared" si="25"/>
        <v>44183</v>
      </c>
      <c r="L479" s="60" t="str">
        <f t="shared" ca="1" si="26"/>
        <v>2021/8/25</v>
      </c>
      <c r="M479" s="44">
        <f t="shared" ca="1" si="27"/>
        <v>33885</v>
      </c>
      <c r="N479" s="61">
        <f t="shared" ca="1" si="28"/>
        <v>5.2748289803746995E-3</v>
      </c>
      <c r="O479" s="35">
        <f t="shared" si="29"/>
        <v>134.926602</v>
      </c>
      <c r="P479" s="35">
        <f t="shared" si="30"/>
        <v>-7.339799999999741E-2</v>
      </c>
      <c r="Q479" s="36">
        <f t="shared" si="31"/>
        <v>0.9</v>
      </c>
      <c r="R479" s="37">
        <f t="shared" si="32"/>
        <v>13329.259999999958</v>
      </c>
      <c r="S479" s="38">
        <f t="shared" si="33"/>
        <v>17566.631753999947</v>
      </c>
      <c r="T479" s="38"/>
      <c r="U479" s="62"/>
      <c r="V479" s="39">
        <f t="shared" si="34"/>
        <v>63905.729999999989</v>
      </c>
      <c r="W479" s="39">
        <f t="shared" si="35"/>
        <v>81472.36175399994</v>
      </c>
      <c r="X479" s="1">
        <f t="shared" si="36"/>
        <v>68645</v>
      </c>
      <c r="Y479" s="37">
        <f t="shared" si="37"/>
        <v>12827.36175399994</v>
      </c>
      <c r="Z479" s="183">
        <f t="shared" si="38"/>
        <v>0.18686520145676955</v>
      </c>
      <c r="AA479" s="183">
        <f>SUM($C$2:C479)*D479/SUM($B$2:B479)-1</f>
        <v>0.26751423363416138</v>
      </c>
      <c r="AB479" s="183">
        <f t="shared" si="41"/>
        <v>-8.0649032177391833E-2</v>
      </c>
      <c r="AC479" s="40">
        <f t="shared" si="42"/>
        <v>0.21637265185185195</v>
      </c>
    </row>
    <row r="480" spans="1:29">
      <c r="A480" s="63" t="s">
        <v>1943</v>
      </c>
      <c r="B480" s="2">
        <v>135</v>
      </c>
      <c r="C480" s="177">
        <v>100.75</v>
      </c>
      <c r="D480" s="178">
        <v>1.3392999999999999</v>
      </c>
      <c r="E480" s="32">
        <f t="shared" si="22"/>
        <v>0.22000000000000003</v>
      </c>
      <c r="F480" s="26">
        <f t="shared" si="23"/>
        <v>-1.2351481481481498E-2</v>
      </c>
      <c r="H480" s="58">
        <f t="shared" si="24"/>
        <v>-1.6674500000000023</v>
      </c>
      <c r="I480" s="2" t="s">
        <v>65</v>
      </c>
      <c r="J480" s="33" t="s">
        <v>1921</v>
      </c>
      <c r="K480" s="59">
        <f t="shared" si="25"/>
        <v>44186</v>
      </c>
      <c r="L480" s="60" t="str">
        <f t="shared" ca="1" si="26"/>
        <v>2021/8/25</v>
      </c>
      <c r="M480" s="44">
        <f t="shared" ca="1" si="27"/>
        <v>33480</v>
      </c>
      <c r="N480" s="61">
        <f t="shared" ca="1" si="28"/>
        <v>-1.8178591696535268E-2</v>
      </c>
      <c r="O480" s="35">
        <f t="shared" si="29"/>
        <v>134.93447499999999</v>
      </c>
      <c r="P480" s="35">
        <f t="shared" si="30"/>
        <v>-6.5525000000008049E-2</v>
      </c>
      <c r="Q480" s="36">
        <f t="shared" si="31"/>
        <v>0.9</v>
      </c>
      <c r="R480" s="37">
        <f t="shared" si="32"/>
        <v>13430.009999999958</v>
      </c>
      <c r="S480" s="38">
        <f t="shared" si="33"/>
        <v>17986.812392999942</v>
      </c>
      <c r="T480" s="38"/>
      <c r="U480" s="62"/>
      <c r="V480" s="39">
        <f t="shared" si="34"/>
        <v>63905.729999999989</v>
      </c>
      <c r="W480" s="39">
        <f t="shared" si="35"/>
        <v>81892.542392999923</v>
      </c>
      <c r="X480" s="1">
        <f t="shared" si="36"/>
        <v>68780</v>
      </c>
      <c r="Y480" s="37">
        <f t="shared" si="37"/>
        <v>13112.542392999923</v>
      </c>
      <c r="Z480" s="183">
        <f t="shared" si="38"/>
        <v>0.19064469893864389</v>
      </c>
      <c r="AA480" s="183">
        <f>SUM($C$2:C480)*D480/SUM($B$2:B480)-1</f>
        <v>0.28752550222612649</v>
      </c>
      <c r="AB480" s="183">
        <f t="shared" si="41"/>
        <v>-9.6880803287482609E-2</v>
      </c>
      <c r="AC480" s="40">
        <f t="shared" si="42"/>
        <v>0.23235148148148152</v>
      </c>
    </row>
    <row r="481" spans="1:29">
      <c r="A481" s="63" t="s">
        <v>1944</v>
      </c>
      <c r="B481" s="2">
        <v>135</v>
      </c>
      <c r="C481" s="177">
        <v>102.94</v>
      </c>
      <c r="D481" s="178">
        <v>1.3107</v>
      </c>
      <c r="E481" s="32">
        <f t="shared" si="22"/>
        <v>0.22000000000000003</v>
      </c>
      <c r="F481" s="26">
        <f t="shared" si="23"/>
        <v>9.1170074074073924E-3</v>
      </c>
      <c r="H481" s="58">
        <f t="shared" si="24"/>
        <v>1.230795999999998</v>
      </c>
      <c r="I481" s="2" t="s">
        <v>65</v>
      </c>
      <c r="J481" s="33" t="s">
        <v>1923</v>
      </c>
      <c r="K481" s="59">
        <f t="shared" si="25"/>
        <v>44187</v>
      </c>
      <c r="L481" s="60" t="str">
        <f t="shared" ca="1" si="26"/>
        <v>2021/8/25</v>
      </c>
      <c r="M481" s="44">
        <f t="shared" ca="1" si="27"/>
        <v>33345</v>
      </c>
      <c r="N481" s="61">
        <f t="shared" ca="1" si="28"/>
        <v>1.3472500824711329E-2</v>
      </c>
      <c r="O481" s="35">
        <f t="shared" si="29"/>
        <v>134.92345799999998</v>
      </c>
      <c r="P481" s="35">
        <f t="shared" si="30"/>
        <v>-7.6542000000017651E-2</v>
      </c>
      <c r="Q481" s="36">
        <f t="shared" si="31"/>
        <v>0.9</v>
      </c>
      <c r="R481" s="37">
        <f t="shared" si="32"/>
        <v>13532.949999999959</v>
      </c>
      <c r="S481" s="38">
        <f t="shared" si="33"/>
        <v>17737.637564999946</v>
      </c>
      <c r="T481" s="38"/>
      <c r="U481" s="62"/>
      <c r="V481" s="39">
        <f t="shared" si="34"/>
        <v>63905.729999999989</v>
      </c>
      <c r="W481" s="39">
        <f t="shared" si="35"/>
        <v>81643.367564999935</v>
      </c>
      <c r="X481" s="1">
        <f t="shared" si="36"/>
        <v>68915</v>
      </c>
      <c r="Y481" s="37">
        <f t="shared" si="37"/>
        <v>12728.367564999935</v>
      </c>
      <c r="Z481" s="183">
        <f t="shared" si="38"/>
        <v>0.18469661996662468</v>
      </c>
      <c r="AA481" s="183">
        <f>SUM($C$2:C481)*D481/SUM($B$2:B481)-1</f>
        <v>0.25951689199736783</v>
      </c>
      <c r="AB481" s="183">
        <f t="shared" si="41"/>
        <v>-7.4820272030743151E-2</v>
      </c>
      <c r="AC481" s="40">
        <f t="shared" si="42"/>
        <v>0.21088299259259263</v>
      </c>
    </row>
    <row r="482" spans="1:29">
      <c r="A482" s="63" t="s">
        <v>1945</v>
      </c>
      <c r="B482" s="2">
        <v>135</v>
      </c>
      <c r="C482" s="177">
        <v>102.04</v>
      </c>
      <c r="D482" s="178">
        <v>1.3223</v>
      </c>
      <c r="E482" s="32">
        <f t="shared" ref="E482:E504" si="43">10%*Q482+13%</f>
        <v>0.22000000000000003</v>
      </c>
      <c r="F482" s="26">
        <f t="shared" ref="F482:F504" si="44">IF(G482="",($F$1*C482-B482)/B482,H482/B482)</f>
        <v>2.9434074074077685E-4</v>
      </c>
      <c r="H482" s="58">
        <f t="shared" ref="H482:H504" si="45">IF(G482="",$F$1*C482-B482,G482-B482)</f>
        <v>3.9736000000004879E-2</v>
      </c>
      <c r="I482" s="2" t="s">
        <v>65</v>
      </c>
      <c r="J482" s="33" t="s">
        <v>1925</v>
      </c>
      <c r="K482" s="59">
        <f t="shared" ref="K482:K504" si="46">DATE(MID(J482,1,4),MID(J482,5,2),MID(J482,7,2))</f>
        <v>44188</v>
      </c>
      <c r="L482" s="60" t="str">
        <f t="shared" ref="L482:L504" ca="1" si="47">IF(LEN(J482) &gt; 15,DATE(MID(J482,12,4),MID(J482,16,2),MID(J482,18,2)),TEXT(TODAY(),"yyyy/m/d"))</f>
        <v>2021/8/25</v>
      </c>
      <c r="M482" s="44">
        <f t="shared" ref="M482:M504" ca="1" si="48">(L482-K482+1)*B482</f>
        <v>33210</v>
      </c>
      <c r="N482" s="61">
        <f t="shared" ref="N482:N504" ca="1" si="49">H482/M482*365</f>
        <v>4.3672508280643728E-4</v>
      </c>
      <c r="O482" s="35">
        <f t="shared" ref="O482:O504" si="50">D482*C482</f>
        <v>134.927492</v>
      </c>
      <c r="P482" s="35">
        <f t="shared" ref="P482:P504" si="51">O482-B482</f>
        <v>-7.2507999999999129E-2</v>
      </c>
      <c r="Q482" s="36">
        <f t="shared" ref="Q482:Q504" si="52">B482/150</f>
        <v>0.9</v>
      </c>
      <c r="R482" s="37">
        <f t="shared" ref="R482:R504" si="53">R481+C482-T482</f>
        <v>13634.98999999996</v>
      </c>
      <c r="S482" s="38">
        <f t="shared" ref="S482:S504" si="54">R482*D482</f>
        <v>18029.547276999947</v>
      </c>
      <c r="T482" s="38"/>
      <c r="U482" s="62"/>
      <c r="V482" s="39">
        <f t="shared" ref="V482:V504" si="55">U482+V481</f>
        <v>63905.729999999989</v>
      </c>
      <c r="W482" s="39">
        <f t="shared" ref="W482:W504" si="56">S482+V482</f>
        <v>81935.277276999928</v>
      </c>
      <c r="X482" s="1">
        <f t="shared" ref="X482:X504" si="57">X481+B482</f>
        <v>69050</v>
      </c>
      <c r="Y482" s="37">
        <f t="shared" ref="Y482:Y504" si="58">W482-X482</f>
        <v>12885.277276999928</v>
      </c>
      <c r="Z482" s="183">
        <f t="shared" ref="Z482:Z504" si="59">W482/X482-1</f>
        <v>0.18660792580738494</v>
      </c>
      <c r="AA482" s="183">
        <f>SUM($C$2:C482)*D482/SUM($B$2:B482)-1</f>
        <v>0.27012981569657057</v>
      </c>
      <c r="AB482" s="183">
        <f t="shared" si="41"/>
        <v>-8.352188988918563E-2</v>
      </c>
      <c r="AC482" s="40">
        <f t="shared" ref="AC482:AC504" si="60">IF(E482-F482&lt;0,"达成",E482-F482)</f>
        <v>0.21970565925925925</v>
      </c>
    </row>
    <row r="483" spans="1:29">
      <c r="A483" s="63" t="s">
        <v>1946</v>
      </c>
      <c r="B483" s="2">
        <v>135</v>
      </c>
      <c r="C483" s="177">
        <v>103.6</v>
      </c>
      <c r="D483" s="178">
        <v>1.3024</v>
      </c>
      <c r="E483" s="32">
        <f t="shared" si="43"/>
        <v>0.22000000000000003</v>
      </c>
      <c r="F483" s="26">
        <f t="shared" si="44"/>
        <v>1.5586962962962785E-2</v>
      </c>
      <c r="H483" s="58">
        <f t="shared" si="45"/>
        <v>2.1042399999999759</v>
      </c>
      <c r="I483" s="2" t="s">
        <v>65</v>
      </c>
      <c r="J483" s="33" t="s">
        <v>1927</v>
      </c>
      <c r="K483" s="59">
        <f t="shared" si="46"/>
        <v>44189</v>
      </c>
      <c r="L483" s="60" t="str">
        <f t="shared" ca="1" si="47"/>
        <v>2021/8/25</v>
      </c>
      <c r="M483" s="44">
        <f t="shared" ca="1" si="48"/>
        <v>33075</v>
      </c>
      <c r="N483" s="61">
        <f t="shared" ca="1" si="49"/>
        <v>2.3221393801964967E-2</v>
      </c>
      <c r="O483" s="35">
        <f t="shared" si="50"/>
        <v>134.92864</v>
      </c>
      <c r="P483" s="35">
        <f t="shared" si="51"/>
        <v>-7.1359999999998536E-2</v>
      </c>
      <c r="Q483" s="36">
        <f t="shared" si="52"/>
        <v>0.9</v>
      </c>
      <c r="R483" s="37">
        <f t="shared" si="53"/>
        <v>13738.58999999996</v>
      </c>
      <c r="S483" s="38">
        <f t="shared" si="54"/>
        <v>17893.139615999949</v>
      </c>
      <c r="T483" s="38"/>
      <c r="U483" s="62"/>
      <c r="V483" s="39">
        <f t="shared" si="55"/>
        <v>63905.729999999989</v>
      </c>
      <c r="W483" s="39">
        <f t="shared" si="56"/>
        <v>81798.869615999938</v>
      </c>
      <c r="X483" s="1">
        <f t="shared" si="57"/>
        <v>69185</v>
      </c>
      <c r="Y483" s="37">
        <f t="shared" si="58"/>
        <v>12613.869615999938</v>
      </c>
      <c r="Z483" s="183">
        <f t="shared" si="59"/>
        <v>0.18232087325287183</v>
      </c>
      <c r="AA483" s="183">
        <f>SUM($C$2:C483)*D483/SUM($B$2:B483)-1</f>
        <v>0.25052054521365541</v>
      </c>
      <c r="AB483" s="183">
        <f t="shared" ref="AB483:AB504" si="61">Z483-AA483</f>
        <v>-6.8199671960783581E-2</v>
      </c>
      <c r="AC483" s="40">
        <f t="shared" si="60"/>
        <v>0.20441303703703725</v>
      </c>
    </row>
    <row r="484" spans="1:29">
      <c r="A484" s="63" t="s">
        <v>1947</v>
      </c>
      <c r="B484" s="2">
        <v>135</v>
      </c>
      <c r="C484" s="177">
        <v>102.45</v>
      </c>
      <c r="D484" s="178">
        <v>1.3169999999999999</v>
      </c>
      <c r="E484" s="32">
        <f t="shared" si="43"/>
        <v>0.22000000000000003</v>
      </c>
      <c r="F484" s="26">
        <f t="shared" si="44"/>
        <v>4.3135555555554421E-3</v>
      </c>
      <c r="H484" s="58">
        <f t="shared" si="45"/>
        <v>0.58232999999998469</v>
      </c>
      <c r="I484" s="2" t="s">
        <v>65</v>
      </c>
      <c r="J484" s="33" t="s">
        <v>1929</v>
      </c>
      <c r="K484" s="59">
        <f t="shared" si="46"/>
        <v>44190</v>
      </c>
      <c r="L484" s="60" t="str">
        <f t="shared" ca="1" si="47"/>
        <v>2021/8/25</v>
      </c>
      <c r="M484" s="44">
        <f t="shared" ca="1" si="48"/>
        <v>32940</v>
      </c>
      <c r="N484" s="61">
        <f t="shared" ca="1" si="49"/>
        <v>6.4526548269579365E-3</v>
      </c>
      <c r="O484" s="35">
        <f t="shared" si="50"/>
        <v>134.92665</v>
      </c>
      <c r="P484" s="35">
        <f t="shared" si="51"/>
        <v>-7.3350000000004911E-2</v>
      </c>
      <c r="Q484" s="36">
        <f t="shared" si="52"/>
        <v>0.9</v>
      </c>
      <c r="R484" s="37">
        <f t="shared" si="53"/>
        <v>13841.039999999961</v>
      </c>
      <c r="S484" s="38">
        <f t="shared" si="54"/>
        <v>18228.649679999948</v>
      </c>
      <c r="T484" s="38"/>
      <c r="U484" s="62"/>
      <c r="V484" s="39">
        <f t="shared" si="55"/>
        <v>63905.729999999989</v>
      </c>
      <c r="W484" s="39">
        <f t="shared" si="56"/>
        <v>82134.37967999994</v>
      </c>
      <c r="X484" s="1">
        <f t="shared" si="57"/>
        <v>69320</v>
      </c>
      <c r="Y484" s="37">
        <f t="shared" si="58"/>
        <v>12814.37967999994</v>
      </c>
      <c r="Z484" s="183">
        <f t="shared" si="59"/>
        <v>0.18485833352567704</v>
      </c>
      <c r="AA484" s="183">
        <f>SUM($C$2:C484)*D484/SUM($B$2:B484)-1</f>
        <v>0.26401897689624998</v>
      </c>
      <c r="AB484" s="183">
        <f t="shared" si="61"/>
        <v>-7.9160643370572936E-2</v>
      </c>
      <c r="AC484" s="40">
        <f t="shared" si="60"/>
        <v>0.2156864444444446</v>
      </c>
    </row>
    <row r="485" spans="1:29">
      <c r="A485" s="63" t="s">
        <v>1948</v>
      </c>
      <c r="B485" s="2">
        <v>135</v>
      </c>
      <c r="C485" s="177">
        <v>102.99</v>
      </c>
      <c r="D485" s="178">
        <v>1.3101</v>
      </c>
      <c r="E485" s="32">
        <f t="shared" si="43"/>
        <v>0.22000000000000003</v>
      </c>
      <c r="F485" s="26">
        <f t="shared" si="44"/>
        <v>9.6071555555555382E-3</v>
      </c>
      <c r="H485" s="58">
        <f t="shared" si="45"/>
        <v>1.2969659999999976</v>
      </c>
      <c r="I485" s="2" t="s">
        <v>65</v>
      </c>
      <c r="J485" s="33" t="s">
        <v>1931</v>
      </c>
      <c r="K485" s="59">
        <f t="shared" si="46"/>
        <v>44193</v>
      </c>
      <c r="L485" s="60" t="str">
        <f t="shared" ca="1" si="47"/>
        <v>2021/8/25</v>
      </c>
      <c r="M485" s="44">
        <f t="shared" ca="1" si="48"/>
        <v>32535</v>
      </c>
      <c r="N485" s="61">
        <f t="shared" ca="1" si="49"/>
        <v>1.4550256339326852E-2</v>
      </c>
      <c r="O485" s="35">
        <f t="shared" si="50"/>
        <v>134.927199</v>
      </c>
      <c r="P485" s="35">
        <f t="shared" si="51"/>
        <v>-7.2800999999998339E-2</v>
      </c>
      <c r="Q485" s="36">
        <f t="shared" si="52"/>
        <v>0.9</v>
      </c>
      <c r="R485" s="37">
        <f t="shared" si="53"/>
        <v>13944.029999999961</v>
      </c>
      <c r="S485" s="38">
        <f t="shared" si="54"/>
        <v>18268.073702999947</v>
      </c>
      <c r="T485" s="38"/>
      <c r="U485" s="62"/>
      <c r="V485" s="39">
        <f t="shared" si="55"/>
        <v>63905.729999999989</v>
      </c>
      <c r="W485" s="39">
        <f t="shared" si="56"/>
        <v>82173.80370299994</v>
      </c>
      <c r="X485" s="1">
        <f t="shared" si="57"/>
        <v>69455</v>
      </c>
      <c r="Y485" s="37">
        <f t="shared" si="58"/>
        <v>12718.80370299994</v>
      </c>
      <c r="Z485" s="183">
        <f t="shared" si="59"/>
        <v>0.18312293863652629</v>
      </c>
      <c r="AA485" s="183">
        <f>SUM($C$2:C485)*D485/SUM($B$2:B485)-1</f>
        <v>0.2568915676310628</v>
      </c>
      <c r="AB485" s="183">
        <f t="shared" si="61"/>
        <v>-7.3768628994536511E-2</v>
      </c>
      <c r="AC485" s="40">
        <f t="shared" si="60"/>
        <v>0.2103928444444445</v>
      </c>
    </row>
    <row r="486" spans="1:29">
      <c r="A486" s="63" t="s">
        <v>1949</v>
      </c>
      <c r="B486" s="2">
        <v>135</v>
      </c>
      <c r="C486" s="177">
        <v>103.68</v>
      </c>
      <c r="D486" s="178">
        <v>1.3013999999999999</v>
      </c>
      <c r="E486" s="32">
        <f t="shared" si="43"/>
        <v>0.22000000000000003</v>
      </c>
      <c r="F486" s="26">
        <f t="shared" si="44"/>
        <v>1.6371200000000068E-2</v>
      </c>
      <c r="H486" s="58">
        <f t="shared" si="45"/>
        <v>2.2101120000000094</v>
      </c>
      <c r="I486" s="2" t="s">
        <v>65</v>
      </c>
      <c r="J486" s="33" t="s">
        <v>1933</v>
      </c>
      <c r="K486" s="59">
        <f t="shared" si="46"/>
        <v>44194</v>
      </c>
      <c r="L486" s="60" t="str">
        <f t="shared" ca="1" si="47"/>
        <v>2021/8/25</v>
      </c>
      <c r="M486" s="44">
        <f t="shared" ca="1" si="48"/>
        <v>32400</v>
      </c>
      <c r="N486" s="61">
        <f t="shared" ca="1" si="49"/>
        <v>2.4897866666666772E-2</v>
      </c>
      <c r="O486" s="35">
        <f t="shared" si="50"/>
        <v>134.92915199999999</v>
      </c>
      <c r="P486" s="35">
        <f t="shared" si="51"/>
        <v>-7.0848000000012235E-2</v>
      </c>
      <c r="Q486" s="36">
        <f t="shared" si="52"/>
        <v>0.9</v>
      </c>
      <c r="R486" s="37">
        <f t="shared" si="53"/>
        <v>14047.709999999961</v>
      </c>
      <c r="S486" s="38">
        <f t="shared" si="54"/>
        <v>18281.689793999947</v>
      </c>
      <c r="T486" s="38"/>
      <c r="U486" s="62"/>
      <c r="V486" s="39">
        <f t="shared" si="55"/>
        <v>63905.729999999989</v>
      </c>
      <c r="W486" s="39">
        <f t="shared" si="56"/>
        <v>82187.419793999929</v>
      </c>
      <c r="X486" s="1">
        <f t="shared" si="57"/>
        <v>69590</v>
      </c>
      <c r="Y486" s="37">
        <f t="shared" si="58"/>
        <v>12597.419793999929</v>
      </c>
      <c r="Z486" s="183">
        <f t="shared" si="59"/>
        <v>0.1810234199453935</v>
      </c>
      <c r="AA486" s="183">
        <f>SUM($C$2:C486)*D486/SUM($B$2:B486)-1</f>
        <v>0.24805823412939509</v>
      </c>
      <c r="AB486" s="183">
        <f t="shared" si="61"/>
        <v>-6.703481418400159E-2</v>
      </c>
      <c r="AC486" s="40">
        <f t="shared" si="60"/>
        <v>0.20362879999999997</v>
      </c>
    </row>
    <row r="487" spans="1:29">
      <c r="A487" s="63" t="s">
        <v>1950</v>
      </c>
      <c r="B487" s="2">
        <v>135</v>
      </c>
      <c r="C487" s="177">
        <v>102.58</v>
      </c>
      <c r="D487" s="178">
        <v>1.3152999999999999</v>
      </c>
      <c r="E487" s="32">
        <f t="shared" si="43"/>
        <v>0.22000000000000003</v>
      </c>
      <c r="F487" s="26">
        <f t="shared" si="44"/>
        <v>5.587940740740662E-3</v>
      </c>
      <c r="H487" s="58">
        <f t="shared" si="45"/>
        <v>0.75437199999998938</v>
      </c>
      <c r="I487" s="2" t="s">
        <v>65</v>
      </c>
      <c r="J487" s="33" t="s">
        <v>1935</v>
      </c>
      <c r="K487" s="59">
        <f t="shared" si="46"/>
        <v>44195</v>
      </c>
      <c r="L487" s="60" t="str">
        <f t="shared" ca="1" si="47"/>
        <v>2021/8/25</v>
      </c>
      <c r="M487" s="44">
        <f t="shared" ca="1" si="48"/>
        <v>32265</v>
      </c>
      <c r="N487" s="61">
        <f t="shared" ca="1" si="49"/>
        <v>8.5338843948549858E-3</v>
      </c>
      <c r="O487" s="35">
        <f t="shared" si="50"/>
        <v>134.923474</v>
      </c>
      <c r="P487" s="35">
        <f t="shared" si="51"/>
        <v>-7.6526000000001204E-2</v>
      </c>
      <c r="Q487" s="36">
        <f t="shared" si="52"/>
        <v>0.9</v>
      </c>
      <c r="R487" s="37">
        <f t="shared" si="53"/>
        <v>14150.289999999961</v>
      </c>
      <c r="S487" s="38">
        <f t="shared" si="54"/>
        <v>18611.876436999948</v>
      </c>
      <c r="T487" s="38"/>
      <c r="U487" s="62"/>
      <c r="V487" s="39">
        <f t="shared" si="55"/>
        <v>63905.729999999989</v>
      </c>
      <c r="W487" s="39">
        <f t="shared" si="56"/>
        <v>82517.606436999937</v>
      </c>
      <c r="X487" s="1">
        <f t="shared" si="57"/>
        <v>69725</v>
      </c>
      <c r="Y487" s="37">
        <f t="shared" si="58"/>
        <v>12792.606436999937</v>
      </c>
      <c r="Z487" s="183">
        <f t="shared" si="59"/>
        <v>0.18347230458228658</v>
      </c>
      <c r="AA487" s="183">
        <f>SUM($C$2:C487)*D487/SUM($B$2:B487)-1</f>
        <v>0.26087764559046467</v>
      </c>
      <c r="AB487" s="183">
        <f t="shared" si="61"/>
        <v>-7.7405341008178086E-2</v>
      </c>
      <c r="AC487" s="40">
        <f t="shared" si="60"/>
        <v>0.21441205925925938</v>
      </c>
    </row>
    <row r="488" spans="1:29">
      <c r="A488" s="63" t="s">
        <v>1951</v>
      </c>
      <c r="B488" s="2">
        <v>135</v>
      </c>
      <c r="C488" s="177">
        <v>101.09</v>
      </c>
      <c r="D488" s="178">
        <v>1.3347</v>
      </c>
      <c r="E488" s="32">
        <f t="shared" si="43"/>
        <v>0.22000000000000003</v>
      </c>
      <c r="F488" s="26">
        <f t="shared" si="44"/>
        <v>-9.018474074074195E-3</v>
      </c>
      <c r="H488" s="58">
        <f t="shared" si="45"/>
        <v>-1.2174940000000163</v>
      </c>
      <c r="I488" s="2" t="s">
        <v>65</v>
      </c>
      <c r="J488" s="33" t="s">
        <v>1937</v>
      </c>
      <c r="K488" s="59">
        <f t="shared" si="46"/>
        <v>44196</v>
      </c>
      <c r="L488" s="60" t="str">
        <f t="shared" ca="1" si="47"/>
        <v>2021/8/25</v>
      </c>
      <c r="M488" s="44">
        <f t="shared" ca="1" si="48"/>
        <v>32130</v>
      </c>
      <c r="N488" s="61">
        <f t="shared" ca="1" si="49"/>
        <v>-1.3830853096794458E-2</v>
      </c>
      <c r="O488" s="35">
        <f t="shared" si="50"/>
        <v>134.924823</v>
      </c>
      <c r="P488" s="35">
        <f t="shared" si="51"/>
        <v>-7.5176999999996497E-2</v>
      </c>
      <c r="Q488" s="36">
        <f t="shared" si="52"/>
        <v>0.9</v>
      </c>
      <c r="R488" s="37">
        <f t="shared" si="53"/>
        <v>14251.379999999961</v>
      </c>
      <c r="S488" s="38">
        <f t="shared" si="54"/>
        <v>19021.31688599995</v>
      </c>
      <c r="T488" s="38"/>
      <c r="U488" s="62"/>
      <c r="V488" s="39">
        <f t="shared" si="55"/>
        <v>63905.729999999989</v>
      </c>
      <c r="W488" s="39">
        <f t="shared" si="56"/>
        <v>82927.046885999938</v>
      </c>
      <c r="X488" s="1">
        <f t="shared" si="57"/>
        <v>69860</v>
      </c>
      <c r="Y488" s="37">
        <f t="shared" si="58"/>
        <v>13067.046885999938</v>
      </c>
      <c r="Z488" s="183">
        <f t="shared" si="59"/>
        <v>0.18704619075293349</v>
      </c>
      <c r="AA488" s="183">
        <f>SUM($C$2:C488)*D488/SUM($B$2:B488)-1</f>
        <v>0.27892989917819966</v>
      </c>
      <c r="AB488" s="183">
        <f t="shared" si="61"/>
        <v>-9.1883708425266164E-2</v>
      </c>
      <c r="AC488" s="40">
        <f t="shared" si="60"/>
        <v>0.22901847407407422</v>
      </c>
    </row>
    <row r="489" spans="1:29">
      <c r="A489" s="63" t="s">
        <v>1994</v>
      </c>
      <c r="B489" s="2">
        <v>135</v>
      </c>
      <c r="C489" s="177">
        <v>99.39</v>
      </c>
      <c r="D489" s="178">
        <v>1.3575999999999999</v>
      </c>
      <c r="E489" s="32">
        <f t="shared" si="43"/>
        <v>0.22000000000000003</v>
      </c>
      <c r="F489" s="26">
        <f t="shared" si="44"/>
        <v>-2.5683511111111137E-2</v>
      </c>
      <c r="H489" s="58">
        <f t="shared" si="45"/>
        <v>-3.4672740000000033</v>
      </c>
      <c r="I489" s="2" t="s">
        <v>65</v>
      </c>
      <c r="J489" s="33" t="s">
        <v>1995</v>
      </c>
      <c r="K489" s="59">
        <f t="shared" si="46"/>
        <v>44200</v>
      </c>
      <c r="L489" s="60" t="str">
        <f t="shared" ca="1" si="47"/>
        <v>2021/8/25</v>
      </c>
      <c r="M489" s="44">
        <f t="shared" ca="1" si="48"/>
        <v>31590</v>
      </c>
      <c r="N489" s="61">
        <f t="shared" ca="1" si="49"/>
        <v>-4.0061886989553694E-2</v>
      </c>
      <c r="O489" s="35">
        <f t="shared" si="50"/>
        <v>134.93186399999999</v>
      </c>
      <c r="P489" s="35">
        <f t="shared" si="51"/>
        <v>-6.8136000000009744E-2</v>
      </c>
      <c r="Q489" s="36">
        <f t="shared" si="52"/>
        <v>0.9</v>
      </c>
      <c r="R489" s="37">
        <f t="shared" si="53"/>
        <v>14350.76999999996</v>
      </c>
      <c r="S489" s="38">
        <f t="shared" si="54"/>
        <v>19482.605351999944</v>
      </c>
      <c r="T489" s="38"/>
      <c r="U489" s="62"/>
      <c r="V489" s="39">
        <f t="shared" si="55"/>
        <v>63905.729999999989</v>
      </c>
      <c r="W489" s="39">
        <f t="shared" si="56"/>
        <v>83388.335351999936</v>
      </c>
      <c r="X489" s="1">
        <f t="shared" si="57"/>
        <v>69995</v>
      </c>
      <c r="Y489" s="37">
        <f t="shared" si="58"/>
        <v>13393.335351999936</v>
      </c>
      <c r="Z489" s="183">
        <f t="shared" si="59"/>
        <v>0.1913470298164146</v>
      </c>
      <c r="AA489" s="183">
        <f>SUM($C$2:C489)*D489/SUM($B$2:B489)-1</f>
        <v>0.30028757637239956</v>
      </c>
      <c r="AB489" s="183">
        <f t="shared" si="61"/>
        <v>-0.10894054655598495</v>
      </c>
      <c r="AC489" s="40">
        <f t="shared" si="60"/>
        <v>0.24568351111111117</v>
      </c>
    </row>
    <row r="490" spans="1:29">
      <c r="A490" s="63" t="s">
        <v>1996</v>
      </c>
      <c r="B490" s="2">
        <v>135</v>
      </c>
      <c r="C490" s="177">
        <v>98.63</v>
      </c>
      <c r="D490" s="178">
        <v>1.3681000000000001</v>
      </c>
      <c r="E490" s="32">
        <f t="shared" si="43"/>
        <v>0.22000000000000003</v>
      </c>
      <c r="F490" s="26">
        <f t="shared" si="44"/>
        <v>-3.3133762962963026E-2</v>
      </c>
      <c r="H490" s="58">
        <f t="shared" si="45"/>
        <v>-4.4730580000000089</v>
      </c>
      <c r="I490" s="2" t="s">
        <v>65</v>
      </c>
      <c r="J490" s="33" t="s">
        <v>1997</v>
      </c>
      <c r="K490" s="59">
        <f t="shared" si="46"/>
        <v>44201</v>
      </c>
      <c r="L490" s="60" t="str">
        <f t="shared" ca="1" si="47"/>
        <v>2021/8/25</v>
      </c>
      <c r="M490" s="44">
        <f t="shared" ca="1" si="48"/>
        <v>31455</v>
      </c>
      <c r="N490" s="61">
        <f t="shared" ca="1" si="49"/>
        <v>-5.19048218089335E-2</v>
      </c>
      <c r="O490" s="35">
        <f t="shared" si="50"/>
        <v>134.93570299999999</v>
      </c>
      <c r="P490" s="35">
        <f t="shared" si="51"/>
        <v>-6.4297000000010485E-2</v>
      </c>
      <c r="Q490" s="36">
        <f t="shared" si="52"/>
        <v>0.9</v>
      </c>
      <c r="R490" s="37">
        <f t="shared" si="53"/>
        <v>14449.39999999996</v>
      </c>
      <c r="S490" s="38">
        <f t="shared" si="54"/>
        <v>19768.224139999948</v>
      </c>
      <c r="T490" s="38"/>
      <c r="U490" s="62"/>
      <c r="V490" s="39">
        <f t="shared" si="55"/>
        <v>63905.729999999989</v>
      </c>
      <c r="W490" s="39">
        <f t="shared" si="56"/>
        <v>83673.954139999929</v>
      </c>
      <c r="X490" s="1">
        <f t="shared" si="57"/>
        <v>70130</v>
      </c>
      <c r="Y490" s="37">
        <f t="shared" si="58"/>
        <v>13543.954139999929</v>
      </c>
      <c r="Z490" s="183">
        <f t="shared" si="59"/>
        <v>0.19312639583630298</v>
      </c>
      <c r="AA490" s="183">
        <f>SUM($C$2:C490)*D490/SUM($B$2:B490)-1</f>
        <v>0.30974168351285258</v>
      </c>
      <c r="AB490" s="183">
        <f t="shared" si="61"/>
        <v>-0.11661528767654961</v>
      </c>
      <c r="AC490" s="40">
        <f t="shared" si="60"/>
        <v>0.25313376296296308</v>
      </c>
    </row>
    <row r="491" spans="1:29">
      <c r="A491" s="63" t="s">
        <v>1998</v>
      </c>
      <c r="B491" s="2">
        <v>135</v>
      </c>
      <c r="C491" s="177">
        <v>98.79</v>
      </c>
      <c r="D491" s="178">
        <v>1.3657999999999999</v>
      </c>
      <c r="E491" s="32">
        <f t="shared" si="43"/>
        <v>0.22000000000000003</v>
      </c>
      <c r="F491" s="26">
        <f t="shared" si="44"/>
        <v>-3.1565288888888876E-2</v>
      </c>
      <c r="H491" s="58">
        <f t="shared" si="45"/>
        <v>-4.2613139999999987</v>
      </c>
      <c r="I491" s="2" t="s">
        <v>65</v>
      </c>
      <c r="J491" s="33" t="s">
        <v>1999</v>
      </c>
      <c r="K491" s="59">
        <f t="shared" si="46"/>
        <v>44202</v>
      </c>
      <c r="L491" s="60" t="str">
        <f t="shared" ca="1" si="47"/>
        <v>2021/8/25</v>
      </c>
      <c r="M491" s="44">
        <f t="shared" ca="1" si="48"/>
        <v>31320</v>
      </c>
      <c r="N491" s="61">
        <f t="shared" ca="1" si="49"/>
        <v>-4.966090708812259E-2</v>
      </c>
      <c r="O491" s="35">
        <f t="shared" si="50"/>
        <v>134.92738199999999</v>
      </c>
      <c r="P491" s="35">
        <f t="shared" si="51"/>
        <v>-7.2618000000005622E-2</v>
      </c>
      <c r="Q491" s="36">
        <f t="shared" si="52"/>
        <v>0.9</v>
      </c>
      <c r="R491" s="37">
        <f t="shared" si="53"/>
        <v>14548.18999999996</v>
      </c>
      <c r="S491" s="38">
        <f t="shared" si="54"/>
        <v>19869.917901999943</v>
      </c>
      <c r="T491" s="38"/>
      <c r="U491" s="62"/>
      <c r="V491" s="39">
        <f t="shared" si="55"/>
        <v>63905.729999999989</v>
      </c>
      <c r="W491" s="39">
        <f t="shared" si="56"/>
        <v>83775.647901999939</v>
      </c>
      <c r="X491" s="1">
        <f t="shared" si="57"/>
        <v>70265</v>
      </c>
      <c r="Y491" s="37">
        <f t="shared" si="58"/>
        <v>13510.647901999939</v>
      </c>
      <c r="Z491" s="183">
        <f t="shared" si="59"/>
        <v>0.19228133355155386</v>
      </c>
      <c r="AA491" s="183">
        <f>SUM($C$2:C491)*D491/SUM($B$2:B491)-1</f>
        <v>0.30694364217014125</v>
      </c>
      <c r="AB491" s="183">
        <f t="shared" si="61"/>
        <v>-0.11466230861858739</v>
      </c>
      <c r="AC491" s="40">
        <f t="shared" si="60"/>
        <v>0.2515652888888889</v>
      </c>
    </row>
    <row r="492" spans="1:29">
      <c r="A492" s="63" t="s">
        <v>2000</v>
      </c>
      <c r="B492" s="2">
        <v>135</v>
      </c>
      <c r="C492" s="177">
        <v>98.61</v>
      </c>
      <c r="D492" s="178">
        <v>1.3683000000000001</v>
      </c>
      <c r="E492" s="32">
        <f t="shared" si="43"/>
        <v>0.22000000000000003</v>
      </c>
      <c r="F492" s="26">
        <f t="shared" si="44"/>
        <v>-3.3329822222222243E-2</v>
      </c>
      <c r="H492" s="58">
        <f t="shared" si="45"/>
        <v>-4.499526000000003</v>
      </c>
      <c r="I492" s="2" t="s">
        <v>65</v>
      </c>
      <c r="J492" s="33" t="s">
        <v>2001</v>
      </c>
      <c r="K492" s="59">
        <f t="shared" si="46"/>
        <v>44203</v>
      </c>
      <c r="L492" s="60" t="str">
        <f t="shared" ca="1" si="47"/>
        <v>2021/8/25</v>
      </c>
      <c r="M492" s="44">
        <f t="shared" ca="1" si="48"/>
        <v>31185</v>
      </c>
      <c r="N492" s="61">
        <f t="shared" ca="1" si="49"/>
        <v>-5.2664004810004841E-2</v>
      </c>
      <c r="O492" s="35">
        <f t="shared" si="50"/>
        <v>134.92806300000001</v>
      </c>
      <c r="P492" s="35">
        <f t="shared" si="51"/>
        <v>-7.1936999999991258E-2</v>
      </c>
      <c r="Q492" s="36">
        <f t="shared" si="52"/>
        <v>0.9</v>
      </c>
      <c r="R492" s="37">
        <f t="shared" si="53"/>
        <v>14646.799999999961</v>
      </c>
      <c r="S492" s="38">
        <f t="shared" si="54"/>
        <v>20041.216439999949</v>
      </c>
      <c r="T492" s="38"/>
      <c r="U492" s="62"/>
      <c r="V492" s="39">
        <f t="shared" si="55"/>
        <v>63905.729999999989</v>
      </c>
      <c r="W492" s="39">
        <f t="shared" si="56"/>
        <v>83946.946439999942</v>
      </c>
      <c r="X492" s="1">
        <f t="shared" si="57"/>
        <v>70400</v>
      </c>
      <c r="Y492" s="37">
        <f t="shared" si="58"/>
        <v>13546.946439999942</v>
      </c>
      <c r="Z492" s="183">
        <f t="shared" si="59"/>
        <v>0.19242821647727193</v>
      </c>
      <c r="AA492" s="183">
        <f>SUM($C$2:C492)*D492/SUM($B$2:B492)-1</f>
        <v>0.30873745077253112</v>
      </c>
      <c r="AB492" s="183">
        <f t="shared" si="61"/>
        <v>-0.11630923429525919</v>
      </c>
      <c r="AC492" s="40">
        <f t="shared" si="60"/>
        <v>0.25332982222222228</v>
      </c>
    </row>
    <row r="493" spans="1:29">
      <c r="A493" s="63" t="s">
        <v>2002</v>
      </c>
      <c r="B493" s="2">
        <v>135</v>
      </c>
      <c r="C493" s="177">
        <v>98.35</v>
      </c>
      <c r="D493" s="178">
        <v>1.3720000000000001</v>
      </c>
      <c r="E493" s="32">
        <f t="shared" si="43"/>
        <v>0.22000000000000003</v>
      </c>
      <c r="F493" s="26">
        <f t="shared" si="44"/>
        <v>-3.5878592592592684E-2</v>
      </c>
      <c r="H493" s="58">
        <f t="shared" si="45"/>
        <v>-4.8436100000000124</v>
      </c>
      <c r="I493" s="2" t="s">
        <v>65</v>
      </c>
      <c r="J493" s="33" t="s">
        <v>2003</v>
      </c>
      <c r="K493" s="59">
        <f t="shared" si="46"/>
        <v>44204</v>
      </c>
      <c r="L493" s="60" t="str">
        <f t="shared" ca="1" si="47"/>
        <v>2021/8/25</v>
      </c>
      <c r="M493" s="44">
        <f t="shared" ca="1" si="48"/>
        <v>31050</v>
      </c>
      <c r="N493" s="61">
        <f t="shared" ca="1" si="49"/>
        <v>-5.6937766505636221E-2</v>
      </c>
      <c r="O493" s="35">
        <f t="shared" si="50"/>
        <v>134.93620000000001</v>
      </c>
      <c r="P493" s="35">
        <f t="shared" si="51"/>
        <v>-6.3799999999986312E-2</v>
      </c>
      <c r="Q493" s="36">
        <f t="shared" si="52"/>
        <v>0.9</v>
      </c>
      <c r="R493" s="37">
        <f t="shared" si="53"/>
        <v>14745.149999999961</v>
      </c>
      <c r="S493" s="38">
        <f t="shared" si="54"/>
        <v>20230.345799999948</v>
      </c>
      <c r="T493" s="38"/>
      <c r="U493" s="62"/>
      <c r="V493" s="39">
        <f t="shared" si="55"/>
        <v>63905.729999999989</v>
      </c>
      <c r="W493" s="39">
        <f t="shared" si="56"/>
        <v>84136.075799999933</v>
      </c>
      <c r="X493" s="1">
        <f t="shared" si="57"/>
        <v>70535</v>
      </c>
      <c r="Y493" s="37">
        <f t="shared" si="58"/>
        <v>13601.075799999933</v>
      </c>
      <c r="Z493" s="183">
        <f t="shared" si="59"/>
        <v>0.19282733111221284</v>
      </c>
      <c r="AA493" s="183">
        <f>SUM($C$2:C493)*D493/SUM($B$2:B493)-1</f>
        <v>0.31167353123438191</v>
      </c>
      <c r="AB493" s="183">
        <f t="shared" si="61"/>
        <v>-0.11884620012216907</v>
      </c>
      <c r="AC493" s="40">
        <f t="shared" si="60"/>
        <v>0.25587859259259271</v>
      </c>
    </row>
    <row r="494" spans="1:29">
      <c r="A494" s="63" t="s">
        <v>2004</v>
      </c>
      <c r="B494" s="2">
        <v>135</v>
      </c>
      <c r="C494" s="177">
        <v>99.87</v>
      </c>
      <c r="D494" s="178">
        <v>1.3511</v>
      </c>
      <c r="E494" s="32">
        <f t="shared" si="43"/>
        <v>0.22000000000000003</v>
      </c>
      <c r="F494" s="26">
        <f t="shared" si="44"/>
        <v>-2.0978088888888899E-2</v>
      </c>
      <c r="H494" s="58">
        <f t="shared" si="45"/>
        <v>-2.8320420000000013</v>
      </c>
      <c r="I494" s="2" t="s">
        <v>65</v>
      </c>
      <c r="J494" s="33" t="s">
        <v>2005</v>
      </c>
      <c r="K494" s="59">
        <f t="shared" si="46"/>
        <v>44207</v>
      </c>
      <c r="L494" s="60" t="str">
        <f t="shared" ca="1" si="47"/>
        <v>2021/8/25</v>
      </c>
      <c r="M494" s="44">
        <f t="shared" ca="1" si="48"/>
        <v>30645</v>
      </c>
      <c r="N494" s="61">
        <f t="shared" ca="1" si="49"/>
        <v>-3.3731288301517393E-2</v>
      </c>
      <c r="O494" s="35">
        <f t="shared" si="50"/>
        <v>134.93435700000001</v>
      </c>
      <c r="P494" s="35">
        <f t="shared" si="51"/>
        <v>-6.5642999999994345E-2</v>
      </c>
      <c r="Q494" s="36">
        <f t="shared" si="52"/>
        <v>0.9</v>
      </c>
      <c r="R494" s="37">
        <f t="shared" si="53"/>
        <v>14845.019999999962</v>
      </c>
      <c r="S494" s="38">
        <f t="shared" si="54"/>
        <v>20057.106521999947</v>
      </c>
      <c r="T494" s="38"/>
      <c r="U494" s="62"/>
      <c r="V494" s="39">
        <f t="shared" si="55"/>
        <v>63905.729999999989</v>
      </c>
      <c r="W494" s="39">
        <f t="shared" si="56"/>
        <v>83962.83652199994</v>
      </c>
      <c r="X494" s="1">
        <f t="shared" si="57"/>
        <v>70670</v>
      </c>
      <c r="Y494" s="37">
        <f t="shared" si="58"/>
        <v>13292.83652199994</v>
      </c>
      <c r="Z494" s="183">
        <f t="shared" si="59"/>
        <v>0.18809730468374042</v>
      </c>
      <c r="AA494" s="183">
        <f>SUM($C$2:C494)*D494/SUM($B$2:B494)-1</f>
        <v>0.29113037615790094</v>
      </c>
      <c r="AB494" s="183">
        <f t="shared" si="61"/>
        <v>-0.10303307147416052</v>
      </c>
      <c r="AC494" s="40">
        <f t="shared" si="60"/>
        <v>0.24097808888888894</v>
      </c>
    </row>
    <row r="495" spans="1:29">
      <c r="A495" s="63" t="s">
        <v>2006</v>
      </c>
      <c r="B495" s="2">
        <v>135</v>
      </c>
      <c r="C495" s="177">
        <v>98.62</v>
      </c>
      <c r="D495" s="178">
        <v>1.3682000000000001</v>
      </c>
      <c r="E495" s="32">
        <f t="shared" si="43"/>
        <v>0.22000000000000003</v>
      </c>
      <c r="F495" s="26">
        <f t="shared" si="44"/>
        <v>-3.3231792592592534E-2</v>
      </c>
      <c r="H495" s="58">
        <f t="shared" si="45"/>
        <v>-4.4862919999999917</v>
      </c>
      <c r="I495" s="2" t="s">
        <v>65</v>
      </c>
      <c r="J495" s="33" t="s">
        <v>2007</v>
      </c>
      <c r="K495" s="59">
        <f t="shared" si="46"/>
        <v>44208</v>
      </c>
      <c r="L495" s="60" t="str">
        <f t="shared" ca="1" si="47"/>
        <v>2021/8/25</v>
      </c>
      <c r="M495" s="44">
        <f t="shared" ca="1" si="48"/>
        <v>30510</v>
      </c>
      <c r="N495" s="61">
        <f t="shared" ca="1" si="49"/>
        <v>-5.3670815470337495E-2</v>
      </c>
      <c r="O495" s="35">
        <f t="shared" si="50"/>
        <v>134.93188400000003</v>
      </c>
      <c r="P495" s="35">
        <f t="shared" si="51"/>
        <v>-6.8115999999974974E-2</v>
      </c>
      <c r="Q495" s="36">
        <f t="shared" si="52"/>
        <v>0.9</v>
      </c>
      <c r="R495" s="37">
        <f t="shared" si="53"/>
        <v>14943.639999999963</v>
      </c>
      <c r="S495" s="38">
        <f t="shared" si="54"/>
        <v>20445.888247999952</v>
      </c>
      <c r="T495" s="38"/>
      <c r="U495" s="62"/>
      <c r="V495" s="39">
        <f t="shared" si="55"/>
        <v>63905.729999999989</v>
      </c>
      <c r="W495" s="39">
        <f t="shared" si="56"/>
        <v>84351.618247999941</v>
      </c>
      <c r="X495" s="1">
        <f t="shared" si="57"/>
        <v>70805</v>
      </c>
      <c r="Y495" s="37">
        <f t="shared" si="58"/>
        <v>13546.618247999941</v>
      </c>
      <c r="Z495" s="183">
        <f t="shared" si="59"/>
        <v>0.19132290442765254</v>
      </c>
      <c r="AA495" s="183">
        <f>SUM($C$2:C495)*D495/SUM($B$2:B495)-1</f>
        <v>0.30688000247492964</v>
      </c>
      <c r="AB495" s="183">
        <f t="shared" si="61"/>
        <v>-0.1155570980472771</v>
      </c>
      <c r="AC495" s="40">
        <f t="shared" si="60"/>
        <v>0.25323179259259254</v>
      </c>
    </row>
    <row r="496" spans="1:29">
      <c r="A496" s="63" t="s">
        <v>2008</v>
      </c>
      <c r="B496" s="2">
        <v>135</v>
      </c>
      <c r="C496" s="177">
        <v>99.28</v>
      </c>
      <c r="D496" s="178">
        <v>1.3591</v>
      </c>
      <c r="E496" s="32">
        <f t="shared" si="43"/>
        <v>0.22000000000000003</v>
      </c>
      <c r="F496" s="26">
        <f t="shared" si="44"/>
        <v>-2.6761837037037141E-2</v>
      </c>
      <c r="H496" s="58">
        <f t="shared" si="45"/>
        <v>-3.6128480000000138</v>
      </c>
      <c r="I496" s="2" t="s">
        <v>65</v>
      </c>
      <c r="J496" s="33" t="s">
        <v>2009</v>
      </c>
      <c r="K496" s="59">
        <f t="shared" si="46"/>
        <v>44209</v>
      </c>
      <c r="L496" s="60" t="str">
        <f t="shared" ca="1" si="47"/>
        <v>2021/8/25</v>
      </c>
      <c r="M496" s="44">
        <f t="shared" ca="1" si="48"/>
        <v>30375</v>
      </c>
      <c r="N496" s="61">
        <f t="shared" ca="1" si="49"/>
        <v>-4.3413646748971357E-2</v>
      </c>
      <c r="O496" s="35">
        <f t="shared" si="50"/>
        <v>134.93144799999999</v>
      </c>
      <c r="P496" s="35">
        <f t="shared" si="51"/>
        <v>-6.8552000000011049E-2</v>
      </c>
      <c r="Q496" s="36">
        <f t="shared" si="52"/>
        <v>0.9</v>
      </c>
      <c r="R496" s="37">
        <f t="shared" si="53"/>
        <v>15042.919999999964</v>
      </c>
      <c r="S496" s="38">
        <f t="shared" si="54"/>
        <v>20444.832571999952</v>
      </c>
      <c r="T496" s="38"/>
      <c r="U496" s="62"/>
      <c r="V496" s="39">
        <f t="shared" si="55"/>
        <v>63905.729999999989</v>
      </c>
      <c r="W496" s="39">
        <f t="shared" si="56"/>
        <v>84350.562571999937</v>
      </c>
      <c r="X496" s="1">
        <f t="shared" si="57"/>
        <v>70940</v>
      </c>
      <c r="Y496" s="37">
        <f t="shared" si="58"/>
        <v>13410.562571999937</v>
      </c>
      <c r="Z496" s="183">
        <f t="shared" si="59"/>
        <v>0.18904091587256744</v>
      </c>
      <c r="AA496" s="183">
        <f>SUM($C$2:C496)*D496/SUM($B$2:B496)-1</f>
        <v>0.29761538877058347</v>
      </c>
      <c r="AB496" s="183">
        <f t="shared" si="61"/>
        <v>-0.10857447289801603</v>
      </c>
      <c r="AC496" s="40">
        <f t="shared" si="60"/>
        <v>0.24676183703703716</v>
      </c>
    </row>
    <row r="497" spans="1:29">
      <c r="A497" s="63" t="s">
        <v>2010</v>
      </c>
      <c r="B497" s="2">
        <v>135</v>
      </c>
      <c r="C497" s="177">
        <v>100.07</v>
      </c>
      <c r="D497" s="178">
        <v>1.3484</v>
      </c>
      <c r="E497" s="32">
        <f t="shared" si="43"/>
        <v>0.22000000000000003</v>
      </c>
      <c r="F497" s="26">
        <f t="shared" si="44"/>
        <v>-1.9017496296296527E-2</v>
      </c>
      <c r="H497" s="58">
        <f t="shared" si="45"/>
        <v>-2.5673620000000312</v>
      </c>
      <c r="I497" s="2" t="s">
        <v>65</v>
      </c>
      <c r="J497" s="33" t="s">
        <v>2011</v>
      </c>
      <c r="K497" s="59">
        <f t="shared" si="46"/>
        <v>44210</v>
      </c>
      <c r="L497" s="60" t="str">
        <f t="shared" ca="1" si="47"/>
        <v>2021/8/25</v>
      </c>
      <c r="M497" s="44">
        <f t="shared" ca="1" si="48"/>
        <v>30240</v>
      </c>
      <c r="N497" s="61">
        <f t="shared" ca="1" si="49"/>
        <v>-3.0988331018518892E-2</v>
      </c>
      <c r="O497" s="35">
        <f t="shared" si="50"/>
        <v>134.93438799999998</v>
      </c>
      <c r="P497" s="35">
        <f t="shared" si="51"/>
        <v>-6.5612000000015769E-2</v>
      </c>
      <c r="Q497" s="36">
        <f t="shared" si="52"/>
        <v>0.9</v>
      </c>
      <c r="R497" s="37">
        <f t="shared" si="53"/>
        <v>15142.989999999963</v>
      </c>
      <c r="S497" s="38">
        <f t="shared" si="54"/>
        <v>20418.807715999952</v>
      </c>
      <c r="T497" s="38"/>
      <c r="U497" s="62"/>
      <c r="V497" s="39">
        <f t="shared" si="55"/>
        <v>63905.729999999989</v>
      </c>
      <c r="W497" s="39">
        <f t="shared" si="56"/>
        <v>84324.537715999933</v>
      </c>
      <c r="X497" s="1">
        <f t="shared" si="57"/>
        <v>71075</v>
      </c>
      <c r="Y497" s="37">
        <f t="shared" si="58"/>
        <v>13249.537715999933</v>
      </c>
      <c r="Z497" s="183">
        <f t="shared" si="59"/>
        <v>0.18641628865283066</v>
      </c>
      <c r="AA497" s="183">
        <f>SUM($C$2:C497)*D497/SUM($B$2:B497)-1</f>
        <v>0.28684876412327198</v>
      </c>
      <c r="AB497" s="183">
        <f t="shared" si="61"/>
        <v>-0.10043247547044132</v>
      </c>
      <c r="AC497" s="40">
        <f t="shared" si="60"/>
        <v>0.23901749629629657</v>
      </c>
    </row>
    <row r="498" spans="1:29">
      <c r="A498" s="63" t="s">
        <v>2012</v>
      </c>
      <c r="B498" s="2">
        <v>135</v>
      </c>
      <c r="C498" s="177">
        <v>100.38</v>
      </c>
      <c r="D498" s="178">
        <v>1.3442000000000001</v>
      </c>
      <c r="E498" s="32">
        <f t="shared" si="43"/>
        <v>0.22000000000000003</v>
      </c>
      <c r="F498" s="26">
        <f t="shared" si="44"/>
        <v>-1.5978577777777943E-2</v>
      </c>
      <c r="H498" s="58">
        <f t="shared" si="45"/>
        <v>-2.1571080000000222</v>
      </c>
      <c r="I498" s="2" t="s">
        <v>65</v>
      </c>
      <c r="J498" s="33" t="s">
        <v>2013</v>
      </c>
      <c r="K498" s="59">
        <f t="shared" si="46"/>
        <v>44211</v>
      </c>
      <c r="L498" s="60" t="str">
        <f t="shared" ca="1" si="47"/>
        <v>2021/8/25</v>
      </c>
      <c r="M498" s="44">
        <f t="shared" ca="1" si="48"/>
        <v>30105</v>
      </c>
      <c r="N498" s="61">
        <f t="shared" ca="1" si="49"/>
        <v>-2.6153277528649994E-2</v>
      </c>
      <c r="O498" s="35">
        <f t="shared" si="50"/>
        <v>134.93079599999999</v>
      </c>
      <c r="P498" s="35">
        <f t="shared" si="51"/>
        <v>-6.9204000000013366E-2</v>
      </c>
      <c r="Q498" s="36">
        <f t="shared" si="52"/>
        <v>0.9</v>
      </c>
      <c r="R498" s="37">
        <f t="shared" si="53"/>
        <v>15243.369999999963</v>
      </c>
      <c r="S498" s="38">
        <f t="shared" si="54"/>
        <v>20490.137953999951</v>
      </c>
      <c r="T498" s="38"/>
      <c r="U498" s="62"/>
      <c r="V498" s="39">
        <f t="shared" si="55"/>
        <v>63905.729999999989</v>
      </c>
      <c r="W498" s="39">
        <f t="shared" si="56"/>
        <v>84395.867953999943</v>
      </c>
      <c r="X498" s="1">
        <f t="shared" si="57"/>
        <v>71210</v>
      </c>
      <c r="Y498" s="37">
        <f t="shared" si="58"/>
        <v>13185.867953999943</v>
      </c>
      <c r="Z498" s="183">
        <f t="shared" si="59"/>
        <v>0.18516876778542257</v>
      </c>
      <c r="AA498" s="183">
        <f>SUM($C$2:C498)*D498/SUM($B$2:B498)-1</f>
        <v>0.28229950445481444</v>
      </c>
      <c r="AB498" s="183">
        <f t="shared" si="61"/>
        <v>-9.7130736669391871E-2</v>
      </c>
      <c r="AC498" s="40">
        <f t="shared" si="60"/>
        <v>0.23597857777777798</v>
      </c>
    </row>
    <row r="499" spans="1:29">
      <c r="A499" s="63" t="s">
        <v>2014</v>
      </c>
      <c r="B499" s="2">
        <v>135</v>
      </c>
      <c r="C499" s="177">
        <v>98.92</v>
      </c>
      <c r="D499" s="178">
        <v>1.3641000000000001</v>
      </c>
      <c r="E499" s="32">
        <f t="shared" si="43"/>
        <v>0.22000000000000003</v>
      </c>
      <c r="F499" s="26">
        <f t="shared" si="44"/>
        <v>-3.0290903703703659E-2</v>
      </c>
      <c r="H499" s="58">
        <f t="shared" si="45"/>
        <v>-4.089271999999994</v>
      </c>
      <c r="I499" s="2" t="s">
        <v>65</v>
      </c>
      <c r="J499" s="33" t="s">
        <v>2015</v>
      </c>
      <c r="K499" s="59">
        <f t="shared" si="46"/>
        <v>44214</v>
      </c>
      <c r="L499" s="60" t="str">
        <f t="shared" ca="1" si="47"/>
        <v>2021/8/25</v>
      </c>
      <c r="M499" s="44">
        <f t="shared" ca="1" si="48"/>
        <v>29700</v>
      </c>
      <c r="N499" s="61">
        <f t="shared" ca="1" si="49"/>
        <v>-5.0255362962962888E-2</v>
      </c>
      <c r="O499" s="35">
        <f t="shared" si="50"/>
        <v>134.93677200000002</v>
      </c>
      <c r="P499" s="35">
        <f t="shared" si="51"/>
        <v>-6.3227999999980966E-2</v>
      </c>
      <c r="Q499" s="36">
        <f t="shared" si="52"/>
        <v>0.9</v>
      </c>
      <c r="R499" s="37">
        <f t="shared" si="53"/>
        <v>15342.289999999963</v>
      </c>
      <c r="S499" s="38">
        <f t="shared" si="54"/>
        <v>20928.417788999952</v>
      </c>
      <c r="T499" s="38"/>
      <c r="U499" s="62"/>
      <c r="V499" s="39">
        <f t="shared" si="55"/>
        <v>63905.729999999989</v>
      </c>
      <c r="W499" s="39">
        <f t="shared" si="56"/>
        <v>84834.147788999937</v>
      </c>
      <c r="X499" s="1">
        <f t="shared" si="57"/>
        <v>71345</v>
      </c>
      <c r="Y499" s="37">
        <f t="shared" si="58"/>
        <v>13489.147788999937</v>
      </c>
      <c r="Z499" s="183">
        <f t="shared" si="59"/>
        <v>0.18906928010372037</v>
      </c>
      <c r="AA499" s="183">
        <f>SUM($C$2:C499)*D499/SUM($B$2:B499)-1</f>
        <v>0.3007081001058638</v>
      </c>
      <c r="AB499" s="183">
        <f t="shared" si="61"/>
        <v>-0.11163882000214342</v>
      </c>
      <c r="AC499" s="40">
        <f t="shared" si="60"/>
        <v>0.25029090370370366</v>
      </c>
    </row>
    <row r="500" spans="1:29">
      <c r="A500" s="63" t="s">
        <v>2016</v>
      </c>
      <c r="B500" s="2">
        <v>135</v>
      </c>
      <c r="C500" s="177">
        <v>99.47</v>
      </c>
      <c r="D500" s="178">
        <v>1.3565</v>
      </c>
      <c r="E500" s="32">
        <f t="shared" si="43"/>
        <v>0.22000000000000003</v>
      </c>
      <c r="F500" s="26">
        <f t="shared" si="44"/>
        <v>-2.4899274074074062E-2</v>
      </c>
      <c r="H500" s="58">
        <f t="shared" si="45"/>
        <v>-3.3614019999999982</v>
      </c>
      <c r="I500" s="2" t="s">
        <v>65</v>
      </c>
      <c r="J500" s="33" t="s">
        <v>2017</v>
      </c>
      <c r="K500" s="59">
        <f t="shared" si="46"/>
        <v>44215</v>
      </c>
      <c r="L500" s="60" t="str">
        <f t="shared" ca="1" si="47"/>
        <v>2021/8/25</v>
      </c>
      <c r="M500" s="44">
        <f t="shared" ca="1" si="48"/>
        <v>29565</v>
      </c>
      <c r="N500" s="61">
        <f t="shared" ca="1" si="49"/>
        <v>-4.1498790123456766E-2</v>
      </c>
      <c r="O500" s="35">
        <f t="shared" si="50"/>
        <v>134.93105500000001</v>
      </c>
      <c r="P500" s="35">
        <f t="shared" si="51"/>
        <v>-6.8944999999985157E-2</v>
      </c>
      <c r="Q500" s="36">
        <f t="shared" si="52"/>
        <v>0.9</v>
      </c>
      <c r="R500" s="37">
        <f t="shared" si="53"/>
        <v>15441.759999999962</v>
      </c>
      <c r="S500" s="38">
        <f t="shared" si="54"/>
        <v>20946.747439999948</v>
      </c>
      <c r="T500" s="38"/>
      <c r="U500" s="62"/>
      <c r="V500" s="39">
        <f t="shared" si="55"/>
        <v>63905.729999999989</v>
      </c>
      <c r="W500" s="39">
        <f t="shared" si="56"/>
        <v>84852.47743999993</v>
      </c>
      <c r="X500" s="1">
        <f t="shared" si="57"/>
        <v>71480</v>
      </c>
      <c r="Y500" s="37">
        <f t="shared" si="58"/>
        <v>13372.47743999993</v>
      </c>
      <c r="Z500" s="183">
        <f t="shared" si="59"/>
        <v>0.18707998656966884</v>
      </c>
      <c r="AA500" s="183">
        <f>SUM($C$2:C500)*D500/SUM($B$2:B500)-1</f>
        <v>0.2929021658917994</v>
      </c>
      <c r="AB500" s="183">
        <f t="shared" si="61"/>
        <v>-0.10582217932213056</v>
      </c>
      <c r="AC500" s="40">
        <f t="shared" si="60"/>
        <v>0.24489927407407408</v>
      </c>
    </row>
    <row r="501" spans="1:29">
      <c r="A501" s="63" t="s">
        <v>2018</v>
      </c>
      <c r="B501" s="2">
        <v>135</v>
      </c>
      <c r="C501" s="177">
        <v>98.58</v>
      </c>
      <c r="D501" s="178">
        <v>1.3687</v>
      </c>
      <c r="E501" s="32">
        <f t="shared" si="43"/>
        <v>0.22000000000000003</v>
      </c>
      <c r="F501" s="26">
        <f t="shared" si="44"/>
        <v>-3.3623911111111175E-2</v>
      </c>
      <c r="H501" s="58">
        <f t="shared" si="45"/>
        <v>-4.5392280000000085</v>
      </c>
      <c r="I501" s="2" t="s">
        <v>65</v>
      </c>
      <c r="J501" s="33" t="s">
        <v>2019</v>
      </c>
      <c r="K501" s="59">
        <f t="shared" si="46"/>
        <v>44216</v>
      </c>
      <c r="L501" s="60" t="str">
        <f t="shared" ca="1" si="47"/>
        <v>2021/8/25</v>
      </c>
      <c r="M501" s="44">
        <f t="shared" ca="1" si="48"/>
        <v>29430</v>
      </c>
      <c r="N501" s="61">
        <f t="shared" ca="1" si="49"/>
        <v>-5.6296915392456778E-2</v>
      </c>
      <c r="O501" s="35">
        <f t="shared" si="50"/>
        <v>134.926446</v>
      </c>
      <c r="P501" s="35">
        <f t="shared" si="51"/>
        <v>-7.3554000000001452E-2</v>
      </c>
      <c r="Q501" s="36">
        <f t="shared" si="52"/>
        <v>0.9</v>
      </c>
      <c r="R501" s="37">
        <f t="shared" si="53"/>
        <v>15540.339999999962</v>
      </c>
      <c r="S501" s="38">
        <f t="shared" si="54"/>
        <v>21270.063357999948</v>
      </c>
      <c r="T501" s="38"/>
      <c r="U501" s="62"/>
      <c r="V501" s="39">
        <f t="shared" si="55"/>
        <v>63905.729999999989</v>
      </c>
      <c r="W501" s="39">
        <f t="shared" si="56"/>
        <v>85175.793357999937</v>
      </c>
      <c r="X501" s="1">
        <f t="shared" si="57"/>
        <v>71615</v>
      </c>
      <c r="Y501" s="37">
        <f t="shared" si="58"/>
        <v>13560.793357999937</v>
      </c>
      <c r="Z501" s="183">
        <f t="shared" si="59"/>
        <v>0.18935688554073771</v>
      </c>
      <c r="AA501" s="183">
        <f>SUM($C$2:C501)*D501/SUM($B$2:B501)-1</f>
        <v>0.30395104969415621</v>
      </c>
      <c r="AB501" s="183">
        <f t="shared" si="61"/>
        <v>-0.1145941641534185</v>
      </c>
      <c r="AC501" s="40">
        <f t="shared" si="60"/>
        <v>0.25362391111111121</v>
      </c>
    </row>
    <row r="502" spans="1:29">
      <c r="A502" s="63" t="s">
        <v>2020</v>
      </c>
      <c r="B502" s="2">
        <v>135</v>
      </c>
      <c r="C502" s="177">
        <v>97.32</v>
      </c>
      <c r="D502" s="178">
        <v>1.3864000000000001</v>
      </c>
      <c r="E502" s="32">
        <f t="shared" si="43"/>
        <v>0.22000000000000003</v>
      </c>
      <c r="F502" s="26">
        <f t="shared" si="44"/>
        <v>-4.5975644444444519E-2</v>
      </c>
      <c r="H502" s="58">
        <f t="shared" si="45"/>
        <v>-6.2067120000000102</v>
      </c>
      <c r="I502" s="2" t="s">
        <v>65</v>
      </c>
      <c r="J502" s="33" t="s">
        <v>2021</v>
      </c>
      <c r="K502" s="59">
        <f t="shared" si="46"/>
        <v>44217</v>
      </c>
      <c r="L502" s="60" t="str">
        <f t="shared" ca="1" si="47"/>
        <v>2021/8/25</v>
      </c>
      <c r="M502" s="44">
        <f t="shared" ca="1" si="48"/>
        <v>29295</v>
      </c>
      <c r="N502" s="61">
        <f t="shared" ca="1" si="49"/>
        <v>-7.7332305171531113E-2</v>
      </c>
      <c r="O502" s="35">
        <f t="shared" si="50"/>
        <v>134.92444799999998</v>
      </c>
      <c r="P502" s="35">
        <f t="shared" si="51"/>
        <v>-7.5552000000016051E-2</v>
      </c>
      <c r="Q502" s="36">
        <f t="shared" si="52"/>
        <v>0.9</v>
      </c>
      <c r="R502" s="37">
        <f t="shared" si="53"/>
        <v>15518.739999999962</v>
      </c>
      <c r="S502" s="38">
        <f t="shared" si="54"/>
        <v>21515.181135999948</v>
      </c>
      <c r="T502" s="38">
        <v>118.92</v>
      </c>
      <c r="U502" s="62">
        <v>164.87</v>
      </c>
      <c r="V502" s="39">
        <f t="shared" si="55"/>
        <v>64070.599999999991</v>
      </c>
      <c r="W502" s="39">
        <f t="shared" si="56"/>
        <v>85585.781135999947</v>
      </c>
      <c r="X502" s="1">
        <f t="shared" si="57"/>
        <v>71750</v>
      </c>
      <c r="Y502" s="37">
        <f t="shared" si="58"/>
        <v>13835.781135999947</v>
      </c>
      <c r="Z502" s="183">
        <f t="shared" si="59"/>
        <v>0.19283318656445925</v>
      </c>
      <c r="AA502" s="183">
        <f>SUM($C$2:C502)*D502/SUM($B$2:B502)-1</f>
        <v>0.32020479966315696</v>
      </c>
      <c r="AB502" s="183">
        <f t="shared" si="61"/>
        <v>-0.12737161309869771</v>
      </c>
      <c r="AC502" s="40">
        <f t="shared" si="60"/>
        <v>0.26597564444444455</v>
      </c>
    </row>
    <row r="503" spans="1:29">
      <c r="A503" s="63" t="s">
        <v>2022</v>
      </c>
      <c r="B503" s="2">
        <v>135</v>
      </c>
      <c r="C503" s="177">
        <v>97.11</v>
      </c>
      <c r="D503" s="178">
        <v>1.3895</v>
      </c>
      <c r="E503" s="32">
        <f t="shared" si="43"/>
        <v>0.22000000000000003</v>
      </c>
      <c r="F503" s="26">
        <f t="shared" si="44"/>
        <v>-4.8034266666666818E-2</v>
      </c>
      <c r="H503" s="58">
        <f t="shared" si="45"/>
        <v>-6.48462600000002</v>
      </c>
      <c r="I503" s="2" t="s">
        <v>65</v>
      </c>
      <c r="J503" s="33" t="s">
        <v>2023</v>
      </c>
      <c r="K503" s="59">
        <f t="shared" si="46"/>
        <v>44218</v>
      </c>
      <c r="L503" s="60" t="str">
        <f t="shared" ca="1" si="47"/>
        <v>2021/8/25</v>
      </c>
      <c r="M503" s="44">
        <f t="shared" ca="1" si="48"/>
        <v>29160</v>
      </c>
      <c r="N503" s="61">
        <f t="shared" ca="1" si="49"/>
        <v>-8.1169015432099006E-2</v>
      </c>
      <c r="O503" s="35">
        <f t="shared" si="50"/>
        <v>134.93434500000001</v>
      </c>
      <c r="P503" s="35">
        <f t="shared" si="51"/>
        <v>-6.5654999999992469E-2</v>
      </c>
      <c r="Q503" s="36">
        <f t="shared" si="52"/>
        <v>0.9</v>
      </c>
      <c r="R503" s="37">
        <f t="shared" si="53"/>
        <v>15615.849999999962</v>
      </c>
      <c r="S503" s="38">
        <f t="shared" si="54"/>
        <v>21698.223574999945</v>
      </c>
      <c r="T503" s="38"/>
      <c r="U503" s="62"/>
      <c r="V503" s="39">
        <f t="shared" si="55"/>
        <v>64070.599999999991</v>
      </c>
      <c r="W503" s="39">
        <f t="shared" si="56"/>
        <v>85768.823574999929</v>
      </c>
      <c r="X503" s="1">
        <f t="shared" si="57"/>
        <v>71885</v>
      </c>
      <c r="Y503" s="37">
        <f t="shared" si="58"/>
        <v>13883.823574999929</v>
      </c>
      <c r="Z503" s="183">
        <f t="shared" si="59"/>
        <v>0.19313936947902799</v>
      </c>
      <c r="AA503" s="183">
        <f>SUM($C$2:C503)*D503/SUM($B$2:B503)-1</f>
        <v>0.32254472788400834</v>
      </c>
      <c r="AB503" s="183">
        <f t="shared" si="61"/>
        <v>-0.12940535840498035</v>
      </c>
      <c r="AC503" s="40">
        <f t="shared" si="60"/>
        <v>0.26803426666666685</v>
      </c>
    </row>
    <row r="504" spans="1:29">
      <c r="A504" s="226" t="s">
        <v>2026</v>
      </c>
      <c r="B504" s="2">
        <v>135</v>
      </c>
      <c r="C504" s="177">
        <v>97.11</v>
      </c>
      <c r="D504" s="178">
        <v>1.3895</v>
      </c>
      <c r="E504" s="32">
        <f t="shared" si="43"/>
        <v>0.22000000000000003</v>
      </c>
      <c r="F504" s="26">
        <f t="shared" si="44"/>
        <v>-4.8034266666666818E-2</v>
      </c>
      <c r="H504" s="58">
        <f t="shared" si="45"/>
        <v>-6.48462600000002</v>
      </c>
      <c r="I504" s="2" t="s">
        <v>65</v>
      </c>
      <c r="J504" s="33" t="s">
        <v>2027</v>
      </c>
      <c r="K504" s="59">
        <f t="shared" si="46"/>
        <v>44221</v>
      </c>
      <c r="L504" s="60" t="str">
        <f t="shared" ca="1" si="47"/>
        <v>2021/8/25</v>
      </c>
      <c r="M504" s="44">
        <f t="shared" ca="1" si="48"/>
        <v>28755</v>
      </c>
      <c r="N504" s="61">
        <f t="shared" ca="1" si="49"/>
        <v>-8.2312241001565201E-2</v>
      </c>
      <c r="O504" s="35">
        <f t="shared" si="50"/>
        <v>134.93434500000001</v>
      </c>
      <c r="P504" s="35">
        <f t="shared" si="51"/>
        <v>-6.5654999999992469E-2</v>
      </c>
      <c r="Q504" s="36">
        <f t="shared" si="52"/>
        <v>0.9</v>
      </c>
      <c r="R504" s="37">
        <f t="shared" si="53"/>
        <v>15712.959999999963</v>
      </c>
      <c r="S504" s="38">
        <f t="shared" si="54"/>
        <v>21833.157919999947</v>
      </c>
      <c r="T504" s="38"/>
      <c r="U504" s="62"/>
      <c r="V504" s="39">
        <f t="shared" si="55"/>
        <v>64070.599999999991</v>
      </c>
      <c r="W504" s="39">
        <f t="shared" si="56"/>
        <v>85903.757919999945</v>
      </c>
      <c r="X504" s="1">
        <f t="shared" si="57"/>
        <v>72020</v>
      </c>
      <c r="Y504" s="37">
        <f t="shared" si="58"/>
        <v>13883.757919999945</v>
      </c>
      <c r="Z504" s="183">
        <f t="shared" si="59"/>
        <v>0.19277642210497015</v>
      </c>
      <c r="AA504" s="183">
        <f>SUM($C$2:C504)*D504/SUM($B$2:B504)-1</f>
        <v>0.32193497965603934</v>
      </c>
      <c r="AB504" s="183">
        <f t="shared" si="61"/>
        <v>-0.1291585575510692</v>
      </c>
      <c r="AC504" s="40">
        <f t="shared" si="60"/>
        <v>0.26803426666666685</v>
      </c>
    </row>
  </sheetData>
  <autoFilter ref="A1:AC370" xr:uid="{53E2A2AA-DB60-CE42-8CF6-5FF820BFE66D}">
    <sortState xmlns:xlrd2="http://schemas.microsoft.com/office/spreadsheetml/2017/richdata2" ref="A2:AC370">
      <sortCondition ref="A1:A370"/>
    </sortState>
  </autoFilter>
  <phoneticPr fontId="29" type="noConversion"/>
  <conditionalFormatting sqref="P36:P245">
    <cfRule type="cellIs" dxfId="8" priority="13" operator="between">
      <formula>-0.3</formula>
      <formula>-0.03</formula>
    </cfRule>
  </conditionalFormatting>
  <conditionalFormatting sqref="F1:F245 H1:H245 H505:H1048576 F505:F1048576">
    <cfRule type="cellIs" dxfId="7" priority="11" operator="lessThan">
      <formula>0</formula>
    </cfRule>
    <cfRule type="cellIs" dxfId="6" priority="12" operator="greaterThanOrEqual">
      <formula>0</formula>
    </cfRule>
  </conditionalFormatting>
  <conditionalFormatting sqref="Z2:Z245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{04E0A53C-F6E7-4ADE-98C7-671CBC5035D5}</x14:id>
        </ext>
      </extLst>
    </cfRule>
  </conditionalFormatting>
  <conditionalFormatting sqref="P246:P274 P354:P504">
    <cfRule type="cellIs" dxfId="5" priority="8" operator="between">
      <formula>-0.3</formula>
      <formula>-0.03</formula>
    </cfRule>
  </conditionalFormatting>
  <conditionalFormatting sqref="F246:F274 H246:H274 H354:H504 F354:F504">
    <cfRule type="cellIs" dxfId="4" priority="6" operator="lessThan">
      <formula>0</formula>
    </cfRule>
    <cfRule type="cellIs" dxfId="3" priority="7" operator="greaterThanOrEqual">
      <formula>0</formula>
    </cfRule>
  </conditionalFormatting>
  <conditionalFormatting sqref="Z246:Z274 Z354:Z504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{9BBA7329-CA6A-4E28-89AB-DAC0377B3275}</x14:id>
        </ext>
      </extLst>
    </cfRule>
  </conditionalFormatting>
  <conditionalFormatting sqref="P275:P353">
    <cfRule type="cellIs" dxfId="2" priority="3" operator="between">
      <formula>-0.3</formula>
      <formula>-0.03</formula>
    </cfRule>
  </conditionalFormatting>
  <conditionalFormatting sqref="F275:F353 H275:H353">
    <cfRule type="cellIs" dxfId="1" priority="1" operator="lessThan">
      <formula>0</formula>
    </cfRule>
    <cfRule type="cellIs" dxfId="0" priority="2" operator="greaterThanOrEqual">
      <formula>0</formula>
    </cfRule>
  </conditionalFormatting>
  <conditionalFormatting sqref="Z275:Z353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{A9246167-1147-4599-9B1E-51F0BDC6F11A}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E0A53C-F6E7-4ADE-98C7-671CBC5035D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Z2:Z245</xm:sqref>
        </x14:conditionalFormatting>
        <x14:conditionalFormatting xmlns:xm="http://schemas.microsoft.com/office/excel/2006/main">
          <x14:cfRule type="dataBar" id="{9BBA7329-CA6A-4E28-89AB-DAC0377B327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Z246:Z274 Z354:Z504</xm:sqref>
        </x14:conditionalFormatting>
        <x14:conditionalFormatting xmlns:xm="http://schemas.microsoft.com/office/excel/2006/main">
          <x14:cfRule type="dataBar" id="{A9246167-1147-4599-9B1E-51F0BDC6F11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Z275:Z353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O9"/>
  <sheetViews>
    <sheetView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F11" sqref="F11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9.5" style="65" customWidth="1"/>
    <col min="4" max="4" width="7.5" style="65" bestFit="1" customWidth="1"/>
    <col min="5" max="5" width="9.625" style="65" customWidth="1"/>
    <col min="6" max="6" width="11.625" style="2" bestFit="1" customWidth="1"/>
    <col min="7" max="7" width="11.625" style="2" customWidth="1"/>
    <col min="8" max="8" width="7.5" style="2" bestFit="1" customWidth="1"/>
    <col min="9" max="9" width="9.625" style="56" bestFit="1" customWidth="1"/>
    <col min="10" max="10" width="8" style="56" bestFit="1" customWidth="1"/>
    <col min="11" max="11" width="9" style="2" bestFit="1" customWidth="1"/>
    <col min="12" max="12" width="7.5" style="2" bestFit="1" customWidth="1"/>
    <col min="13" max="13" width="9.5" style="56" bestFit="1" customWidth="1"/>
    <col min="14" max="14" width="7.5" style="56" bestFit="1" customWidth="1"/>
    <col min="15" max="15" width="8" style="2" bestFit="1" customWidth="1"/>
    <col min="16" max="16" width="7.5" style="2" bestFit="1" customWidth="1"/>
    <col min="17" max="17" width="9.5" style="2" bestFit="1" customWidth="1"/>
    <col min="18" max="18" width="7.5" style="2" bestFit="1" customWidth="1"/>
    <col min="19" max="19" width="8.625" style="2" customWidth="1"/>
    <col min="20" max="1027" width="9.625" style="2" customWidth="1"/>
  </cols>
  <sheetData>
    <row r="1" spans="1:19 1028:1029" ht="36.950000000000003" customHeight="1">
      <c r="A1" s="245">
        <f>I1+M1+Q1</f>
        <v>26282.52</v>
      </c>
      <c r="B1" s="245"/>
      <c r="C1" s="245"/>
      <c r="D1" s="245"/>
      <c r="E1" s="245"/>
      <c r="F1" s="245"/>
      <c r="G1" s="246"/>
      <c r="H1" s="67" t="s">
        <v>642</v>
      </c>
      <c r="I1" s="247">
        <f>SUM(K3:K10052)</f>
        <v>18555.448239999998</v>
      </c>
      <c r="J1" s="247"/>
      <c r="K1" s="248"/>
      <c r="L1" s="67" t="s">
        <v>1542</v>
      </c>
      <c r="M1" s="247">
        <f>SUM(O3:O10052)</f>
        <v>2733.3841600000001</v>
      </c>
      <c r="N1" s="247"/>
      <c r="O1" s="248"/>
      <c r="P1" s="67" t="s">
        <v>1576</v>
      </c>
      <c r="Q1" s="247">
        <f>SUM(S3:S10052)</f>
        <v>4993.6876000000002</v>
      </c>
      <c r="R1" s="247"/>
      <c r="S1" s="248"/>
    </row>
    <row r="2" spans="1:19 1028:1029" s="69" customFormat="1">
      <c r="A2" s="69" t="s">
        <v>645</v>
      </c>
      <c r="B2" s="69" t="s">
        <v>646</v>
      </c>
      <c r="C2" s="69" t="s">
        <v>2028</v>
      </c>
      <c r="D2" s="69" t="s">
        <v>1577</v>
      </c>
      <c r="E2" s="69" t="s">
        <v>2139</v>
      </c>
      <c r="F2" s="69" t="s">
        <v>647</v>
      </c>
      <c r="G2" s="189" t="s">
        <v>649</v>
      </c>
      <c r="H2" s="70" t="s">
        <v>1578</v>
      </c>
      <c r="I2" s="190" t="s">
        <v>1544</v>
      </c>
      <c r="J2" s="190" t="s">
        <v>1575</v>
      </c>
      <c r="K2" s="191" t="s">
        <v>651</v>
      </c>
      <c r="L2" s="70" t="s">
        <v>1578</v>
      </c>
      <c r="M2" s="190" t="s">
        <v>1544</v>
      </c>
      <c r="N2" s="190" t="s">
        <v>1575</v>
      </c>
      <c r="O2" s="191" t="s">
        <v>651</v>
      </c>
      <c r="P2" s="70" t="s">
        <v>1578</v>
      </c>
      <c r="Q2" s="190" t="s">
        <v>1544</v>
      </c>
      <c r="R2" s="190" t="s">
        <v>1575</v>
      </c>
      <c r="S2" s="192" t="s">
        <v>651</v>
      </c>
    </row>
    <row r="3" spans="1:19 1028:1029" s="2" customFormat="1">
      <c r="A3" s="2">
        <v>688519</v>
      </c>
      <c r="B3" s="65" t="s">
        <v>1543</v>
      </c>
      <c r="C3" s="65">
        <v>500</v>
      </c>
      <c r="D3" s="123">
        <v>32.6</v>
      </c>
      <c r="E3" s="123">
        <f>SUM(K3,O3,S3)</f>
        <v>7919.170000000001</v>
      </c>
      <c r="F3" s="81">
        <v>44053</v>
      </c>
      <c r="G3" s="194">
        <v>44061</v>
      </c>
      <c r="H3" s="193">
        <v>353</v>
      </c>
      <c r="I3" s="198">
        <v>48.508000000000003</v>
      </c>
      <c r="J3" s="198">
        <v>24.6</v>
      </c>
      <c r="K3" s="195">
        <f>H3*(I3-$D$3)-J3</f>
        <v>5590.924</v>
      </c>
      <c r="L3" s="193">
        <v>52</v>
      </c>
      <c r="M3" s="198">
        <v>48.508000000000003</v>
      </c>
      <c r="N3" s="198">
        <v>3.62</v>
      </c>
      <c r="O3" s="195">
        <f>L3*(M3-D3)-N3</f>
        <v>823.59600000000012</v>
      </c>
      <c r="P3" s="193">
        <v>95</v>
      </c>
      <c r="Q3" s="198">
        <v>48.508000000000003</v>
      </c>
      <c r="R3" s="198">
        <v>6.61</v>
      </c>
      <c r="S3" s="196">
        <f>P3*(Q3-$D$3)-R3</f>
        <v>1504.6500000000003</v>
      </c>
      <c r="AMN3" s="197"/>
      <c r="AMO3" s="197"/>
    </row>
    <row r="4" spans="1:19 1028:1029" s="2" customFormat="1">
      <c r="A4" s="2">
        <v>601702</v>
      </c>
      <c r="B4" s="65" t="s">
        <v>1581</v>
      </c>
      <c r="C4" s="65">
        <v>1000</v>
      </c>
      <c r="D4" s="123">
        <v>3.69</v>
      </c>
      <c r="E4" s="123">
        <f t="shared" ref="E4:E6" si="0">SUM(K4,O4,S4)</f>
        <v>3787.3100000000004</v>
      </c>
      <c r="F4" s="81">
        <v>44071</v>
      </c>
      <c r="G4" s="83">
        <v>44085</v>
      </c>
      <c r="H4" s="82">
        <v>706</v>
      </c>
      <c r="I4" s="218">
        <v>7.49</v>
      </c>
      <c r="J4" s="218">
        <f>12.69-2.41-1.32</f>
        <v>8.9599999999999991</v>
      </c>
      <c r="K4" s="195">
        <f>H4*(I4-D4)-J4</f>
        <v>2673.84</v>
      </c>
      <c r="L4" s="82">
        <v>104</v>
      </c>
      <c r="M4" s="218">
        <v>7.49</v>
      </c>
      <c r="N4" s="218">
        <v>1.32</v>
      </c>
      <c r="O4" s="195">
        <f>L4*(M4-D4)-N4</f>
        <v>393.88000000000005</v>
      </c>
      <c r="P4" s="82">
        <v>190</v>
      </c>
      <c r="Q4" s="218">
        <v>7.49</v>
      </c>
      <c r="R4" s="218">
        <v>2.41</v>
      </c>
      <c r="S4" s="196">
        <f>P4*(Q4-D4)-R4</f>
        <v>719.59</v>
      </c>
    </row>
    <row r="5" spans="1:19 1028:1029">
      <c r="A5" s="2">
        <v>601963</v>
      </c>
      <c r="B5" s="65" t="s">
        <v>1961</v>
      </c>
      <c r="C5" s="65">
        <v>1000</v>
      </c>
      <c r="D5" s="9">
        <v>10.83</v>
      </c>
      <c r="E5" s="123">
        <f t="shared" si="0"/>
        <v>4749.04</v>
      </c>
      <c r="F5" s="81">
        <v>43855</v>
      </c>
      <c r="G5" s="81">
        <v>44232</v>
      </c>
      <c r="H5" s="82">
        <v>706</v>
      </c>
      <c r="I5" s="84">
        <v>15.6</v>
      </c>
      <c r="J5" s="218">
        <f>H5/$C$5*20.96</f>
        <v>14.79776</v>
      </c>
      <c r="K5" s="195">
        <f>H5*(I5-D5)-J5</f>
        <v>3352.82224</v>
      </c>
      <c r="L5" s="82">
        <v>104</v>
      </c>
      <c r="M5" s="84">
        <v>15.6</v>
      </c>
      <c r="N5" s="218">
        <f>L5/$C$5*20.96</f>
        <v>2.17984</v>
      </c>
      <c r="O5" s="195">
        <f>L5*(M5-D5)-N5</f>
        <v>493.90015999999991</v>
      </c>
      <c r="P5" s="82">
        <v>190</v>
      </c>
      <c r="Q5" s="84">
        <v>15.6</v>
      </c>
      <c r="R5" s="218">
        <f>P5/$C$5*20.96</f>
        <v>3.9824000000000002</v>
      </c>
      <c r="S5" s="196">
        <f>P5*(Q5-D5)-R5</f>
        <v>902.31759999999997</v>
      </c>
    </row>
    <row r="6" spans="1:19 1028:1029">
      <c r="A6" s="2">
        <v>688619</v>
      </c>
      <c r="B6" s="65" t="s">
        <v>2029</v>
      </c>
      <c r="C6" s="65">
        <v>500</v>
      </c>
      <c r="D6" s="9">
        <v>19.309999999999999</v>
      </c>
      <c r="E6" s="123">
        <f t="shared" si="0"/>
        <v>9827</v>
      </c>
      <c r="F6" s="81">
        <v>44235</v>
      </c>
      <c r="G6" s="81">
        <v>44250</v>
      </c>
      <c r="H6" s="82">
        <v>353</v>
      </c>
      <c r="I6" s="218">
        <v>39.024000000000001</v>
      </c>
      <c r="J6" s="84">
        <f>0.06*H6</f>
        <v>21.18</v>
      </c>
      <c r="K6" s="195">
        <f>H6*(I6-D6)-J6</f>
        <v>6937.8620000000001</v>
      </c>
      <c r="L6" s="82">
        <v>52</v>
      </c>
      <c r="M6" s="218">
        <v>39.024000000000001</v>
      </c>
      <c r="N6" s="84">
        <f>0.06*L6</f>
        <v>3.12</v>
      </c>
      <c r="O6" s="195">
        <f>L6*(M6-D6)-N6</f>
        <v>1022.0080000000002</v>
      </c>
      <c r="P6" s="82">
        <v>95</v>
      </c>
      <c r="Q6" s="218">
        <v>39.024000000000001</v>
      </c>
      <c r="R6" s="84">
        <f>0.06*P6</f>
        <v>5.7</v>
      </c>
      <c r="S6" s="196">
        <f>P6*(Q6-D6)-R6</f>
        <v>1867.13</v>
      </c>
    </row>
    <row r="7" spans="1:19 1028:1029">
      <c r="F7" s="81"/>
      <c r="G7" s="81"/>
      <c r="H7" s="82"/>
      <c r="I7" s="84"/>
      <c r="J7" s="84"/>
      <c r="K7" s="85"/>
      <c r="L7" s="82"/>
      <c r="M7" s="84"/>
      <c r="N7" s="84"/>
      <c r="O7" s="85"/>
      <c r="P7" s="82"/>
      <c r="Q7" s="84"/>
      <c r="R7" s="84"/>
      <c r="S7" s="188"/>
    </row>
    <row r="8" spans="1:19 1028:1029">
      <c r="F8" s="81"/>
      <c r="G8" s="81"/>
      <c r="H8" s="82"/>
      <c r="I8" s="84"/>
      <c r="J8" s="84"/>
      <c r="K8" s="85"/>
      <c r="L8" s="82"/>
      <c r="M8" s="84"/>
      <c r="N8" s="84"/>
      <c r="O8" s="85"/>
      <c r="P8" s="82"/>
      <c r="Q8" s="84"/>
      <c r="R8" s="84"/>
      <c r="S8" s="188"/>
    </row>
    <row r="9" spans="1:19 1028:1029">
      <c r="F9" s="81"/>
      <c r="G9" s="81"/>
      <c r="H9" s="82"/>
      <c r="I9" s="84"/>
      <c r="J9" s="84"/>
      <c r="K9" s="85"/>
      <c r="L9" s="82"/>
      <c r="M9" s="84"/>
      <c r="N9" s="84"/>
      <c r="O9" s="85"/>
      <c r="P9" s="82"/>
      <c r="Q9" s="84"/>
      <c r="R9" s="84"/>
      <c r="S9" s="188"/>
    </row>
  </sheetData>
  <mergeCells count="4">
    <mergeCell ref="A1:G1"/>
    <mergeCell ref="I1:K1"/>
    <mergeCell ref="M1:O1"/>
    <mergeCell ref="Q1:S1"/>
  </mergeCells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71"/>
  <sheetViews>
    <sheetView tabSelected="1" zoomScaleNormal="100" workbookViewId="0">
      <pane xSplit="3" ySplit="3" topLeftCell="D47" activePane="bottomRight" state="frozen"/>
      <selection pane="topRight" activeCell="D1" sqref="D1"/>
      <selection pane="bottomLeft" activeCell="A22" sqref="A22"/>
      <selection pane="bottomRight" activeCell="L59" sqref="L59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49">
        <f>E1+K1</f>
        <v>10807.650000000001</v>
      </c>
      <c r="B1" s="249"/>
      <c r="C1" s="251"/>
      <c r="D1" s="67" t="s">
        <v>642</v>
      </c>
      <c r="E1" s="249">
        <f>G3</f>
        <v>5465.38</v>
      </c>
      <c r="F1" s="249"/>
      <c r="G1" s="68" t="s">
        <v>643</v>
      </c>
      <c r="H1" s="250">
        <f>G3/I3*365</f>
        <v>2.6812684139784948</v>
      </c>
      <c r="I1" s="250"/>
      <c r="J1" s="67" t="s">
        <v>644</v>
      </c>
      <c r="K1" s="249">
        <f>M3</f>
        <v>5342.27</v>
      </c>
      <c r="L1" s="249"/>
      <c r="M1" s="68" t="s">
        <v>643</v>
      </c>
      <c r="N1" s="250">
        <f>M3/O3*365</f>
        <v>-4.4877527042577678E-2</v>
      </c>
      <c r="O1" s="250"/>
    </row>
    <row r="2" spans="1:15" s="69" customFormat="1">
      <c r="A2" s="69" t="s">
        <v>645</v>
      </c>
      <c r="B2" s="69" t="s">
        <v>646</v>
      </c>
      <c r="C2" s="69" t="s">
        <v>647</v>
      </c>
      <c r="D2" s="70" t="s">
        <v>648</v>
      </c>
      <c r="E2" s="71" t="s">
        <v>649</v>
      </c>
      <c r="F2" s="72" t="s">
        <v>650</v>
      </c>
      <c r="G2" s="73" t="s">
        <v>651</v>
      </c>
      <c r="H2" s="74" t="s">
        <v>652</v>
      </c>
      <c r="I2" s="75" t="s">
        <v>653</v>
      </c>
      <c r="J2" s="70" t="s">
        <v>648</v>
      </c>
      <c r="K2" s="71" t="s">
        <v>649</v>
      </c>
      <c r="L2" s="72" t="s">
        <v>650</v>
      </c>
      <c r="M2" s="76" t="s">
        <v>651</v>
      </c>
      <c r="N2" s="74" t="s">
        <v>652</v>
      </c>
      <c r="O2" s="75" t="s">
        <v>653</v>
      </c>
    </row>
    <row r="3" spans="1:15" s="69" customFormat="1">
      <c r="A3" s="69" t="s">
        <v>654</v>
      </c>
      <c r="B3" s="112" t="s">
        <v>655</v>
      </c>
      <c r="C3" s="113" t="str">
        <f ca="1">TODAY()-C4&amp;" 天"</f>
        <v>799 天</v>
      </c>
      <c r="D3" s="77">
        <f>SUM(D4:D10094)</f>
        <v>33000</v>
      </c>
      <c r="E3" s="74"/>
      <c r="F3" s="78">
        <f>SUM(F4:F10094)</f>
        <v>38465.379999999997</v>
      </c>
      <c r="G3" s="79">
        <f>SUM(G4:G10094)</f>
        <v>5465.38</v>
      </c>
      <c r="H3" s="111" t="str">
        <f>"当前 "&amp;COUNTIF(E4:E10008,"----")&amp;" 支"</f>
        <v>当前 0 支</v>
      </c>
      <c r="I3" s="80">
        <f>SUM(I4:I3008)</f>
        <v>744000</v>
      </c>
      <c r="J3" s="77">
        <f>SUM(J4:J10094)</f>
        <v>43000</v>
      </c>
      <c r="K3" s="74"/>
      <c r="L3" s="78">
        <f>SUM(L4:L10094)</f>
        <v>48342.270000000011</v>
      </c>
      <c r="M3" s="79">
        <f>SUM(M4:M10094)</f>
        <v>5342.27</v>
      </c>
      <c r="N3" s="111" t="str">
        <f>"当前 "&amp;COUNTIF(K4:K10008,"----")&amp;" 支"</f>
        <v>当前 0 支</v>
      </c>
      <c r="O3" s="80">
        <f>SUM(O4:O3008)</f>
        <v>-43450000</v>
      </c>
    </row>
    <row r="4" spans="1:15">
      <c r="A4" s="2">
        <v>113027</v>
      </c>
      <c r="B4" s="65" t="s">
        <v>656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657</v>
      </c>
      <c r="K4" s="89" t="s">
        <v>657</v>
      </c>
      <c r="L4" s="90" t="s">
        <v>657</v>
      </c>
      <c r="M4" s="90" t="s">
        <v>657</v>
      </c>
      <c r="N4" s="89" t="s">
        <v>657</v>
      </c>
      <c r="O4" s="91" t="s">
        <v>657</v>
      </c>
    </row>
    <row r="5" spans="1:15">
      <c r="A5" s="2">
        <v>113028</v>
      </c>
      <c r="B5" s="65" t="s">
        <v>658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659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660</v>
      </c>
      <c r="C7" s="81">
        <v>43663</v>
      </c>
      <c r="D7" s="96" t="s">
        <v>657</v>
      </c>
      <c r="E7" s="97" t="s">
        <v>657</v>
      </c>
      <c r="F7" s="98" t="s">
        <v>657</v>
      </c>
      <c r="G7" s="98" t="s">
        <v>657</v>
      </c>
      <c r="H7" s="97" t="s">
        <v>657</v>
      </c>
      <c r="I7" s="97" t="s">
        <v>657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661</v>
      </c>
      <c r="C8" s="81">
        <v>43671</v>
      </c>
      <c r="D8" s="96" t="s">
        <v>657</v>
      </c>
      <c r="E8" s="97" t="s">
        <v>657</v>
      </c>
      <c r="F8" s="98" t="s">
        <v>657</v>
      </c>
      <c r="G8" s="98" t="s">
        <v>657</v>
      </c>
      <c r="H8" s="97" t="s">
        <v>657</v>
      </c>
      <c r="I8" s="97" t="s">
        <v>657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662</v>
      </c>
      <c r="C9" s="81">
        <v>43682</v>
      </c>
      <c r="D9" s="96" t="s">
        <v>657</v>
      </c>
      <c r="E9" s="97" t="s">
        <v>657</v>
      </c>
      <c r="F9" s="98" t="s">
        <v>657</v>
      </c>
      <c r="G9" s="98" t="s">
        <v>657</v>
      </c>
      <c r="H9" s="97" t="s">
        <v>657</v>
      </c>
      <c r="I9" s="97" t="s">
        <v>657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663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657</v>
      </c>
      <c r="K10" s="89" t="s">
        <v>657</v>
      </c>
      <c r="L10" s="90" t="s">
        <v>657</v>
      </c>
      <c r="M10" s="90" t="s">
        <v>657</v>
      </c>
      <c r="N10" s="89" t="s">
        <v>657</v>
      </c>
      <c r="O10" s="91" t="s">
        <v>657</v>
      </c>
    </row>
    <row r="11" spans="1:15">
      <c r="A11" s="2">
        <v>128073</v>
      </c>
      <c r="B11" s="65" t="s">
        <v>664</v>
      </c>
      <c r="C11" s="81">
        <v>43703</v>
      </c>
      <c r="D11" s="96" t="s">
        <v>657</v>
      </c>
      <c r="E11" s="97" t="s">
        <v>657</v>
      </c>
      <c r="F11" s="98" t="s">
        <v>657</v>
      </c>
      <c r="G11" s="98" t="s">
        <v>657</v>
      </c>
      <c r="H11" s="97" t="s">
        <v>657</v>
      </c>
      <c r="I11" s="97" t="s">
        <v>657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665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666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657</v>
      </c>
      <c r="K13" s="89" t="s">
        <v>657</v>
      </c>
      <c r="L13" s="90" t="s">
        <v>657</v>
      </c>
      <c r="M13" s="90" t="s">
        <v>657</v>
      </c>
      <c r="N13" s="89" t="s">
        <v>657</v>
      </c>
      <c r="O13" s="91" t="s">
        <v>657</v>
      </c>
    </row>
    <row r="14" spans="1:15">
      <c r="A14" s="2">
        <v>128079</v>
      </c>
      <c r="B14" s="65" t="s">
        <v>667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657</v>
      </c>
      <c r="K14" s="89" t="s">
        <v>657</v>
      </c>
      <c r="L14" s="90" t="s">
        <v>657</v>
      </c>
      <c r="M14" s="90" t="s">
        <v>657</v>
      </c>
      <c r="N14" s="89" t="s">
        <v>657</v>
      </c>
      <c r="O14" s="91" t="s">
        <v>657</v>
      </c>
    </row>
    <row r="15" spans="1:15">
      <c r="A15" s="2">
        <v>127014</v>
      </c>
      <c r="B15" s="65" t="s">
        <v>668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657</v>
      </c>
      <c r="K15" s="89" t="s">
        <v>657</v>
      </c>
      <c r="L15" s="90" t="s">
        <v>657</v>
      </c>
      <c r="M15" s="90" t="s">
        <v>657</v>
      </c>
      <c r="N15" s="89" t="s">
        <v>657</v>
      </c>
      <c r="O15" s="91" t="s">
        <v>657</v>
      </c>
    </row>
    <row r="16" spans="1:15">
      <c r="A16" s="2">
        <v>110059</v>
      </c>
      <c r="B16" s="65" t="s">
        <v>833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669</v>
      </c>
      <c r="C17" s="81">
        <v>43768</v>
      </c>
      <c r="D17" s="96" t="s">
        <v>657</v>
      </c>
      <c r="E17" s="97" t="s">
        <v>657</v>
      </c>
      <c r="F17" s="98" t="s">
        <v>657</v>
      </c>
      <c r="G17" s="98" t="s">
        <v>657</v>
      </c>
      <c r="H17" s="97" t="s">
        <v>657</v>
      </c>
      <c r="I17" s="104" t="s">
        <v>657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670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657</v>
      </c>
      <c r="K18" s="89" t="s">
        <v>657</v>
      </c>
      <c r="L18" s="90" t="s">
        <v>657</v>
      </c>
      <c r="M18" s="90" t="s">
        <v>657</v>
      </c>
      <c r="N18" s="89" t="s">
        <v>657</v>
      </c>
      <c r="O18" s="91" t="s">
        <v>657</v>
      </c>
    </row>
    <row r="19" spans="1:15">
      <c r="A19" s="2">
        <v>123035</v>
      </c>
      <c r="B19" s="65" t="s">
        <v>671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672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657</v>
      </c>
      <c r="K20" s="89" t="s">
        <v>657</v>
      </c>
      <c r="L20" s="90" t="s">
        <v>657</v>
      </c>
      <c r="M20" s="90" t="s">
        <v>657</v>
      </c>
      <c r="N20" s="89" t="s">
        <v>657</v>
      </c>
      <c r="O20" s="91" t="s">
        <v>657</v>
      </c>
    </row>
    <row r="21" spans="1:15">
      <c r="A21" s="2">
        <v>128081</v>
      </c>
      <c r="B21" s="65" t="s">
        <v>673</v>
      </c>
      <c r="C21" s="81">
        <v>43794</v>
      </c>
      <c r="D21" s="96" t="s">
        <v>657</v>
      </c>
      <c r="E21" s="97" t="s">
        <v>657</v>
      </c>
      <c r="F21" s="98" t="s">
        <v>657</v>
      </c>
      <c r="G21" s="98" t="s">
        <v>657</v>
      </c>
      <c r="H21" s="97" t="s">
        <v>657</v>
      </c>
      <c r="I21" s="104" t="s">
        <v>657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674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675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657</v>
      </c>
      <c r="K23" s="89" t="s">
        <v>657</v>
      </c>
      <c r="L23" s="90" t="s">
        <v>657</v>
      </c>
      <c r="M23" s="90" t="s">
        <v>657</v>
      </c>
      <c r="N23" s="89" t="s">
        <v>657</v>
      </c>
      <c r="O23" s="91" t="s">
        <v>657</v>
      </c>
    </row>
    <row r="24" spans="1:15">
      <c r="A24" s="2">
        <v>110063</v>
      </c>
      <c r="B24" s="105" t="s">
        <v>676</v>
      </c>
      <c r="C24" s="81">
        <v>43816</v>
      </c>
      <c r="D24" s="96" t="s">
        <v>657</v>
      </c>
      <c r="E24" s="97" t="s">
        <v>657</v>
      </c>
      <c r="F24" s="98" t="s">
        <v>657</v>
      </c>
      <c r="G24" s="98" t="s">
        <v>657</v>
      </c>
      <c r="H24" s="97" t="s">
        <v>657</v>
      </c>
      <c r="I24" s="104" t="s">
        <v>657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677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678</v>
      </c>
      <c r="C26" s="81">
        <v>43817</v>
      </c>
      <c r="D26" s="96" t="s">
        <v>657</v>
      </c>
      <c r="E26" s="97" t="s">
        <v>657</v>
      </c>
      <c r="F26" s="98" t="s">
        <v>657</v>
      </c>
      <c r="G26" s="98" t="s">
        <v>657</v>
      </c>
      <c r="H26" s="97" t="s">
        <v>657</v>
      </c>
      <c r="I26" s="104" t="s">
        <v>657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679</v>
      </c>
      <c r="C27" s="81">
        <v>43822</v>
      </c>
      <c r="D27" s="96" t="s">
        <v>657</v>
      </c>
      <c r="E27" s="97" t="s">
        <v>657</v>
      </c>
      <c r="F27" s="98" t="s">
        <v>657</v>
      </c>
      <c r="G27" s="98" t="s">
        <v>657</v>
      </c>
      <c r="H27" s="97" t="s">
        <v>657</v>
      </c>
      <c r="I27" s="104" t="s">
        <v>657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680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681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657</v>
      </c>
      <c r="K29" s="89" t="s">
        <v>657</v>
      </c>
      <c r="L29" s="90" t="s">
        <v>657</v>
      </c>
      <c r="M29" s="90" t="s">
        <v>657</v>
      </c>
      <c r="N29" s="89" t="s">
        <v>657</v>
      </c>
      <c r="O29" s="91" t="s">
        <v>657</v>
      </c>
    </row>
    <row r="30" spans="1:15">
      <c r="A30" s="2">
        <v>128088</v>
      </c>
      <c r="B30" s="65" t="s">
        <v>682</v>
      </c>
      <c r="C30" s="81">
        <v>43825</v>
      </c>
      <c r="D30" s="96" t="s">
        <v>657</v>
      </c>
      <c r="E30" s="97" t="s">
        <v>657</v>
      </c>
      <c r="F30" s="98" t="s">
        <v>657</v>
      </c>
      <c r="G30" s="98" t="s">
        <v>657</v>
      </c>
      <c r="H30" s="97" t="s">
        <v>657</v>
      </c>
      <c r="I30" s="104" t="s">
        <v>657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683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657</v>
      </c>
      <c r="K31" s="89" t="s">
        <v>657</v>
      </c>
      <c r="L31" s="90" t="s">
        <v>657</v>
      </c>
      <c r="M31" s="90" t="s">
        <v>657</v>
      </c>
      <c r="N31" s="89" t="s">
        <v>657</v>
      </c>
      <c r="O31" s="91" t="s">
        <v>657</v>
      </c>
    </row>
    <row r="32" spans="1:15">
      <c r="A32" s="2">
        <v>128090</v>
      </c>
      <c r="B32" s="105" t="s">
        <v>684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657</v>
      </c>
      <c r="K32" s="89" t="s">
        <v>657</v>
      </c>
      <c r="L32" s="90" t="s">
        <v>657</v>
      </c>
      <c r="M32" s="90" t="s">
        <v>657</v>
      </c>
      <c r="N32" s="89" t="s">
        <v>657</v>
      </c>
      <c r="O32" s="91" t="s">
        <v>657</v>
      </c>
    </row>
    <row r="33" spans="1:15">
      <c r="A33" s="2">
        <v>128092</v>
      </c>
      <c r="B33" s="65" t="s">
        <v>685</v>
      </c>
      <c r="C33" s="81">
        <v>43832</v>
      </c>
      <c r="D33" s="96" t="s">
        <v>657</v>
      </c>
      <c r="E33" s="97" t="s">
        <v>657</v>
      </c>
      <c r="F33" s="98" t="s">
        <v>657</v>
      </c>
      <c r="G33" s="98" t="s">
        <v>657</v>
      </c>
      <c r="H33" s="97" t="s">
        <v>657</v>
      </c>
      <c r="I33" s="104" t="s">
        <v>657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686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657</v>
      </c>
      <c r="K34" s="89" t="s">
        <v>657</v>
      </c>
      <c r="L34" s="90" t="s">
        <v>657</v>
      </c>
      <c r="M34" s="90" t="s">
        <v>657</v>
      </c>
      <c r="N34" s="89" t="s">
        <v>657</v>
      </c>
      <c r="O34" s="91" t="s">
        <v>657</v>
      </c>
    </row>
    <row r="35" spans="1:15">
      <c r="A35" s="2">
        <v>127015</v>
      </c>
      <c r="B35" s="65" t="s">
        <v>687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688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689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690</v>
      </c>
      <c r="C38" s="81">
        <v>43900</v>
      </c>
      <c r="D38" s="96" t="s">
        <v>657</v>
      </c>
      <c r="E38" s="97" t="s">
        <v>657</v>
      </c>
      <c r="F38" s="98" t="s">
        <v>657</v>
      </c>
      <c r="G38" s="98" t="s">
        <v>657</v>
      </c>
      <c r="H38" s="97" t="s">
        <v>657</v>
      </c>
      <c r="I38" s="104" t="s">
        <v>657</v>
      </c>
      <c r="J38" s="77">
        <v>1000</v>
      </c>
      <c r="K38" s="143">
        <v>43923</v>
      </c>
      <c r="L38" s="123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799</v>
      </c>
      <c r="C39" s="81">
        <v>43905</v>
      </c>
      <c r="D39" s="96" t="s">
        <v>657</v>
      </c>
      <c r="E39" s="97" t="s">
        <v>657</v>
      </c>
      <c r="F39" s="98" t="s">
        <v>657</v>
      </c>
      <c r="G39" s="98" t="s">
        <v>657</v>
      </c>
      <c r="H39" s="97" t="s">
        <v>657</v>
      </c>
      <c r="I39" s="104" t="s">
        <v>657</v>
      </c>
      <c r="J39" s="77">
        <v>1000</v>
      </c>
      <c r="K39" s="143">
        <v>43930</v>
      </c>
      <c r="L39" s="123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811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657</v>
      </c>
      <c r="K40" s="97" t="s">
        <v>657</v>
      </c>
      <c r="L40" s="98" t="s">
        <v>657</v>
      </c>
      <c r="M40" s="98" t="s">
        <v>657</v>
      </c>
      <c r="N40" s="97" t="s">
        <v>657</v>
      </c>
      <c r="O40" s="104" t="s">
        <v>657</v>
      </c>
    </row>
    <row r="41" spans="1:15">
      <c r="A41" s="2">
        <v>110068</v>
      </c>
      <c r="B41" s="65" t="s">
        <v>822</v>
      </c>
      <c r="C41" s="81">
        <v>43916</v>
      </c>
      <c r="D41" s="96" t="s">
        <v>657</v>
      </c>
      <c r="E41" s="97" t="s">
        <v>657</v>
      </c>
      <c r="F41" s="98" t="s">
        <v>657</v>
      </c>
      <c r="G41" s="98" t="s">
        <v>657</v>
      </c>
      <c r="H41" s="97" t="s">
        <v>657</v>
      </c>
      <c r="I41" s="104" t="s">
        <v>657</v>
      </c>
      <c r="J41" s="77">
        <v>1000</v>
      </c>
      <c r="K41" s="143">
        <v>43941</v>
      </c>
      <c r="L41" s="123">
        <v>1087.78</v>
      </c>
      <c r="M41" s="101">
        <f t="shared" ref="M41:M46" si="2">L41-J41</f>
        <v>87.779999999999973</v>
      </c>
      <c r="N41" s="94">
        <f t="shared" ref="N41" si="3">K41-C41</f>
        <v>25</v>
      </c>
      <c r="O41" s="103">
        <f t="shared" ref="O41" si="4">N41*J41</f>
        <v>25000</v>
      </c>
    </row>
    <row r="42" spans="1:15">
      <c r="A42" s="2">
        <v>113033</v>
      </c>
      <c r="B42" s="65" t="s">
        <v>834</v>
      </c>
      <c r="C42" s="81">
        <v>43924</v>
      </c>
      <c r="D42" s="96" t="s">
        <v>657</v>
      </c>
      <c r="E42" s="97" t="s">
        <v>657</v>
      </c>
      <c r="F42" s="98" t="s">
        <v>657</v>
      </c>
      <c r="G42" s="98" t="s">
        <v>657</v>
      </c>
      <c r="H42" s="97" t="s">
        <v>657</v>
      </c>
      <c r="I42" s="104" t="s">
        <v>657</v>
      </c>
      <c r="J42" s="77">
        <v>1000</v>
      </c>
      <c r="K42" s="143">
        <v>43942</v>
      </c>
      <c r="L42" s="123">
        <v>1091.78</v>
      </c>
      <c r="M42" s="101">
        <f t="shared" si="2"/>
        <v>91.779999999999973</v>
      </c>
      <c r="N42" s="94">
        <f t="shared" ref="N42" si="5">K42-C42</f>
        <v>18</v>
      </c>
      <c r="O42" s="103">
        <f t="shared" ref="O42" si="6">N42*J42</f>
        <v>18000</v>
      </c>
    </row>
    <row r="43" spans="1:15">
      <c r="A43" s="2">
        <v>123048</v>
      </c>
      <c r="B43" s="65" t="s">
        <v>853</v>
      </c>
      <c r="C43" s="81">
        <v>43935</v>
      </c>
      <c r="D43" s="96" t="s">
        <v>657</v>
      </c>
      <c r="E43" s="97" t="s">
        <v>657</v>
      </c>
      <c r="F43" s="98" t="s">
        <v>657</v>
      </c>
      <c r="G43" s="98" t="s">
        <v>657</v>
      </c>
      <c r="H43" s="97" t="s">
        <v>657</v>
      </c>
      <c r="I43" s="104" t="s">
        <v>657</v>
      </c>
      <c r="J43" s="77">
        <v>1000</v>
      </c>
      <c r="K43" s="143">
        <v>44000</v>
      </c>
      <c r="L43" s="123">
        <v>1103.8399999999999</v>
      </c>
      <c r="M43" s="101">
        <f t="shared" si="2"/>
        <v>103.83999999999992</v>
      </c>
      <c r="N43" s="94">
        <f t="shared" ref="N43" si="7">K43-C43</f>
        <v>65</v>
      </c>
      <c r="O43" s="103">
        <f t="shared" ref="O43" si="8">N43*J43</f>
        <v>65000</v>
      </c>
    </row>
    <row r="44" spans="1:15">
      <c r="A44" s="2">
        <v>128109</v>
      </c>
      <c r="B44" s="65" t="s">
        <v>918</v>
      </c>
      <c r="C44" s="81">
        <v>43990</v>
      </c>
      <c r="D44" s="96" t="s">
        <v>657</v>
      </c>
      <c r="E44" s="97" t="s">
        <v>657</v>
      </c>
      <c r="F44" s="98" t="s">
        <v>657</v>
      </c>
      <c r="G44" s="98" t="s">
        <v>657</v>
      </c>
      <c r="H44" s="97" t="s">
        <v>657</v>
      </c>
      <c r="I44" s="104" t="s">
        <v>657</v>
      </c>
      <c r="J44" s="77">
        <v>1000</v>
      </c>
      <c r="K44" s="143">
        <v>44005</v>
      </c>
      <c r="L44" s="123">
        <v>1098.8499999999999</v>
      </c>
      <c r="M44" s="101">
        <f t="shared" si="2"/>
        <v>98.849999999999909</v>
      </c>
      <c r="N44" s="94">
        <f t="shared" ref="N44" si="9">K44-C44</f>
        <v>15</v>
      </c>
      <c r="O44" s="103">
        <f t="shared" ref="O44" si="10">N44*J44</f>
        <v>15000</v>
      </c>
    </row>
    <row r="45" spans="1:15">
      <c r="A45" s="2">
        <v>110073</v>
      </c>
      <c r="B45" s="65" t="s">
        <v>1526</v>
      </c>
      <c r="C45" s="81">
        <v>44040</v>
      </c>
      <c r="D45" s="96" t="s">
        <v>657</v>
      </c>
      <c r="E45" s="97" t="s">
        <v>657</v>
      </c>
      <c r="F45" s="98" t="s">
        <v>657</v>
      </c>
      <c r="G45" s="98" t="s">
        <v>657</v>
      </c>
      <c r="H45" s="97" t="s">
        <v>657</v>
      </c>
      <c r="I45" s="104" t="s">
        <v>657</v>
      </c>
      <c r="J45" s="77">
        <v>1000</v>
      </c>
      <c r="K45" s="143">
        <v>44063</v>
      </c>
      <c r="L45" s="123">
        <v>1149.77</v>
      </c>
      <c r="M45" s="101">
        <f t="shared" si="2"/>
        <v>149.76999999999998</v>
      </c>
      <c r="N45" s="94">
        <f t="shared" ref="N45:N46" si="11">K45-C45</f>
        <v>23</v>
      </c>
      <c r="O45" s="103">
        <f t="shared" ref="O45:O46" si="12">N45*J45</f>
        <v>23000</v>
      </c>
    </row>
    <row r="46" spans="1:15">
      <c r="A46" s="2">
        <v>110072</v>
      </c>
      <c r="B46" s="65" t="s">
        <v>1580</v>
      </c>
      <c r="C46" s="81">
        <v>44063</v>
      </c>
      <c r="D46" s="96" t="s">
        <v>657</v>
      </c>
      <c r="E46" s="97" t="s">
        <v>657</v>
      </c>
      <c r="F46" s="98" t="s">
        <v>657</v>
      </c>
      <c r="G46" s="98" t="s">
        <v>657</v>
      </c>
      <c r="H46" s="97" t="s">
        <v>657</v>
      </c>
      <c r="I46" s="104" t="s">
        <v>657</v>
      </c>
      <c r="J46" s="82">
        <v>1000</v>
      </c>
      <c r="K46" s="143">
        <v>44091</v>
      </c>
      <c r="L46" s="92">
        <v>1059.79</v>
      </c>
      <c r="M46" s="221">
        <f t="shared" si="2"/>
        <v>59.789999999999964</v>
      </c>
      <c r="N46" s="86">
        <f t="shared" si="11"/>
        <v>28</v>
      </c>
      <c r="O46" s="87">
        <f t="shared" si="12"/>
        <v>28000</v>
      </c>
    </row>
    <row r="47" spans="1:15">
      <c r="A47" s="2">
        <v>127023</v>
      </c>
      <c r="B47" s="65" t="s">
        <v>1718</v>
      </c>
      <c r="C47" s="81">
        <v>44131</v>
      </c>
      <c r="D47" s="77">
        <v>1000</v>
      </c>
      <c r="E47" s="100">
        <v>44154</v>
      </c>
      <c r="F47" s="84">
        <v>1164.8800000000001</v>
      </c>
      <c r="G47" s="101">
        <f>F47-D47</f>
        <v>164.88000000000011</v>
      </c>
      <c r="H47" s="102">
        <f>E47-C47</f>
        <v>23</v>
      </c>
      <c r="I47" s="103">
        <f>H47*D47</f>
        <v>23000</v>
      </c>
      <c r="J47" s="96" t="s">
        <v>657</v>
      </c>
      <c r="K47" s="97" t="s">
        <v>657</v>
      </c>
      <c r="L47" s="98" t="s">
        <v>657</v>
      </c>
      <c r="M47" s="98" t="s">
        <v>657</v>
      </c>
      <c r="N47" s="97" t="s">
        <v>657</v>
      </c>
      <c r="O47" s="104" t="s">
        <v>657</v>
      </c>
    </row>
    <row r="48" spans="1:15">
      <c r="A48" s="2">
        <v>113044</v>
      </c>
      <c r="B48" s="65" t="s">
        <v>1909</v>
      </c>
      <c r="C48" s="81">
        <v>44179</v>
      </c>
      <c r="D48" s="96" t="s">
        <v>657</v>
      </c>
      <c r="E48" s="97" t="s">
        <v>657</v>
      </c>
      <c r="F48" s="98" t="s">
        <v>657</v>
      </c>
      <c r="G48" s="98" t="s">
        <v>657</v>
      </c>
      <c r="H48" s="97" t="s">
        <v>657</v>
      </c>
      <c r="I48" s="104" t="s">
        <v>657</v>
      </c>
      <c r="J48" s="82">
        <v>1000</v>
      </c>
      <c r="K48" s="143">
        <v>44214</v>
      </c>
      <c r="L48" s="224">
        <v>1027.29</v>
      </c>
      <c r="M48" s="221">
        <f t="shared" ref="M48" si="13">L48-J48</f>
        <v>27.289999999999964</v>
      </c>
      <c r="N48" s="86">
        <f t="shared" ref="N48" si="14">K48-C48</f>
        <v>35</v>
      </c>
      <c r="O48" s="87">
        <f t="shared" ref="O48" si="15">N48*J48</f>
        <v>35000</v>
      </c>
    </row>
    <row r="49" spans="1:15">
      <c r="A49" s="2">
        <v>113616</v>
      </c>
      <c r="B49" s="65" t="s">
        <v>1960</v>
      </c>
      <c r="C49" s="81">
        <v>44195</v>
      </c>
      <c r="D49" s="96" t="s">
        <v>657</v>
      </c>
      <c r="E49" s="97" t="s">
        <v>657</v>
      </c>
      <c r="F49" s="98" t="s">
        <v>657</v>
      </c>
      <c r="G49" s="98" t="s">
        <v>657</v>
      </c>
      <c r="H49" s="97" t="s">
        <v>657</v>
      </c>
      <c r="I49" s="104" t="s">
        <v>657</v>
      </c>
      <c r="J49" s="82">
        <v>1000</v>
      </c>
      <c r="K49" s="143">
        <v>44221</v>
      </c>
      <c r="L49" s="92">
        <v>1719.66</v>
      </c>
      <c r="M49" s="221">
        <f t="shared" ref="M49" si="16">L49-J49</f>
        <v>719.66000000000008</v>
      </c>
      <c r="N49" s="86">
        <f t="shared" ref="N49" si="17">K49-C49</f>
        <v>26</v>
      </c>
      <c r="O49" s="87">
        <f t="shared" ref="O49" si="18">N49*J49</f>
        <v>26000</v>
      </c>
    </row>
    <row r="50" spans="1:15">
      <c r="A50" s="2">
        <v>127029</v>
      </c>
      <c r="B50" s="65" t="s">
        <v>2223</v>
      </c>
      <c r="C50" s="81">
        <v>44278</v>
      </c>
      <c r="D50" s="82">
        <v>1000</v>
      </c>
      <c r="E50" s="100">
        <v>44309</v>
      </c>
      <c r="F50" s="84">
        <v>1298.6500000000001</v>
      </c>
      <c r="G50" s="101">
        <f>F50-D50</f>
        <v>298.65000000000009</v>
      </c>
      <c r="H50" s="102">
        <f>E50-C50</f>
        <v>31</v>
      </c>
      <c r="I50" s="103">
        <f>H50*D50</f>
        <v>31000</v>
      </c>
      <c r="J50" s="96" t="s">
        <v>657</v>
      </c>
      <c r="K50" s="97" t="s">
        <v>657</v>
      </c>
      <c r="L50" s="98" t="s">
        <v>657</v>
      </c>
      <c r="M50" s="98" t="s">
        <v>657</v>
      </c>
      <c r="N50" s="97" t="s">
        <v>657</v>
      </c>
      <c r="O50" s="104" t="s">
        <v>657</v>
      </c>
    </row>
    <row r="51" spans="1:15">
      <c r="A51" s="2">
        <v>110079</v>
      </c>
      <c r="B51" s="65" t="s">
        <v>2224</v>
      </c>
      <c r="C51" s="81">
        <v>44286</v>
      </c>
      <c r="D51" s="82">
        <v>1000</v>
      </c>
      <c r="E51" s="100">
        <v>44309</v>
      </c>
      <c r="F51" s="84">
        <v>1122.78</v>
      </c>
      <c r="G51" s="101">
        <f>F51-D51</f>
        <v>122.77999999999997</v>
      </c>
      <c r="H51" s="102">
        <f>E51-C51</f>
        <v>23</v>
      </c>
      <c r="I51" s="103">
        <f>H51*D51</f>
        <v>23000</v>
      </c>
      <c r="J51" s="82">
        <v>1000</v>
      </c>
      <c r="K51" s="143">
        <v>44309</v>
      </c>
      <c r="L51" s="92">
        <v>1141.8699999999999</v>
      </c>
      <c r="M51" s="221">
        <f t="shared" ref="M51" si="19">L51-J51</f>
        <v>141.86999999999989</v>
      </c>
      <c r="N51" s="86">
        <f t="shared" ref="N51" si="20">K51-C51</f>
        <v>23</v>
      </c>
      <c r="O51" s="87">
        <f t="shared" ref="O51" si="21">N51*J51</f>
        <v>23000</v>
      </c>
    </row>
    <row r="52" spans="1:15">
      <c r="A52" s="2">
        <v>123107</v>
      </c>
      <c r="B52" s="65" t="s">
        <v>2225</v>
      </c>
      <c r="C52" s="81">
        <v>44286</v>
      </c>
      <c r="D52" s="96" t="s">
        <v>657</v>
      </c>
      <c r="E52" s="97" t="s">
        <v>657</v>
      </c>
      <c r="F52" s="98" t="s">
        <v>657</v>
      </c>
      <c r="G52" s="98" t="s">
        <v>657</v>
      </c>
      <c r="H52" s="97" t="s">
        <v>657</v>
      </c>
      <c r="I52" s="104" t="s">
        <v>657</v>
      </c>
      <c r="J52" s="82">
        <v>1000</v>
      </c>
      <c r="K52" s="143">
        <v>44307</v>
      </c>
      <c r="L52" s="92">
        <v>1038.9100000000001</v>
      </c>
      <c r="M52" s="221">
        <f t="shared" ref="M52:M53" si="22">L52-J52</f>
        <v>38.910000000000082</v>
      </c>
      <c r="N52" s="86">
        <f t="shared" ref="N52:N53" si="23">K52-C52</f>
        <v>21</v>
      </c>
      <c r="O52" s="87">
        <f t="shared" ref="O52:O53" si="24">N52*J52</f>
        <v>21000</v>
      </c>
    </row>
    <row r="53" spans="1:15">
      <c r="A53" s="2">
        <v>123111</v>
      </c>
      <c r="B53" s="65" t="s">
        <v>2226</v>
      </c>
      <c r="C53" s="81">
        <v>44295</v>
      </c>
      <c r="D53" s="96" t="s">
        <v>657</v>
      </c>
      <c r="E53" s="97" t="s">
        <v>657</v>
      </c>
      <c r="F53" s="98" t="s">
        <v>657</v>
      </c>
      <c r="G53" s="98" t="s">
        <v>657</v>
      </c>
      <c r="H53" s="97" t="s">
        <v>657</v>
      </c>
      <c r="I53" s="104" t="s">
        <v>657</v>
      </c>
      <c r="J53" s="82">
        <v>1000</v>
      </c>
      <c r="K53" s="143">
        <v>44309</v>
      </c>
      <c r="L53" s="92">
        <v>1298.6500000000001</v>
      </c>
      <c r="M53" s="221">
        <f t="shared" si="22"/>
        <v>298.65000000000009</v>
      </c>
      <c r="N53" s="86">
        <f t="shared" si="23"/>
        <v>14</v>
      </c>
      <c r="O53" s="87">
        <f t="shared" si="24"/>
        <v>14000</v>
      </c>
    </row>
    <row r="54" spans="1:15">
      <c r="A54" s="2">
        <v>127032</v>
      </c>
      <c r="B54" s="65" t="s">
        <v>2227</v>
      </c>
      <c r="C54" s="143">
        <v>44300</v>
      </c>
      <c r="D54" s="96" t="s">
        <v>657</v>
      </c>
      <c r="E54" s="97" t="s">
        <v>657</v>
      </c>
      <c r="F54" s="98" t="s">
        <v>657</v>
      </c>
      <c r="G54" s="98" t="s">
        <v>657</v>
      </c>
      <c r="H54" s="97" t="s">
        <v>657</v>
      </c>
      <c r="I54" s="104" t="s">
        <v>657</v>
      </c>
      <c r="J54" s="82">
        <v>1000</v>
      </c>
      <c r="K54" s="143">
        <v>44328</v>
      </c>
      <c r="L54" s="92">
        <v>1060.3900000000001</v>
      </c>
      <c r="M54" s="221">
        <f t="shared" ref="M54" si="25">L54-J54</f>
        <v>60.3900000000001</v>
      </c>
      <c r="N54" s="86">
        <f>K54-C54</f>
        <v>28</v>
      </c>
      <c r="O54" s="87">
        <f t="shared" ref="O54" si="26">N54*J54</f>
        <v>28000</v>
      </c>
    </row>
    <row r="55" spans="1:15">
      <c r="A55" s="2">
        <v>127036</v>
      </c>
      <c r="B55" s="65" t="s">
        <v>2407</v>
      </c>
      <c r="C55" s="81">
        <v>44350</v>
      </c>
      <c r="D55" s="82">
        <v>1000</v>
      </c>
      <c r="E55" s="100">
        <v>44377</v>
      </c>
      <c r="F55" s="84">
        <v>1298.6500000000001</v>
      </c>
      <c r="G55" s="101">
        <f>F55-D55</f>
        <v>298.65000000000009</v>
      </c>
      <c r="H55" s="102">
        <f>E55-C55</f>
        <v>27</v>
      </c>
      <c r="I55" s="103">
        <f>H55*D55</f>
        <v>27000</v>
      </c>
      <c r="J55" s="96" t="s">
        <v>657</v>
      </c>
      <c r="K55" s="97" t="s">
        <v>657</v>
      </c>
      <c r="L55" s="98" t="s">
        <v>657</v>
      </c>
      <c r="M55" s="98" t="s">
        <v>657</v>
      </c>
      <c r="N55" s="97" t="s">
        <v>657</v>
      </c>
      <c r="O55" s="104" t="s">
        <v>657</v>
      </c>
    </row>
    <row r="56" spans="1:15">
      <c r="A56" s="2">
        <v>113049</v>
      </c>
      <c r="B56" s="65" t="s">
        <v>2440</v>
      </c>
      <c r="C56" s="81">
        <v>44362</v>
      </c>
      <c r="D56" s="82">
        <v>1000</v>
      </c>
      <c r="E56" s="100">
        <v>44385</v>
      </c>
      <c r="F56" s="84">
        <v>1499.7</v>
      </c>
      <c r="G56" s="101">
        <f>F56-D56</f>
        <v>499.70000000000005</v>
      </c>
      <c r="H56" s="102">
        <f>E56-C56</f>
        <v>23</v>
      </c>
      <c r="I56" s="103">
        <f>H56*D56</f>
        <v>23000</v>
      </c>
      <c r="J56" s="96" t="s">
        <v>657</v>
      </c>
      <c r="K56" s="97" t="s">
        <v>657</v>
      </c>
      <c r="L56" s="98" t="s">
        <v>657</v>
      </c>
      <c r="M56" s="98" t="s">
        <v>657</v>
      </c>
      <c r="N56" s="97" t="s">
        <v>657</v>
      </c>
      <c r="O56" s="104" t="s">
        <v>657</v>
      </c>
    </row>
    <row r="57" spans="1:15">
      <c r="A57" s="2">
        <v>123117</v>
      </c>
      <c r="B57" s="65" t="s">
        <v>2443</v>
      </c>
      <c r="C57" s="81">
        <v>44372</v>
      </c>
      <c r="D57" s="96" t="s">
        <v>657</v>
      </c>
      <c r="E57" s="97" t="s">
        <v>657</v>
      </c>
      <c r="F57" s="98" t="s">
        <v>657</v>
      </c>
      <c r="G57" s="98" t="s">
        <v>657</v>
      </c>
      <c r="H57" s="97" t="s">
        <v>657</v>
      </c>
      <c r="I57" s="104" t="s">
        <v>657</v>
      </c>
      <c r="J57" s="82">
        <v>1000</v>
      </c>
      <c r="K57" s="143">
        <v>44389</v>
      </c>
      <c r="L57" s="92">
        <v>1259.69</v>
      </c>
      <c r="M57" s="221">
        <f t="shared" ref="M57" si="27">L57-J57</f>
        <v>259.69000000000005</v>
      </c>
      <c r="N57" s="86">
        <f>K57-C57</f>
        <v>17</v>
      </c>
      <c r="O57" s="87">
        <f t="shared" ref="O57" si="28">N57*J57</f>
        <v>17000</v>
      </c>
    </row>
    <row r="58" spans="1:15">
      <c r="A58" s="2">
        <v>123122</v>
      </c>
      <c r="B58" s="65" t="s">
        <v>2587</v>
      </c>
      <c r="C58" s="81">
        <v>44419</v>
      </c>
      <c r="D58" s="96" t="s">
        <v>657</v>
      </c>
      <c r="E58" s="97" t="s">
        <v>657</v>
      </c>
      <c r="F58" s="98" t="s">
        <v>657</v>
      </c>
      <c r="G58" s="98" t="s">
        <v>657</v>
      </c>
      <c r="H58" s="97" t="s">
        <v>657</v>
      </c>
      <c r="I58" s="104" t="s">
        <v>657</v>
      </c>
      <c r="J58" s="82">
        <v>1000</v>
      </c>
      <c r="K58" s="143">
        <v>44432</v>
      </c>
      <c r="L58" s="92">
        <v>1298.6500000000001</v>
      </c>
      <c r="M58" s="221">
        <f t="shared" ref="M58:M59" si="29">L58-J58</f>
        <v>298.65000000000009</v>
      </c>
      <c r="N58" s="86">
        <f t="shared" ref="N58:N59" si="30">K58-C58</f>
        <v>13</v>
      </c>
      <c r="O58" s="87">
        <f t="shared" ref="O58:O59" si="31">N58*J58</f>
        <v>13000</v>
      </c>
    </row>
    <row r="59" spans="1:15">
      <c r="A59" s="2">
        <v>118002</v>
      </c>
      <c r="B59" s="65" t="s">
        <v>2588</v>
      </c>
      <c r="C59" s="81">
        <v>44425</v>
      </c>
      <c r="D59" s="96" t="s">
        <v>657</v>
      </c>
      <c r="E59" s="97" t="s">
        <v>657</v>
      </c>
      <c r="F59" s="98" t="s">
        <v>657</v>
      </c>
      <c r="G59" s="98" t="s">
        <v>657</v>
      </c>
      <c r="H59" s="97" t="s">
        <v>657</v>
      </c>
      <c r="I59" s="104" t="s">
        <v>657</v>
      </c>
      <c r="J59" s="82">
        <v>1000</v>
      </c>
      <c r="K59" s="143"/>
      <c r="L59" s="92"/>
      <c r="M59" s="221">
        <f t="shared" si="29"/>
        <v>-1000</v>
      </c>
      <c r="N59" s="86">
        <f t="shared" si="30"/>
        <v>-44425</v>
      </c>
      <c r="O59" s="87">
        <f t="shared" si="31"/>
        <v>-44425000</v>
      </c>
    </row>
    <row r="60" spans="1:15">
      <c r="C60" s="81"/>
      <c r="D60" s="82"/>
      <c r="E60" s="107"/>
      <c r="F60" s="92"/>
      <c r="G60" s="92"/>
      <c r="H60" s="86"/>
      <c r="I60" s="87"/>
      <c r="J60" s="82"/>
      <c r="K60" s="86"/>
      <c r="L60" s="92"/>
      <c r="M60" s="86"/>
      <c r="N60" s="86"/>
      <c r="O60" s="87"/>
    </row>
    <row r="61" spans="1:15">
      <c r="C61" s="81"/>
      <c r="D61" s="82"/>
      <c r="E61" s="107"/>
      <c r="F61" s="92"/>
      <c r="G61" s="92"/>
      <c r="H61" s="86"/>
      <c r="I61" s="87"/>
      <c r="J61" s="82"/>
      <c r="K61" s="86"/>
      <c r="L61" s="92"/>
      <c r="M61" s="86"/>
      <c r="N61" s="86"/>
      <c r="O61" s="87"/>
    </row>
    <row r="62" spans="1:15">
      <c r="C62" s="81"/>
      <c r="D62" s="82"/>
      <c r="E62" s="107"/>
      <c r="F62" s="92"/>
      <c r="G62" s="92"/>
      <c r="H62" s="86"/>
      <c r="I62" s="87"/>
      <c r="J62" s="82"/>
      <c r="K62" s="86"/>
      <c r="L62" s="92"/>
      <c r="M62" s="86"/>
      <c r="N62" s="86"/>
      <c r="O62" s="87"/>
    </row>
    <row r="63" spans="1:15">
      <c r="C63" s="81"/>
      <c r="D63" s="82"/>
      <c r="E63" s="107"/>
      <c r="F63" s="92"/>
      <c r="G63" s="92"/>
      <c r="H63" s="86"/>
      <c r="I63" s="87"/>
      <c r="J63" s="82"/>
      <c r="K63" s="86"/>
      <c r="L63" s="92"/>
      <c r="M63" s="86"/>
      <c r="N63" s="86"/>
      <c r="O63" s="87"/>
    </row>
    <row r="64" spans="1:15">
      <c r="C64" s="81"/>
      <c r="D64" s="82"/>
      <c r="E64" s="107"/>
      <c r="F64" s="92"/>
      <c r="G64" s="92"/>
      <c r="H64" s="86"/>
      <c r="I64" s="87"/>
      <c r="J64" s="82"/>
      <c r="K64" s="86"/>
      <c r="L64" s="92"/>
      <c r="M64" s="86"/>
      <c r="N64" s="86"/>
      <c r="O64" s="87"/>
    </row>
    <row r="65" spans="3:15">
      <c r="C65" s="81"/>
      <c r="D65" s="82"/>
      <c r="E65" s="107"/>
      <c r="F65" s="92"/>
      <c r="G65" s="92"/>
      <c r="H65" s="86"/>
      <c r="I65" s="87"/>
      <c r="J65" s="82"/>
      <c r="K65" s="86"/>
      <c r="L65" s="92"/>
      <c r="M65" s="86"/>
      <c r="N65" s="86"/>
      <c r="O65" s="87"/>
    </row>
    <row r="66" spans="3:15">
      <c r="C66" s="81"/>
      <c r="D66" s="82"/>
      <c r="E66" s="107"/>
      <c r="F66" s="92"/>
      <c r="G66" s="92"/>
      <c r="H66" s="86"/>
      <c r="I66" s="87"/>
      <c r="J66" s="82"/>
      <c r="K66" s="86"/>
      <c r="L66" s="92"/>
      <c r="M66" s="86"/>
      <c r="N66" s="86"/>
      <c r="O66" s="87"/>
    </row>
    <row r="67" spans="3:15">
      <c r="C67" s="81"/>
      <c r="D67" s="82"/>
      <c r="E67" s="107"/>
      <c r="F67" s="92"/>
      <c r="G67" s="92"/>
      <c r="H67" s="86"/>
      <c r="I67" s="87"/>
      <c r="J67" s="82"/>
      <c r="K67" s="86"/>
      <c r="L67" s="92"/>
      <c r="M67" s="86"/>
      <c r="N67" s="86"/>
      <c r="O67" s="87"/>
    </row>
    <row r="68" spans="3:15">
      <c r="C68" s="81"/>
      <c r="D68" s="82"/>
      <c r="E68" s="107"/>
      <c r="F68" s="92"/>
      <c r="G68" s="92"/>
      <c r="H68" s="86"/>
      <c r="I68" s="87"/>
      <c r="J68" s="82"/>
      <c r="K68" s="86"/>
      <c r="L68" s="92"/>
      <c r="M68" s="86"/>
      <c r="N68" s="86"/>
      <c r="O68" s="87"/>
    </row>
    <row r="69" spans="3:15">
      <c r="C69" s="81"/>
      <c r="D69" s="82"/>
      <c r="E69" s="107"/>
      <c r="F69" s="92"/>
      <c r="G69" s="92"/>
      <c r="H69" s="86"/>
      <c r="I69" s="87"/>
      <c r="J69" s="82"/>
      <c r="K69" s="86"/>
      <c r="L69" s="92"/>
      <c r="M69" s="86"/>
      <c r="N69" s="86"/>
      <c r="O69" s="87"/>
    </row>
    <row r="70" spans="3:15">
      <c r="C70" s="81"/>
      <c r="D70" s="82"/>
      <c r="E70" s="107"/>
      <c r="F70" s="92"/>
      <c r="G70" s="92"/>
      <c r="H70" s="86"/>
      <c r="I70" s="87"/>
      <c r="J70" s="82"/>
      <c r="K70" s="86"/>
      <c r="L70" s="92"/>
      <c r="M70" s="86"/>
      <c r="N70" s="86"/>
      <c r="O70" s="87"/>
    </row>
    <row r="71" spans="3:15">
      <c r="C71" s="81"/>
      <c r="D71" s="82"/>
      <c r="E71" s="107"/>
      <c r="F71" s="92"/>
      <c r="G71" s="92"/>
      <c r="H71" s="86"/>
      <c r="I71" s="87"/>
      <c r="J71" s="82"/>
      <c r="K71" s="86"/>
      <c r="L71" s="92"/>
      <c r="M71" s="86"/>
      <c r="N71" s="86"/>
      <c r="O71" s="87"/>
    </row>
  </sheetData>
  <mergeCells count="5">
    <mergeCell ref="E1:F1"/>
    <mergeCell ref="H1:I1"/>
    <mergeCell ref="K1:L1"/>
    <mergeCell ref="N1:O1"/>
    <mergeCell ref="A1:C1"/>
  </mergeCells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691</v>
      </c>
      <c r="D2" s="2" t="s">
        <v>692</v>
      </c>
      <c r="F2" s="2" t="s">
        <v>693</v>
      </c>
      <c r="H2" s="2" t="s">
        <v>694</v>
      </c>
      <c r="J2" s="2" t="s">
        <v>695</v>
      </c>
      <c r="L2" s="2" t="s">
        <v>696</v>
      </c>
    </row>
    <row r="3" spans="2:14">
      <c r="B3" s="2" t="s">
        <v>697</v>
      </c>
      <c r="C3" s="2">
        <v>1.5</v>
      </c>
      <c r="D3" s="108" t="s">
        <v>698</v>
      </c>
      <c r="E3" s="9">
        <v>1.5</v>
      </c>
      <c r="F3" s="2" t="s">
        <v>699</v>
      </c>
      <c r="G3" s="2">
        <v>1.5</v>
      </c>
      <c r="H3" s="2" t="s">
        <v>700</v>
      </c>
      <c r="I3" s="2">
        <v>1.5</v>
      </c>
      <c r="J3" s="2" t="s">
        <v>701</v>
      </c>
      <c r="K3" s="2">
        <v>1.5</v>
      </c>
      <c r="L3" s="2" t="s">
        <v>702</v>
      </c>
      <c r="M3">
        <v>1.5</v>
      </c>
      <c r="N3"/>
    </row>
    <row r="4" spans="2:14">
      <c r="B4" s="2" t="s">
        <v>703</v>
      </c>
      <c r="C4" s="2">
        <v>1.3</v>
      </c>
      <c r="D4" s="2" t="s">
        <v>704</v>
      </c>
      <c r="E4" s="2">
        <v>1.2</v>
      </c>
      <c r="F4" s="2" t="s">
        <v>705</v>
      </c>
      <c r="G4" s="2">
        <v>1.2</v>
      </c>
      <c r="H4" s="2" t="s">
        <v>706</v>
      </c>
      <c r="I4" s="2">
        <v>1</v>
      </c>
      <c r="J4" s="2" t="s">
        <v>707</v>
      </c>
      <c r="K4" s="2">
        <v>1.3</v>
      </c>
      <c r="L4" s="2" t="s">
        <v>708</v>
      </c>
      <c r="M4">
        <v>1.2</v>
      </c>
      <c r="N4"/>
    </row>
    <row r="5" spans="2:14">
      <c r="B5" s="2" t="s">
        <v>709</v>
      </c>
      <c r="C5" s="2">
        <v>1.1000000000000001</v>
      </c>
      <c r="D5" s="2" t="s">
        <v>710</v>
      </c>
      <c r="E5" s="2">
        <v>1</v>
      </c>
      <c r="F5" s="2" t="s">
        <v>711</v>
      </c>
      <c r="G5" s="2">
        <v>1.1000000000000001</v>
      </c>
      <c r="H5" s="108" t="s">
        <v>712</v>
      </c>
      <c r="I5" s="2">
        <v>0</v>
      </c>
      <c r="J5" s="2" t="s">
        <v>713</v>
      </c>
      <c r="K5" s="2">
        <v>1.1000000000000001</v>
      </c>
      <c r="L5" s="2" t="s">
        <v>714</v>
      </c>
      <c r="M5">
        <v>1</v>
      </c>
      <c r="N5"/>
    </row>
    <row r="6" spans="2:14">
      <c r="B6" s="2" t="s">
        <v>715</v>
      </c>
      <c r="C6" s="2">
        <v>1</v>
      </c>
      <c r="D6" s="109" t="s">
        <v>716</v>
      </c>
      <c r="E6" s="2">
        <v>0.8</v>
      </c>
      <c r="F6" s="2" t="s">
        <v>717</v>
      </c>
      <c r="G6" s="2">
        <v>1</v>
      </c>
      <c r="J6" s="2" t="s">
        <v>718</v>
      </c>
      <c r="K6" s="2">
        <v>0.9</v>
      </c>
      <c r="M6"/>
      <c r="N6"/>
    </row>
    <row r="7" spans="2:14">
      <c r="B7" s="2" t="s">
        <v>719</v>
      </c>
      <c r="C7" s="2">
        <v>0.9</v>
      </c>
      <c r="D7" s="108" t="s">
        <v>720</v>
      </c>
      <c r="E7" s="2">
        <v>0.5</v>
      </c>
      <c r="F7" s="2" t="s">
        <v>721</v>
      </c>
      <c r="G7" s="2">
        <v>0.9</v>
      </c>
      <c r="J7" s="2" t="s">
        <v>722</v>
      </c>
      <c r="K7" s="2">
        <v>0.8</v>
      </c>
      <c r="M7"/>
      <c r="N7"/>
    </row>
    <row r="8" spans="2:14">
      <c r="B8" s="2" t="s">
        <v>723</v>
      </c>
      <c r="C8" s="2">
        <v>0.8</v>
      </c>
      <c r="F8" s="2" t="s">
        <v>724</v>
      </c>
      <c r="G8" s="2">
        <v>0.8</v>
      </c>
      <c r="J8" s="2" t="s">
        <v>725</v>
      </c>
      <c r="K8" s="2">
        <v>0.5</v>
      </c>
      <c r="M8"/>
      <c r="N8"/>
    </row>
    <row r="9" spans="2:14">
      <c r="B9" s="2" t="s">
        <v>726</v>
      </c>
      <c r="C9" s="2">
        <v>0.5</v>
      </c>
      <c r="F9" s="2" t="s">
        <v>727</v>
      </c>
      <c r="G9" s="2">
        <v>0.5</v>
      </c>
      <c r="M9"/>
      <c r="N9"/>
    </row>
    <row r="10" spans="2:14">
      <c r="B10" s="2" t="s">
        <v>728</v>
      </c>
      <c r="C10" s="2">
        <v>0</v>
      </c>
      <c r="M10"/>
      <c r="N10"/>
    </row>
  </sheetData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9"/>
  <sheetViews>
    <sheetView showGridLines="0" zoomScaleNormal="100" workbookViewId="0">
      <selection activeCell="H20" sqref="H20"/>
    </sheetView>
  </sheetViews>
  <sheetFormatPr defaultColWidth="8.75" defaultRowHeight="15.75"/>
  <cols>
    <col min="2" max="2" width="16.125" style="2" customWidth="1"/>
    <col min="3" max="3" width="10.875" style="2" customWidth="1"/>
    <col min="4" max="6" width="9.625" style="2" customWidth="1"/>
    <col min="7" max="7" width="11.125" style="2" bestFit="1" customWidth="1"/>
    <col min="8" max="10" width="9.625" style="2" customWidth="1"/>
    <col min="11" max="11" width="9" style="2" customWidth="1"/>
    <col min="12" max="12" width="27" style="2" customWidth="1"/>
    <col min="13" max="1026" width="9.625" style="2" customWidth="1"/>
  </cols>
  <sheetData>
    <row r="2" spans="2:12" ht="33.950000000000003" customHeight="1">
      <c r="B2" s="114" t="s">
        <v>729</v>
      </c>
      <c r="C2" s="117" t="s">
        <v>810</v>
      </c>
      <c r="D2" s="114" t="s">
        <v>730</v>
      </c>
      <c r="E2" s="114" t="s">
        <v>731</v>
      </c>
      <c r="F2" s="114" t="s">
        <v>732</v>
      </c>
      <c r="G2" s="114" t="s">
        <v>733</v>
      </c>
      <c r="H2" s="114" t="s">
        <v>734</v>
      </c>
      <c r="I2" s="114" t="s">
        <v>735</v>
      </c>
      <c r="J2" s="114" t="s">
        <v>736</v>
      </c>
      <c r="K2" s="114" t="s">
        <v>737</v>
      </c>
      <c r="L2" s="220" t="s">
        <v>1659</v>
      </c>
    </row>
    <row r="3" spans="2:12">
      <c r="B3" s="118">
        <v>43615</v>
      </c>
      <c r="C3" s="115">
        <v>1</v>
      </c>
      <c r="D3" s="187">
        <v>5.95</v>
      </c>
      <c r="E3" s="115">
        <v>6300</v>
      </c>
      <c r="F3" s="187">
        <v>10.119999999999999</v>
      </c>
      <c r="G3" s="187">
        <f>(D3*E3)*C3+F3</f>
        <v>37495.120000000003</v>
      </c>
      <c r="H3" s="115">
        <f>E3*C3</f>
        <v>6300</v>
      </c>
      <c r="I3" s="187">
        <f>G3</f>
        <v>37495.120000000003</v>
      </c>
      <c r="J3" s="115">
        <f>H3</f>
        <v>6300</v>
      </c>
      <c r="K3" s="116">
        <f t="shared" ref="K3:K8" si="0">I3/J3</f>
        <v>5.95160634920635</v>
      </c>
      <c r="L3" s="115"/>
    </row>
    <row r="4" spans="2:12">
      <c r="B4" s="118">
        <v>43654</v>
      </c>
      <c r="C4" s="115">
        <v>0</v>
      </c>
      <c r="D4" s="187">
        <v>0</v>
      </c>
      <c r="E4" s="115">
        <v>0</v>
      </c>
      <c r="F4" s="187">
        <v>0</v>
      </c>
      <c r="G4" s="187">
        <v>-1890</v>
      </c>
      <c r="H4" s="115">
        <v>0</v>
      </c>
      <c r="I4" s="187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  <c r="L4" s="115"/>
    </row>
    <row r="5" spans="2:12">
      <c r="B5" s="118">
        <v>43656</v>
      </c>
      <c r="C5" s="115">
        <v>1</v>
      </c>
      <c r="D5" s="187">
        <v>5.76</v>
      </c>
      <c r="E5" s="115">
        <v>6000</v>
      </c>
      <c r="F5" s="187">
        <v>9.33</v>
      </c>
      <c r="G5" s="187">
        <f>(D5*E5)*C5+F5</f>
        <v>34569.33</v>
      </c>
      <c r="H5" s="115">
        <f t="shared" ref="H5:H10" si="3">E5*C5</f>
        <v>6000</v>
      </c>
      <c r="I5" s="187">
        <f t="shared" si="1"/>
        <v>70174.450000000012</v>
      </c>
      <c r="J5" s="115">
        <f t="shared" si="2"/>
        <v>12300</v>
      </c>
      <c r="K5" s="116">
        <f t="shared" si="0"/>
        <v>5.7052398373983753</v>
      </c>
      <c r="L5" s="115"/>
    </row>
    <row r="6" spans="2:12">
      <c r="B6" s="118">
        <v>43682</v>
      </c>
      <c r="C6" s="115">
        <v>1</v>
      </c>
      <c r="D6" s="187">
        <v>5.62</v>
      </c>
      <c r="E6" s="115">
        <v>1800</v>
      </c>
      <c r="F6" s="187">
        <v>5.2</v>
      </c>
      <c r="G6" s="187">
        <f>(D6*E6)*C6+F6</f>
        <v>10121.200000000001</v>
      </c>
      <c r="H6" s="115">
        <f t="shared" si="3"/>
        <v>1800</v>
      </c>
      <c r="I6" s="187">
        <f t="shared" si="1"/>
        <v>80295.650000000009</v>
      </c>
      <c r="J6" s="115">
        <f t="shared" si="2"/>
        <v>14100</v>
      </c>
      <c r="K6" s="116">
        <f t="shared" si="0"/>
        <v>5.6947269503546103</v>
      </c>
      <c r="L6" s="115"/>
    </row>
    <row r="7" spans="2:12">
      <c r="B7" s="118">
        <v>43703</v>
      </c>
      <c r="C7" s="115">
        <v>1</v>
      </c>
      <c r="D7" s="187">
        <v>5.42</v>
      </c>
      <c r="E7" s="115">
        <v>2000</v>
      </c>
      <c r="F7" s="187">
        <v>5.27</v>
      </c>
      <c r="G7" s="187">
        <f>(D7*E7)*C7+F7</f>
        <v>10845.27</v>
      </c>
      <c r="H7" s="115">
        <f t="shared" si="3"/>
        <v>2000</v>
      </c>
      <c r="I7" s="187">
        <f t="shared" si="1"/>
        <v>91140.920000000013</v>
      </c>
      <c r="J7" s="115">
        <f t="shared" si="2"/>
        <v>16100</v>
      </c>
      <c r="K7" s="116">
        <f t="shared" si="0"/>
        <v>5.6609267080745349</v>
      </c>
      <c r="L7" s="115" t="s">
        <v>1662</v>
      </c>
    </row>
    <row r="8" spans="2:12">
      <c r="B8" s="118">
        <v>43801</v>
      </c>
      <c r="C8" s="115">
        <v>1</v>
      </c>
      <c r="D8" s="187">
        <v>5.5</v>
      </c>
      <c r="E8" s="115">
        <v>12900</v>
      </c>
      <c r="F8" s="187">
        <v>19.21</v>
      </c>
      <c r="G8" s="187">
        <f>(D8*E8)*C8+F8</f>
        <v>70969.210000000006</v>
      </c>
      <c r="H8" s="115">
        <f t="shared" si="3"/>
        <v>12900</v>
      </c>
      <c r="I8" s="187">
        <f t="shared" si="1"/>
        <v>162110.13</v>
      </c>
      <c r="J8" s="115">
        <f t="shared" si="2"/>
        <v>29000</v>
      </c>
      <c r="K8" s="116">
        <f t="shared" si="0"/>
        <v>5.5900044827586211</v>
      </c>
      <c r="L8" s="115" t="s">
        <v>1661</v>
      </c>
    </row>
    <row r="9" spans="2:12">
      <c r="B9" s="118">
        <v>43908</v>
      </c>
      <c r="C9" s="115">
        <v>1</v>
      </c>
      <c r="D9" s="187">
        <v>5.18</v>
      </c>
      <c r="E9" s="115">
        <v>5000</v>
      </c>
      <c r="F9" s="187">
        <v>7.04</v>
      </c>
      <c r="G9" s="187">
        <f>(D9*E9)*C9+F9</f>
        <v>25907.040000000001</v>
      </c>
      <c r="H9" s="115">
        <f t="shared" si="3"/>
        <v>5000</v>
      </c>
      <c r="I9" s="187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  <c r="L9" s="115"/>
    </row>
    <row r="10" spans="2:12">
      <c r="B10" s="118">
        <v>44026</v>
      </c>
      <c r="C10" s="115">
        <v>0</v>
      </c>
      <c r="D10" s="187">
        <v>0</v>
      </c>
      <c r="E10" s="115">
        <v>0</v>
      </c>
      <c r="F10" s="187">
        <v>0</v>
      </c>
      <c r="G10" s="187">
        <f>-34000*0.315</f>
        <v>-10710</v>
      </c>
      <c r="H10" s="115">
        <f t="shared" si="3"/>
        <v>0</v>
      </c>
      <c r="I10" s="187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  <c r="L10" s="115"/>
    </row>
    <row r="11" spans="2:12">
      <c r="B11" s="118">
        <v>44029</v>
      </c>
      <c r="C11" s="115">
        <v>1</v>
      </c>
      <c r="D11" s="187">
        <v>4.88</v>
      </c>
      <c r="E11" s="115">
        <v>4300</v>
      </c>
      <c r="F11" s="187">
        <v>5.67</v>
      </c>
      <c r="G11" s="187">
        <f>(D11*E11)*C11+F11</f>
        <v>20989.67</v>
      </c>
      <c r="H11" s="115">
        <f t="shared" ref="H11" si="8">E11*C11</f>
        <v>4300</v>
      </c>
      <c r="I11" s="187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  <c r="L11" s="115"/>
    </row>
    <row r="12" spans="2:12">
      <c r="B12" s="118">
        <v>44035</v>
      </c>
      <c r="C12" s="115">
        <v>1</v>
      </c>
      <c r="D12" s="187">
        <v>4.84</v>
      </c>
      <c r="E12" s="115">
        <v>4600</v>
      </c>
      <c r="F12" s="187">
        <v>6.02</v>
      </c>
      <c r="G12" s="187">
        <f t="shared" ref="G12:G14" si="12">(D12*E12)*C12+F12</f>
        <v>22270.02</v>
      </c>
      <c r="H12" s="115">
        <f t="shared" ref="H12:H14" si="13">E12*C12</f>
        <v>4600</v>
      </c>
      <c r="I12" s="187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  <c r="L12" s="115"/>
    </row>
    <row r="13" spans="2:12">
      <c r="B13" s="118">
        <v>44036</v>
      </c>
      <c r="C13" s="115">
        <v>1</v>
      </c>
      <c r="D13" s="187">
        <v>4.8</v>
      </c>
      <c r="E13" s="115">
        <v>4900</v>
      </c>
      <c r="F13" s="187">
        <v>6.35</v>
      </c>
      <c r="G13" s="187">
        <f t="shared" si="12"/>
        <v>23526.35</v>
      </c>
      <c r="H13" s="115">
        <f t="shared" si="13"/>
        <v>4900</v>
      </c>
      <c r="I13" s="187">
        <f t="shared" si="14"/>
        <v>244093.21000000002</v>
      </c>
      <c r="J13" s="115">
        <f t="shared" si="15"/>
        <v>47800</v>
      </c>
      <c r="K13" s="116">
        <f t="shared" si="16"/>
        <v>5.1065525104602516</v>
      </c>
      <c r="L13" s="115"/>
    </row>
    <row r="14" spans="2:12">
      <c r="B14" s="118">
        <v>44036</v>
      </c>
      <c r="C14" s="115">
        <v>1</v>
      </c>
      <c r="D14" s="187">
        <v>4.7699999999999996</v>
      </c>
      <c r="E14" s="115">
        <v>5000</v>
      </c>
      <c r="F14" s="187">
        <v>6.44</v>
      </c>
      <c r="G14" s="187">
        <f t="shared" si="12"/>
        <v>23856.439999999995</v>
      </c>
      <c r="H14" s="115">
        <f t="shared" si="13"/>
        <v>5000</v>
      </c>
      <c r="I14" s="187">
        <f t="shared" si="14"/>
        <v>267949.65000000002</v>
      </c>
      <c r="J14" s="115">
        <f t="shared" si="15"/>
        <v>52800</v>
      </c>
      <c r="K14" s="116">
        <f t="shared" si="16"/>
        <v>5.0748039772727278</v>
      </c>
      <c r="L14" s="115"/>
    </row>
    <row r="15" spans="2:12">
      <c r="B15" s="118">
        <v>44088</v>
      </c>
      <c r="C15" s="115">
        <v>1</v>
      </c>
      <c r="D15" s="187">
        <v>4.62</v>
      </c>
      <c r="E15" s="115">
        <v>11000</v>
      </c>
      <c r="F15" s="187">
        <v>13.47</v>
      </c>
      <c r="G15" s="187">
        <f t="shared" ref="G15" si="17">(D15*E15)*C15+F15</f>
        <v>50833.47</v>
      </c>
      <c r="H15" s="115">
        <f t="shared" ref="H15:H16" si="18">E15*C15</f>
        <v>11000</v>
      </c>
      <c r="I15" s="187">
        <f t="shared" ref="I15" si="19">I14+G15</f>
        <v>318783.12</v>
      </c>
      <c r="J15" s="115">
        <f t="shared" ref="J15" si="20">H15+J14</f>
        <v>63800</v>
      </c>
      <c r="K15" s="116">
        <f t="shared" ref="K15" si="21">I15/J15</f>
        <v>4.996600626959248</v>
      </c>
      <c r="L15" s="115" t="s">
        <v>1660</v>
      </c>
    </row>
    <row r="16" spans="2:12">
      <c r="B16" s="118">
        <v>44389</v>
      </c>
      <c r="C16" s="115">
        <v>0</v>
      </c>
      <c r="D16" s="187">
        <v>0</v>
      </c>
      <c r="E16" s="115">
        <v>0</v>
      </c>
      <c r="F16" s="187">
        <v>0</v>
      </c>
      <c r="G16" s="187">
        <f>-(59000+5500)*0.317</f>
        <v>-20446.5</v>
      </c>
      <c r="H16" s="115">
        <f t="shared" si="18"/>
        <v>0</v>
      </c>
      <c r="I16" s="187">
        <f t="shared" ref="I16" si="22">I15+G16</f>
        <v>298336.62</v>
      </c>
      <c r="J16" s="115">
        <f t="shared" ref="J16" si="23">H16+J15</f>
        <v>63800</v>
      </c>
      <c r="K16" s="116">
        <f t="shared" ref="K16" si="24">I16/J16</f>
        <v>4.6761225705329155</v>
      </c>
      <c r="L16" s="115"/>
    </row>
    <row r="17" spans="2:12">
      <c r="B17" s="118">
        <v>44390</v>
      </c>
      <c r="C17" s="115">
        <v>0</v>
      </c>
      <c r="D17" s="187">
        <v>0</v>
      </c>
      <c r="E17" s="115">
        <v>0</v>
      </c>
      <c r="F17" s="187">
        <v>0</v>
      </c>
      <c r="G17" s="187">
        <f>(D17*E17)*C17+F17</f>
        <v>0</v>
      </c>
      <c r="H17" s="115">
        <f t="shared" ref="H17" si="25">E17*C17</f>
        <v>0</v>
      </c>
      <c r="I17" s="187">
        <f t="shared" ref="I17" si="26">I16+G17</f>
        <v>298336.62</v>
      </c>
      <c r="J17" s="115">
        <f t="shared" ref="J17" si="27">H17+J16</f>
        <v>63800</v>
      </c>
      <c r="K17" s="116">
        <f t="shared" ref="K17" si="28">I17/J17</f>
        <v>4.6761225705329155</v>
      </c>
      <c r="L17" s="115"/>
    </row>
    <row r="18" spans="2:12">
      <c r="B18" s="118"/>
      <c r="C18" s="115"/>
      <c r="D18" s="187"/>
      <c r="E18" s="115"/>
      <c r="F18" s="187"/>
      <c r="G18" s="187"/>
      <c r="H18" s="115"/>
      <c r="I18" s="187"/>
      <c r="J18" s="115"/>
      <c r="K18" s="116"/>
      <c r="L18" s="115"/>
    </row>
    <row r="19" spans="2:12">
      <c r="B19" s="118"/>
      <c r="C19" s="115"/>
      <c r="D19" s="187"/>
      <c r="E19" s="115"/>
      <c r="F19" s="187"/>
      <c r="G19" s="187"/>
      <c r="H19" s="115"/>
      <c r="I19" s="187"/>
      <c r="J19" s="115"/>
      <c r="K19" s="116"/>
      <c r="L19" s="115"/>
    </row>
  </sheetData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hs300</vt:lpstr>
      <vt:lpstr>zz500</vt:lpstr>
      <vt:lpstr>hs300 (总表)</vt:lpstr>
      <vt:lpstr>zz500 (总表)</vt:lpstr>
      <vt:lpstr>打新股收益</vt:lpstr>
      <vt:lpstr>可转债收益</vt:lpstr>
      <vt:lpstr>可转债申购参数</vt:lpstr>
      <vt:lpstr>交通银行</vt:lpstr>
      <vt:lpstr>'zz500 (总表)'!F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2021-08-25T09:22:22Z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