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7421AD0-D354-1F49-A640-C8ABA08BDA39}" xr6:coauthVersionLast="40" xr6:coauthVersionMax="40" xr10:uidLastSave="{00000000-0000-0000-0000-000000000000}"/>
  <bookViews>
    <workbookView xWindow="0" yWindow="480" windowWidth="25600" windowHeight="14180" tabRatio="500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F43" i="1" l="1"/>
  <c r="H43" i="1"/>
  <c r="K43" i="1"/>
  <c r="M43" i="1" s="1"/>
  <c r="E43" i="1" s="1"/>
  <c r="L43" i="1"/>
  <c r="N43" i="1"/>
  <c r="O43" i="1" s="1"/>
  <c r="V43" i="1" s="1"/>
  <c r="R43" i="1"/>
  <c r="T43" i="1"/>
  <c r="S43" i="1" l="1"/>
  <c r="W43" i="1" s="1"/>
  <c r="U43" i="1"/>
  <c r="H43" i="2"/>
  <c r="K43" i="2"/>
  <c r="L43" i="2" s="1"/>
  <c r="N43" i="2"/>
  <c r="O43" i="2" s="1"/>
  <c r="R43" i="2"/>
  <c r="T43" i="2"/>
  <c r="M43" i="2" l="1"/>
  <c r="E43" i="2" s="1"/>
  <c r="V43" i="2"/>
  <c r="S43" i="2"/>
  <c r="W43" i="2" s="1"/>
  <c r="R42" i="2"/>
  <c r="F42" i="1"/>
  <c r="H42" i="1"/>
  <c r="K42" i="1"/>
  <c r="L42" i="1" s="1"/>
  <c r="N42" i="1"/>
  <c r="O42" i="1" s="1"/>
  <c r="R42" i="1"/>
  <c r="T42" i="1"/>
  <c r="H42" i="2"/>
  <c r="K42" i="2"/>
  <c r="L42" i="2" s="1"/>
  <c r="N42" i="2"/>
  <c r="O42" i="2" s="1"/>
  <c r="T42" i="2"/>
  <c r="U43" i="2" l="1"/>
  <c r="V42" i="1"/>
  <c r="S42" i="1"/>
  <c r="M42" i="1"/>
  <c r="E42" i="1" s="1"/>
  <c r="V42" i="2"/>
  <c r="S42" i="2"/>
  <c r="M42" i="2"/>
  <c r="E42" i="2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" i="2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W42" i="1" l="1"/>
  <c r="U42" i="1"/>
  <c r="W42" i="2"/>
  <c r="U42" i="2"/>
  <c r="E21" i="2"/>
  <c r="O41" i="2"/>
  <c r="H41" i="1" l="1"/>
  <c r="K41" i="1"/>
  <c r="L41" i="1" s="1"/>
  <c r="N41" i="1"/>
  <c r="O41" i="1" s="1"/>
  <c r="R41" i="1"/>
  <c r="T41" i="1"/>
  <c r="H41" i="2"/>
  <c r="K41" i="2"/>
  <c r="L41" i="2" s="1"/>
  <c r="N41" i="2"/>
  <c r="R41" i="2"/>
  <c r="T41" i="2"/>
  <c r="S41" i="2" l="1"/>
  <c r="S41" i="1"/>
  <c r="W41" i="1" s="1"/>
  <c r="M41" i="1"/>
  <c r="E41" i="1" s="1"/>
  <c r="W41" i="2"/>
  <c r="U41" i="2"/>
  <c r="M41" i="2"/>
  <c r="E41" i="2" s="1"/>
  <c r="U2" i="1"/>
  <c r="U41" i="1" l="1"/>
  <c r="H40" i="2"/>
  <c r="K40" i="2"/>
  <c r="M40" i="2" s="1"/>
  <c r="E40" i="2" s="1"/>
  <c r="N40" i="2"/>
  <c r="O40" i="2" s="1"/>
  <c r="R40" i="2"/>
  <c r="T40" i="2"/>
  <c r="L40" i="2" l="1"/>
  <c r="S40" i="2"/>
  <c r="U40" i="2" s="1"/>
  <c r="R40" i="1"/>
  <c r="H40" i="1"/>
  <c r="K40" i="1"/>
  <c r="L40" i="1" s="1"/>
  <c r="N40" i="1"/>
  <c r="O40" i="1" s="1"/>
  <c r="T40" i="1"/>
  <c r="W40" i="2" l="1"/>
  <c r="M40" i="1"/>
  <c r="E40" i="1" s="1"/>
  <c r="S40" i="1"/>
  <c r="W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H21" i="2"/>
  <c r="H22" i="2"/>
  <c r="H23" i="2"/>
  <c r="H24" i="2"/>
  <c r="H25" i="2"/>
  <c r="H26" i="2"/>
  <c r="F26" i="2" s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F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2" i="2"/>
  <c r="U40" i="1" l="1"/>
  <c r="K37" i="2"/>
  <c r="L37" i="2" s="1"/>
  <c r="N37" i="2"/>
  <c r="O37" i="2"/>
  <c r="S37" i="2" s="1"/>
  <c r="U37" i="2" s="1"/>
  <c r="R37" i="2"/>
  <c r="T37" i="2"/>
  <c r="K38" i="2"/>
  <c r="L38" i="2" s="1"/>
  <c r="N38" i="2"/>
  <c r="O38" i="2" s="1"/>
  <c r="S38" i="2" s="1"/>
  <c r="U38" i="2" s="1"/>
  <c r="R38" i="2"/>
  <c r="T38" i="2"/>
  <c r="K39" i="2"/>
  <c r="L39" i="2" s="1"/>
  <c r="R39" i="2"/>
  <c r="T39" i="2"/>
  <c r="R36" i="1"/>
  <c r="R37" i="1" s="1"/>
  <c r="R38" i="1" s="1"/>
  <c r="R39" i="1" s="1"/>
  <c r="N36" i="1"/>
  <c r="O36" i="1" s="1"/>
  <c r="T36" i="1"/>
  <c r="T37" i="1" s="1"/>
  <c r="H37" i="1"/>
  <c r="K37" i="1"/>
  <c r="L37" i="1" s="1"/>
  <c r="M37" i="1"/>
  <c r="E37" i="1" s="1"/>
  <c r="H38" i="1"/>
  <c r="K38" i="1"/>
  <c r="L38" i="1" s="1"/>
  <c r="H39" i="1"/>
  <c r="K39" i="1"/>
  <c r="L39" i="1" s="1"/>
  <c r="N39" i="2" l="1"/>
  <c r="O39" i="2" s="1"/>
  <c r="S39" i="2" s="1"/>
  <c r="U39" i="2" s="1"/>
  <c r="M39" i="2"/>
  <c r="E39" i="2" s="1"/>
  <c r="M37" i="2"/>
  <c r="E37" i="2" s="1"/>
  <c r="M38" i="2"/>
  <c r="E38" i="2" s="1"/>
  <c r="S36" i="1"/>
  <c r="U36" i="1" s="1"/>
  <c r="N37" i="1"/>
  <c r="T38" i="1"/>
  <c r="M39" i="1"/>
  <c r="E39" i="1" s="1"/>
  <c r="M38" i="1"/>
  <c r="E3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N38" i="1" l="1"/>
  <c r="O37" i="1"/>
  <c r="S37" i="1" s="1"/>
  <c r="U37" i="1" s="1"/>
  <c r="T39" i="1"/>
  <c r="R35" i="2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L35" i="2"/>
  <c r="K36" i="2"/>
  <c r="M36" i="2"/>
  <c r="E36" i="2"/>
  <c r="L36" i="2"/>
  <c r="R34" i="2"/>
  <c r="K36" i="1"/>
  <c r="M36" i="1"/>
  <c r="E36" i="1"/>
  <c r="H36" i="1"/>
  <c r="L36" i="1"/>
  <c r="H3" i="1"/>
  <c r="F3" i="1" s="1"/>
  <c r="H4" i="1"/>
  <c r="H5" i="1"/>
  <c r="F5" i="1" s="1"/>
  <c r="H6" i="1"/>
  <c r="H7" i="1"/>
  <c r="F7" i="1" s="1"/>
  <c r="H8" i="1"/>
  <c r="F8" i="1" s="1"/>
  <c r="H9" i="1"/>
  <c r="H10" i="1"/>
  <c r="F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6" i="1"/>
  <c r="H2" i="1"/>
  <c r="R35" i="1"/>
  <c r="S35" i="1" s="1"/>
  <c r="U35" i="1" s="1"/>
  <c r="K35" i="1"/>
  <c r="M35" i="1"/>
  <c r="E35" i="1"/>
  <c r="L35" i="1"/>
  <c r="N35" i="1"/>
  <c r="O35" i="1"/>
  <c r="T35" i="1"/>
  <c r="S4" i="1"/>
  <c r="U4" i="1"/>
  <c r="S5" i="1"/>
  <c r="U5" i="1" s="1"/>
  <c r="S6" i="1"/>
  <c r="U6" i="1"/>
  <c r="S7" i="1"/>
  <c r="U7" i="1" s="1"/>
  <c r="S8" i="1"/>
  <c r="U8" i="1"/>
  <c r="S9" i="1"/>
  <c r="U9" i="1" s="1"/>
  <c r="S10" i="1"/>
  <c r="U10" i="1"/>
  <c r="S11" i="1"/>
  <c r="U11" i="1" s="1"/>
  <c r="S12" i="1"/>
  <c r="U12" i="1"/>
  <c r="S13" i="1"/>
  <c r="U13" i="1" s="1"/>
  <c r="S14" i="1"/>
  <c r="U14" i="1"/>
  <c r="S15" i="1"/>
  <c r="U15" i="1" s="1"/>
  <c r="S16" i="1"/>
  <c r="U16" i="1"/>
  <c r="S17" i="1"/>
  <c r="U17" i="1" s="1"/>
  <c r="S18" i="1"/>
  <c r="U18" i="1"/>
  <c r="S19" i="1"/>
  <c r="U19" i="1" s="1"/>
  <c r="S20" i="1"/>
  <c r="U20" i="1"/>
  <c r="S21" i="1"/>
  <c r="U21" i="1" s="1"/>
  <c r="S22" i="1"/>
  <c r="U22" i="1"/>
  <c r="S23" i="1"/>
  <c r="U23" i="1" s="1"/>
  <c r="S24" i="1"/>
  <c r="U24" i="1"/>
  <c r="S25" i="1"/>
  <c r="U25" i="1" s="1"/>
  <c r="S26" i="1"/>
  <c r="U26" i="1"/>
  <c r="S27" i="1"/>
  <c r="U27" i="1" s="1"/>
  <c r="S28" i="1"/>
  <c r="U28" i="1"/>
  <c r="S29" i="1"/>
  <c r="U29" i="1" s="1"/>
  <c r="S30" i="1"/>
  <c r="U30" i="1"/>
  <c r="S31" i="1"/>
  <c r="U31" i="1" s="1"/>
  <c r="S32" i="1"/>
  <c r="U32" i="1"/>
  <c r="S33" i="1"/>
  <c r="U33" i="1" s="1"/>
  <c r="S34" i="1"/>
  <c r="U3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L31" i="2"/>
  <c r="L32" i="2"/>
  <c r="L33" i="2"/>
  <c r="L34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O22" i="1"/>
  <c r="O23" i="1"/>
  <c r="O24" i="1"/>
  <c r="O25" i="1"/>
  <c r="O26" i="1"/>
  <c r="O27" i="1"/>
  <c r="O28" i="1"/>
  <c r="O29" i="1"/>
  <c r="L26" i="2"/>
  <c r="L27" i="2"/>
  <c r="L28" i="2"/>
  <c r="L29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  <c r="O38" i="1" l="1"/>
  <c r="S38" i="1" s="1"/>
  <c r="U38" i="1" s="1"/>
  <c r="N39" i="1"/>
  <c r="O39" i="1" s="1"/>
  <c r="S39" i="1" s="1"/>
  <c r="U39" i="1" s="1"/>
  <c r="H1" i="2"/>
  <c r="H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<sst xmlns="http://schemas.openxmlformats.org/spreadsheetml/2006/main" count="294" uniqueCount="193">
  <si>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</si>
  <si>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</si>
  <si>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</si>
  <si>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</si>
  <si>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</si>
  <si>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</si>
  <si>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</si>
  <si>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</si>
  <si>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</si>
  <si>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</si>
  <si>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</si>
  <si>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</si>
  <si>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</si>
  <si>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</si>
  <si>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</si>
  <si>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</si>
  <si>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</si>
  <si>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</si>
  <si>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</si>
  <si>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</si>
  <si>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</si>
  <si>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</si>
  <si>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</si>
  <si>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</si>
  <si>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</si>
  <si>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</si>
  <si>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</si>
  <si>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</si>
  <si>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</si>
  <si>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</si>
  <si>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</si>
  <si>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</si>
  <si>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</si>
  <si>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</si>
  <si>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</si>
  <si>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</si>
  <si>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</si>
  <si>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</si>
  <si>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</si>
  <si>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</si>
  <si>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</si>
  <si>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</si>
  <si>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</si>
  <si>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</si>
  <si>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</si>
  <si>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</si>
  <si>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</si>
  <si>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</si>
  <si>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</si>
  <si>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</si>
  <si>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</si>
  <si>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</si>
  <si>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</si>
  <si>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</si>
  <si>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</si>
  <si>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</si>
  <si>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</si>
  <si>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</si>
  <si>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</si>
  <si>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</si>
  <si>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</si>
  <si>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</si>
  <si>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</si>
  <si>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</si>
  <si>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</si>
  <si>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</si>
  <si>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</si>
  <si>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</si>
  <si>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</si>
  <si>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</si>
  <si>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</si>
  <si>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</si>
  <si>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</si>
  <si>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</si>
  <si>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</si>
  <si>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</si>
  <si>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</si>
  <si>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</si>
  <si>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</si>
  <si>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</si>
  <si>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</si>
  <si>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20190111购入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</si>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</sst>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10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6"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FF0000"/>
        </patternFill>
      </fill>
    </dxf>
    <dxf>
      <fill>
        <patternFill>
          <f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4.8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1.107</v>
      </c>
      <c r="G1" s="37" t="s">
        <v>182</v>
      </c>
      <c r="H1" s="19" t="str">
        <f>"盈利"&amp;ROUND(SUM(H2:H20000),2)</f>
        <v>盈利794.36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s="24" t="s">
        <v>128</v>
      </c>
      <c r="U1" t="s">
        <v>161</v>
      </c>
      <c r="V1" s="18" t="s">
        <v>162</v>
      </c>
      <c r="W1" s="18" t="s">
        <v>141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77</v>
      </c>
      <c r="J2" s="11" t="s">
        <v>79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41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77</v>
      </c>
      <c r="J3" s="11" t="s">
        <v>80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30">
        <f t="shared" si="4"/>
        <v>0.23113333333333325</v>
      </c>
      <c r="G4" s="31">
        <v>184.67</v>
      </c>
      <c r="H4" s="27">
        <f t="shared" si="5"/>
        <v>34.669999999999987</v>
      </c>
      <c r="I4" s="11" t="s">
        <v>77</v>
      </c>
      <c r="J4" s="26" t="s">
        <v>149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30">
        <f t="shared" si="4"/>
        <v>0.23153333333333326</v>
      </c>
      <c r="G5" s="31">
        <v>184.73</v>
      </c>
      <c r="H5" s="27">
        <f t="shared" si="5"/>
        <v>34.72999999999999</v>
      </c>
      <c r="I5" s="26" t="s">
        <v>77</v>
      </c>
      <c r="J5" s="26" t="s">
        <v>175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30">
        <f t="shared" si="4"/>
        <v>0.23359999999999995</v>
      </c>
      <c r="G6" s="31">
        <v>185.04</v>
      </c>
      <c r="H6" s="27">
        <f t="shared" si="5"/>
        <v>35.039999999999992</v>
      </c>
      <c r="I6" s="26" t="s">
        <v>77</v>
      </c>
      <c r="J6" s="35" t="s">
        <v>156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30">
        <f t="shared" si="4"/>
        <v>0.23106666666666664</v>
      </c>
      <c r="G7" s="31">
        <v>184.66</v>
      </c>
      <c r="H7" s="27">
        <f t="shared" si="5"/>
        <v>34.659999999999997</v>
      </c>
      <c r="I7" s="26" t="s">
        <v>77</v>
      </c>
      <c r="J7" s="26" t="s">
        <v>157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30">
        <f t="shared" si="4"/>
        <v>0.23399999999999996</v>
      </c>
      <c r="G8" s="31">
        <v>185.1</v>
      </c>
      <c r="H8" s="27">
        <f t="shared" si="5"/>
        <v>35.099999999999994</v>
      </c>
      <c r="I8" s="26" t="s">
        <v>77</v>
      </c>
      <c r="J8" s="26" t="s">
        <v>173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5" t="s">
        <v>21</v>
      </c>
      <c r="B9">
        <v>150</v>
      </c>
      <c r="C9" s="2">
        <v>160.08000000000001</v>
      </c>
      <c r="D9" s="3">
        <v>0.93610000000000004</v>
      </c>
      <c r="E9" s="23">
        <v>0.23</v>
      </c>
      <c r="F9" s="4">
        <f t="shared" si="4"/>
        <v>0.18139040000000003</v>
      </c>
      <c r="H9" s="2">
        <f t="shared" si="5"/>
        <v>27.208560000000006</v>
      </c>
      <c r="I9" t="s">
        <v>13</v>
      </c>
      <c r="J9" t="s">
        <v>81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30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77</v>
      </c>
      <c r="J10" s="26" t="s">
        <v>174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5" t="s">
        <v>29</v>
      </c>
      <c r="B11">
        <v>150</v>
      </c>
      <c r="C11" s="2">
        <v>158.5</v>
      </c>
      <c r="D11" s="3">
        <v>0.94540000000000002</v>
      </c>
      <c r="E11" s="23">
        <v>0.23</v>
      </c>
      <c r="F11" s="4">
        <f t="shared" si="4"/>
        <v>0.16972999999999994</v>
      </c>
      <c r="H11" s="2">
        <f t="shared" si="5"/>
        <v>25.459499999999991</v>
      </c>
      <c r="I11" t="s">
        <v>13</v>
      </c>
      <c r="J11" t="s">
        <v>82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5" t="s">
        <v>30</v>
      </c>
      <c r="B12">
        <v>150</v>
      </c>
      <c r="C12" s="2">
        <v>158.47</v>
      </c>
      <c r="D12" s="3">
        <v>0.9456</v>
      </c>
      <c r="E12" s="23">
        <v>0.23</v>
      </c>
      <c r="F12" s="4">
        <f t="shared" si="4"/>
        <v>0.16950859999999995</v>
      </c>
      <c r="H12" s="2">
        <f t="shared" si="5"/>
        <v>25.426289999999995</v>
      </c>
      <c r="I12" t="s">
        <v>13</v>
      </c>
      <c r="J12" t="s">
        <v>83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5" t="s">
        <v>31</v>
      </c>
      <c r="B13">
        <v>150</v>
      </c>
      <c r="C13" s="2">
        <v>159.30000000000001</v>
      </c>
      <c r="D13" s="3">
        <v>0.94069999999999998</v>
      </c>
      <c r="E13" s="23">
        <v>0.23</v>
      </c>
      <c r="F13" s="4">
        <f t="shared" si="4"/>
        <v>0.17563400000000001</v>
      </c>
      <c r="H13" s="2">
        <f t="shared" si="5"/>
        <v>26.345100000000002</v>
      </c>
      <c r="I13" t="s">
        <v>13</v>
      </c>
      <c r="J13" t="s">
        <v>84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5" t="s">
        <v>33</v>
      </c>
      <c r="B14">
        <v>150</v>
      </c>
      <c r="C14" s="2">
        <v>156.62</v>
      </c>
      <c r="D14" s="3">
        <v>0.95679999999999998</v>
      </c>
      <c r="E14" s="23">
        <v>0.23</v>
      </c>
      <c r="F14" s="4">
        <f t="shared" si="4"/>
        <v>0.15585560000000007</v>
      </c>
      <c r="H14" s="2">
        <f t="shared" si="5"/>
        <v>23.378340000000009</v>
      </c>
      <c r="I14" t="s">
        <v>13</v>
      </c>
      <c r="J14" t="s">
        <v>85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5" t="s">
        <v>34</v>
      </c>
      <c r="B15">
        <v>150</v>
      </c>
      <c r="C15" s="2">
        <v>155.80000000000001</v>
      </c>
      <c r="D15" s="3">
        <v>0.96179999999999999</v>
      </c>
      <c r="E15" s="23">
        <v>0.23</v>
      </c>
      <c r="F15" s="4">
        <f t="shared" si="4"/>
        <v>0.14980400000000013</v>
      </c>
      <c r="H15" s="2">
        <f t="shared" si="5"/>
        <v>22.470600000000019</v>
      </c>
      <c r="I15" t="s">
        <v>13</v>
      </c>
      <c r="J15" t="s">
        <v>86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5" t="s">
        <v>35</v>
      </c>
      <c r="B16">
        <v>150</v>
      </c>
      <c r="C16" s="2">
        <v>157.77000000000001</v>
      </c>
      <c r="D16" s="3">
        <v>0.94979999999999998</v>
      </c>
      <c r="E16" s="23">
        <v>0.23</v>
      </c>
      <c r="F16" s="4">
        <f t="shared" si="4"/>
        <v>0.16434260000000014</v>
      </c>
      <c r="H16" s="2">
        <f t="shared" si="5"/>
        <v>24.651390000000021</v>
      </c>
      <c r="I16" t="s">
        <v>13</v>
      </c>
      <c r="J16" t="s">
        <v>87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5" t="s">
        <v>36</v>
      </c>
      <c r="B17">
        <v>150</v>
      </c>
      <c r="C17" s="2">
        <v>157.85</v>
      </c>
      <c r="D17" s="3">
        <v>0.94930000000000003</v>
      </c>
      <c r="E17" s="23">
        <v>0.23</v>
      </c>
      <c r="F17" s="4">
        <f t="shared" si="4"/>
        <v>0.16493299999999997</v>
      </c>
      <c r="H17" s="2">
        <f t="shared" si="5"/>
        <v>24.739949999999993</v>
      </c>
      <c r="I17" t="s">
        <v>13</v>
      </c>
      <c r="J17" t="s">
        <v>88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5" t="s">
        <v>37</v>
      </c>
      <c r="B18">
        <v>150</v>
      </c>
      <c r="C18" s="2">
        <v>157.03</v>
      </c>
      <c r="D18" s="3">
        <v>0.95430000000000004</v>
      </c>
      <c r="E18" s="23">
        <v>0.23</v>
      </c>
      <c r="F18" s="4">
        <f t="shared" si="4"/>
        <v>0.15888140000000003</v>
      </c>
      <c r="H18" s="2">
        <f t="shared" si="5"/>
        <v>23.832210000000003</v>
      </c>
      <c r="I18" t="s">
        <v>13</v>
      </c>
      <c r="J18" t="s">
        <v>89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5" t="s">
        <v>38</v>
      </c>
      <c r="B19">
        <v>150</v>
      </c>
      <c r="C19" s="2">
        <v>155.83000000000001</v>
      </c>
      <c r="D19" s="3">
        <v>0.96160000000000001</v>
      </c>
      <c r="E19" s="23">
        <v>0.23</v>
      </c>
      <c r="F19" s="4">
        <f t="shared" si="4"/>
        <v>0.15002540000000011</v>
      </c>
      <c r="H19" s="2">
        <f t="shared" si="5"/>
        <v>22.503810000000016</v>
      </c>
      <c r="I19" t="s">
        <v>13</v>
      </c>
      <c r="J19" t="s">
        <v>90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4">
        <f t="shared" si="4"/>
        <v>0.15029600000000007</v>
      </c>
      <c r="H20" s="2">
        <f t="shared" si="5"/>
        <v>40.579920000000016</v>
      </c>
      <c r="I20" t="s">
        <v>13</v>
      </c>
      <c r="J20" t="s">
        <v>91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4">
        <f t="shared" si="4"/>
        <v>0.14672899999999997</v>
      </c>
      <c r="H21" s="2">
        <f t="shared" si="5"/>
        <v>39.616829999999993</v>
      </c>
      <c r="I21" t="s">
        <v>13</v>
      </c>
      <c r="J21" t="s">
        <v>92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4">
        <f t="shared" si="4"/>
        <v>0.15536070588235276</v>
      </c>
      <c r="H22" s="2">
        <f t="shared" si="5"/>
        <v>39.616979999999955</v>
      </c>
      <c r="I22" t="s">
        <v>13</v>
      </c>
      <c r="J22" t="s">
        <v>93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4">
        <f t="shared" si="4"/>
        <v>0.14410499999999996</v>
      </c>
      <c r="H23" s="2">
        <f t="shared" si="5"/>
        <v>38.908349999999984</v>
      </c>
      <c r="I23" t="s">
        <v>13</v>
      </c>
      <c r="J23" t="s">
        <v>94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4">
        <f t="shared" si="4"/>
        <v>0.12918341176470596</v>
      </c>
      <c r="H24" s="2">
        <f t="shared" si="5"/>
        <v>32.94177000000002</v>
      </c>
      <c r="I24" t="s">
        <v>13</v>
      </c>
      <c r="J24" t="s">
        <v>95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4">
        <f t="shared" si="4"/>
        <v>0.11034270588235287</v>
      </c>
      <c r="H25" s="2">
        <f t="shared" si="5"/>
        <v>28.137389999999982</v>
      </c>
      <c r="I25" t="s">
        <v>13</v>
      </c>
      <c r="J25" t="s">
        <v>96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5" t="s">
        <v>58</v>
      </c>
      <c r="B26">
        <v>105</v>
      </c>
      <c r="C26" s="2">
        <v>104.62</v>
      </c>
      <c r="D26" s="3">
        <v>1.0026999999999999</v>
      </c>
      <c r="E26" s="23">
        <f t="shared" si="14"/>
        <v>0.19993498266666668</v>
      </c>
      <c r="F26" s="4">
        <f t="shared" si="4"/>
        <v>0.1029937142857143</v>
      </c>
      <c r="H26" s="2">
        <f t="shared" si="5"/>
        <v>10.814340000000001</v>
      </c>
      <c r="I26" t="s">
        <v>13</v>
      </c>
      <c r="J26" t="s">
        <v>97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4">
        <f t="shared" si="4"/>
        <v>8.2540571428571533E-2</v>
      </c>
      <c r="H27" s="2">
        <f t="shared" si="5"/>
        <v>8.6667600000000107</v>
      </c>
      <c r="I27" t="s">
        <v>13</v>
      </c>
      <c r="J27" t="s">
        <v>98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4">
        <f t="shared" si="4"/>
        <v>8.1046999999999994E-2</v>
      </c>
      <c r="H28" s="2">
        <f t="shared" si="5"/>
        <v>7.2942299999999989</v>
      </c>
      <c r="I28" t="s">
        <v>13</v>
      </c>
      <c r="J28" t="s">
        <v>99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5" t="s">
        <v>61</v>
      </c>
      <c r="B29">
        <v>90</v>
      </c>
      <c r="C29" s="2">
        <v>89.46</v>
      </c>
      <c r="D29" s="3">
        <v>1.0049999999999999</v>
      </c>
      <c r="E29" s="23">
        <f t="shared" si="14"/>
        <v>0.1899382</v>
      </c>
      <c r="F29" s="4">
        <f t="shared" si="4"/>
        <v>0.10035799999999995</v>
      </c>
      <c r="H29" s="2">
        <f t="shared" si="5"/>
        <v>9.0322199999999953</v>
      </c>
      <c r="I29" t="s">
        <v>13</v>
      </c>
      <c r="J29" t="s">
        <v>100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67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4">
        <f t="shared" si="4"/>
        <v>6.8378000000000036E-2</v>
      </c>
      <c r="H30" s="2">
        <f t="shared" si="5"/>
        <v>6.1540200000000027</v>
      </c>
      <c r="I30" t="s">
        <v>13</v>
      </c>
      <c r="J30" t="s">
        <v>101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68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4">
        <f t="shared" si="4"/>
        <v>7.0345999999999895E-2</v>
      </c>
      <c r="H31" s="2">
        <f t="shared" si="5"/>
        <v>6.3311399999999907</v>
      </c>
      <c r="I31" t="s">
        <v>13</v>
      </c>
      <c r="J31" t="s">
        <v>102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69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4">
        <f t="shared" si="4"/>
        <v>6.690199999999985E-2</v>
      </c>
      <c r="H32" s="2">
        <f t="shared" si="5"/>
        <v>6.0211799999999869</v>
      </c>
      <c r="I32" t="s">
        <v>13</v>
      </c>
      <c r="J32" t="s">
        <v>103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70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4">
        <f t="shared" si="4"/>
        <v>6.9485000000000088E-2</v>
      </c>
      <c r="H33" s="2">
        <f t="shared" si="5"/>
        <v>6.2536500000000075</v>
      </c>
      <c r="I33" t="s">
        <v>13</v>
      </c>
      <c r="J33" t="s">
        <v>104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71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4">
        <f t="shared" si="4"/>
        <v>4.734500000000013E-2</v>
      </c>
      <c r="H34" s="2">
        <f t="shared" si="5"/>
        <v>4.2610500000000116</v>
      </c>
      <c r="I34" t="s">
        <v>13</v>
      </c>
      <c r="J34" t="s">
        <v>105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122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4">
        <f t="shared" si="4"/>
        <v>-8.5380000000001201E-3</v>
      </c>
      <c r="H35" s="2">
        <f t="shared" si="5"/>
        <v>-1.1526300000000163</v>
      </c>
      <c r="I35" t="s">
        <v>13</v>
      </c>
      <c r="J35" t="s">
        <v>120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123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4">
        <f t="shared" si="4"/>
        <v>2.7780000000000703E-3</v>
      </c>
      <c r="H36" s="2">
        <f t="shared" ref="H36" si="33">IF(G36="",$F$1*C36-B36,G36-B36)</f>
        <v>0.37503000000000952</v>
      </c>
      <c r="I36" t="s">
        <v>13</v>
      </c>
      <c r="J36" t="s">
        <v>121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129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4">
        <f t="shared" si="4"/>
        <v>4.58200000000004E-3</v>
      </c>
      <c r="H37" s="2">
        <f t="shared" ref="H37:H39" si="44">IF(G37="",$F$1*C37-B37,G37-B37)</f>
        <v>0.61857000000000539</v>
      </c>
      <c r="I37" t="s">
        <v>13</v>
      </c>
      <c r="J37" t="s">
        <v>130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131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4">
        <f t="shared" si="4"/>
        <v>7.042000000000017E-3</v>
      </c>
      <c r="H38" s="2">
        <f t="shared" si="44"/>
        <v>0.95067000000000235</v>
      </c>
      <c r="I38" t="s">
        <v>13</v>
      </c>
      <c r="J38" t="s">
        <v>132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133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4">
        <f t="shared" si="4"/>
        <v>-1.3458000000000076E-2</v>
      </c>
      <c r="H39" s="2">
        <f t="shared" si="44"/>
        <v>-1.8168300000000102</v>
      </c>
      <c r="I39" t="s">
        <v>13</v>
      </c>
      <c r="J39" t="s">
        <v>134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150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4">
        <f t="shared" si="4"/>
        <v>-2.4282000000000102E-2</v>
      </c>
      <c r="H40" s="2">
        <f t="shared" ref="H40" si="49">IF(G40="",$F$1*C40-B40,G40-B40)</f>
        <v>-3.2780700000000138</v>
      </c>
      <c r="I40" t="s">
        <v>13</v>
      </c>
      <c r="J40" t="s">
        <v>179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160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4">
        <f t="shared" si="4"/>
        <v>-2.9694000000000012E-2</v>
      </c>
      <c r="H41" s="2">
        <f t="shared" ref="H41" si="61">IF(G41="",$F$1*C41-B41,G41-B41)</f>
        <v>-4.0086900000000014</v>
      </c>
      <c r="I41" t="s">
        <v>13</v>
      </c>
      <c r="J41" t="s">
        <v>180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178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4">
        <f t="shared" ref="F42" si="73">IF(G42="",($F$1*C42-B42)/B42,H42/B42)</f>
        <v>-3.7565999999999898E-2</v>
      </c>
      <c r="H42" s="2">
        <f t="shared" ref="H42" si="74">IF(G42="",$F$1*C42-B42,G42-B42)</f>
        <v>-5.071409999999986</v>
      </c>
      <c r="I42" t="s">
        <v>13</v>
      </c>
      <c r="J42" t="s">
        <v>181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4">
        <f t="shared" ref="U42" si="83">S42/T42-1</f>
        <v>0.16268078870056502</v>
      </c>
      <c r="V42" s="4">
        <f t="shared" ref="V42" si="84">O42/(T42-R42)-1</f>
        <v>0.21378622088250343</v>
      </c>
      <c r="W42" s="1">
        <f t="shared" ref="W42" si="85">R42/S42</f>
        <v>0.20560177443009894</v>
      </c>
    </row>
    <row r="43" spans="1:23">
      <c r="A43" s="7" t="s">
        <v>191</v>
      </c>
      <c r="B43">
        <v>135</v>
      </c>
      <c r="C43" s="2">
        <v>118.51</v>
      </c>
      <c r="D43" s="3">
        <v>1.1379999999999999</v>
      </c>
      <c r="E43" s="23">
        <f t="shared" ref="E43" si="86">10%*M43+13%</f>
        <v>0.21990958666666666</v>
      </c>
      <c r="F43" s="4">
        <f t="shared" ref="F43" si="87">IF(G43="",($F$1*C43-B43)/B43,H43/B43)</f>
        <v>-2.8217999999999941E-2</v>
      </c>
      <c r="H43" s="2">
        <f t="shared" ref="H43" si="88">IF(G43="",$F$1*C43-B43,G43-B43)</f>
        <v>-3.8094299999999919</v>
      </c>
      <c r="I43" t="s">
        <v>13</v>
      </c>
      <c r="J43" t="s">
        <v>192</v>
      </c>
      <c r="K43" s="2">
        <f t="shared" ref="K43" si="89">D43*C43</f>
        <v>134.86437999999998</v>
      </c>
      <c r="L43" s="2">
        <f t="shared" ref="L43" si="90">B43-K43</f>
        <v>0.13562000000001717</v>
      </c>
      <c r="M43" s="1">
        <f t="shared" ref="M43" si="91">K43/150</f>
        <v>0.89909586666666652</v>
      </c>
      <c r="N43" s="6">
        <f t="shared" ref="N43" si="92">N42+C43-P43</f>
        <v>5097.9700000000012</v>
      </c>
      <c r="O43" s="2">
        <f t="shared" ref="O43" si="93">N43*D43</f>
        <v>5801.4898600000006</v>
      </c>
      <c r="P43" s="2"/>
      <c r="Q43" s="2"/>
      <c r="R43" s="6">
        <f t="shared" ref="R43" si="94">R42+Q43</f>
        <v>1480.91</v>
      </c>
      <c r="S43" s="6">
        <f t="shared" ref="S43" si="95">R43+O43</f>
        <v>7282.3998600000004</v>
      </c>
      <c r="T43">
        <f t="shared" ref="T43" si="96">T42+B43</f>
        <v>6330</v>
      </c>
      <c r="U43" s="4">
        <f t="shared" ref="U43" si="97">S43/T43-1</f>
        <v>0.15045811374407592</v>
      </c>
      <c r="V43" s="4">
        <f t="shared" ref="V43" si="98">O43/(T43-R43)-1</f>
        <v>0.19640795695687241</v>
      </c>
      <c r="W43" s="1">
        <f t="shared" ref="W43" si="99">R43/S43</f>
        <v>0.20335466720719178</v>
      </c>
    </row>
    <row r="44" spans="1:23">
      <c r="S44" s="6"/>
    </row>
  </sheetData>
  <autoFilter ref="A1:W1" xr:uid="{97C2E941-0B08-D04E-A558-71A6284C31B0}"/>
  <phoneticPr fontId="2" type="noConversion"/>
  <conditionalFormatting sqref="L1:L1048576">
    <cfRule type="cellIs" dxfId="15" priority="7" operator="between">
      <formula>-0.45</formula>
      <formula>0.45</formula>
    </cfRule>
  </conditionalFormatting>
  <conditionalFormatting sqref="U1:U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9 F11:F43">
    <cfRule type="cellIs" dxfId="14" priority="1" operator="greaterThan">
      <formula>E9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baseColWidth="10" defaultRowHeight="16"/>
  <cols>
    <col min="1" max="1" width="15.33203125" customWidth="1"/>
    <col min="2" max="2" width="6" bestFit="1" customWidth="1"/>
    <col min="3" max="4" width="8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0.92689999999999995</v>
      </c>
      <c r="G1" s="37" t="s">
        <v>182</v>
      </c>
      <c r="H1" s="21" t="str">
        <f>"盈利"&amp;ROUND(SUM(H2:H20000),2)</f>
        <v>盈利1227.22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t="s">
        <v>55</v>
      </c>
      <c r="U1" t="s">
        <v>78</v>
      </c>
      <c r="V1" s="18" t="s">
        <v>162</v>
      </c>
      <c r="W1" t="s">
        <v>141</v>
      </c>
    </row>
    <row r="2" spans="1:23">
      <c r="A2" s="25" t="s">
        <v>7</v>
      </c>
      <c r="B2" s="26">
        <v>150</v>
      </c>
      <c r="C2" s="26">
        <v>206.73</v>
      </c>
      <c r="D2" s="26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77</v>
      </c>
      <c r="J2" s="26" t="s">
        <v>153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6">
        <v>207.61</v>
      </c>
      <c r="D3" s="26">
        <v>0.72250000000000003</v>
      </c>
      <c r="E3" s="32">
        <v>0.23</v>
      </c>
      <c r="F3" s="30">
        <f t="shared" ref="F3:F43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77</v>
      </c>
      <c r="J3" s="26" t="s">
        <v>154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6">
        <v>203.09</v>
      </c>
      <c r="D4" s="26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77</v>
      </c>
      <c r="J4" s="26" t="s">
        <v>155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6">
        <v>199.68</v>
      </c>
      <c r="D5" s="26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77</v>
      </c>
      <c r="J5" s="26" t="s">
        <v>163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6">
        <v>200.16</v>
      </c>
      <c r="D6" s="26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77</v>
      </c>
      <c r="J6" s="26" t="s">
        <v>164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6">
        <v>199.63</v>
      </c>
      <c r="D7" s="26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77</v>
      </c>
      <c r="J7" s="26" t="s">
        <v>165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6">
        <v>199.95</v>
      </c>
      <c r="D8" s="26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77</v>
      </c>
      <c r="J8" s="26" t="s">
        <v>167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6">
        <v>198.49</v>
      </c>
      <c r="D9" s="26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77</v>
      </c>
      <c r="J9" s="26" t="s">
        <v>166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6">
        <v>199.76</v>
      </c>
      <c r="D10" s="26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77</v>
      </c>
      <c r="J10" s="26" t="s">
        <v>168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6">
        <v>197.11</v>
      </c>
      <c r="D11" s="26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77</v>
      </c>
      <c r="J11" s="26" t="s">
        <v>183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6">
        <v>197.58</v>
      </c>
      <c r="D12" s="26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77</v>
      </c>
      <c r="J12" s="26" t="s">
        <v>184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6">
        <v>198.99</v>
      </c>
      <c r="D13" s="26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77</v>
      </c>
      <c r="J13" s="26" t="s">
        <v>169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6">
        <v>197.08</v>
      </c>
      <c r="D14" s="26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77</v>
      </c>
      <c r="J14" s="26" t="s">
        <v>185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6">
        <v>195.98</v>
      </c>
      <c r="D15" s="26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77</v>
      </c>
      <c r="J15" s="26" t="s">
        <v>186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6">
        <v>198.78</v>
      </c>
      <c r="D16" s="26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77</v>
      </c>
      <c r="J16" s="26" t="s">
        <v>171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6">
        <v>198.44</v>
      </c>
      <c r="D17" s="26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77</v>
      </c>
      <c r="J17" s="26" t="s">
        <v>170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6">
        <v>197.45</v>
      </c>
      <c r="D18" s="26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77</v>
      </c>
      <c r="J18" s="26" t="s">
        <v>187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6">
        <v>198.26</v>
      </c>
      <c r="D19" s="26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77</v>
      </c>
      <c r="J19" s="26" t="s">
        <v>172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5" t="s">
        <v>44</v>
      </c>
      <c r="B20">
        <v>270</v>
      </c>
      <c r="C20">
        <v>357.76</v>
      </c>
      <c r="D20">
        <v>0.75470000000000004</v>
      </c>
      <c r="E20" s="1">
        <f>10%*M20+13%</f>
        <v>0.31000098133333331</v>
      </c>
      <c r="F20" s="39">
        <f t="shared" si="1"/>
        <v>0.22817682962962951</v>
      </c>
      <c r="G20" s="9"/>
      <c r="H20" s="20">
        <f t="shared" si="2"/>
        <v>61.607743999999968</v>
      </c>
      <c r="I20" t="s">
        <v>13</v>
      </c>
      <c r="J20" t="s">
        <v>106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5" t="s">
        <v>45</v>
      </c>
      <c r="B21">
        <v>270</v>
      </c>
      <c r="C21">
        <v>361.93</v>
      </c>
      <c r="D21">
        <v>0.746</v>
      </c>
      <c r="E21" s="1">
        <f>10%*M21+13%</f>
        <v>0.30999985333333335</v>
      </c>
      <c r="F21" s="39">
        <f t="shared" si="1"/>
        <v>0.24249228518518517</v>
      </c>
      <c r="G21" s="9"/>
      <c r="H21" s="20">
        <f t="shared" si="2"/>
        <v>65.472916999999995</v>
      </c>
      <c r="I21" t="s">
        <v>13</v>
      </c>
      <c r="J21" t="s">
        <v>107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5" t="s">
        <v>46</v>
      </c>
      <c r="B22">
        <v>270</v>
      </c>
      <c r="C22">
        <v>365.31</v>
      </c>
      <c r="D22">
        <v>0.73909999999999998</v>
      </c>
      <c r="E22" s="1">
        <f t="shared" ref="E22:E34" si="18">10%*M22+13%</f>
        <v>0.310000414</v>
      </c>
      <c r="F22" s="39">
        <f t="shared" si="1"/>
        <v>0.25409570000000004</v>
      </c>
      <c r="G22" s="9"/>
      <c r="H22" s="20">
        <f t="shared" si="2"/>
        <v>68.605839000000003</v>
      </c>
      <c r="I22" t="s">
        <v>13</v>
      </c>
      <c r="J22" t="s">
        <v>108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5" t="s">
        <v>47</v>
      </c>
      <c r="B23">
        <v>270</v>
      </c>
      <c r="C23">
        <v>368.2</v>
      </c>
      <c r="D23">
        <v>0.73329999999999995</v>
      </c>
      <c r="E23" s="1">
        <f t="shared" si="18"/>
        <v>0.31000070666666668</v>
      </c>
      <c r="F23" s="39">
        <f t="shared" si="1"/>
        <v>0.26401696296296279</v>
      </c>
      <c r="G23" s="9"/>
      <c r="H23" s="20">
        <f t="shared" si="2"/>
        <v>71.284579999999949</v>
      </c>
      <c r="I23" t="s">
        <v>13</v>
      </c>
      <c r="J23" t="s">
        <v>109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5" t="s">
        <v>53</v>
      </c>
      <c r="B24">
        <v>270</v>
      </c>
      <c r="C24">
        <v>358.76</v>
      </c>
      <c r="D24">
        <v>0.75260000000000005</v>
      </c>
      <c r="E24" s="1">
        <f t="shared" si="18"/>
        <v>0.31000185066666663</v>
      </c>
      <c r="F24" s="39">
        <f t="shared" si="1"/>
        <v>0.23160979259259243</v>
      </c>
      <c r="G24" s="9"/>
      <c r="H24" s="20">
        <f t="shared" si="2"/>
        <v>62.534643999999957</v>
      </c>
      <c r="I24" t="s">
        <v>13</v>
      </c>
      <c r="J24" t="s">
        <v>110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5" t="s">
        <v>62</v>
      </c>
      <c r="B25">
        <v>270</v>
      </c>
      <c r="C25">
        <v>350.56</v>
      </c>
      <c r="D25">
        <v>0.7702</v>
      </c>
      <c r="E25" s="1">
        <f t="shared" si="18"/>
        <v>0.3100008746666667</v>
      </c>
      <c r="F25" s="39">
        <f t="shared" si="1"/>
        <v>0.20345949629629623</v>
      </c>
      <c r="G25" s="9"/>
      <c r="H25" s="20">
        <f t="shared" si="2"/>
        <v>54.934063999999978</v>
      </c>
      <c r="I25" t="s">
        <v>13</v>
      </c>
      <c r="J25" t="s">
        <v>111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63</v>
      </c>
      <c r="B26" s="26">
        <v>120</v>
      </c>
      <c r="C26" s="26">
        <v>154.58000000000001</v>
      </c>
      <c r="D26" s="26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77</v>
      </c>
      <c r="J26" s="26" t="s">
        <v>188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5" t="s">
        <v>64</v>
      </c>
      <c r="B27">
        <v>120</v>
      </c>
      <c r="C27">
        <v>152.22999999999999</v>
      </c>
      <c r="D27">
        <v>0.7883</v>
      </c>
      <c r="E27" s="1">
        <f t="shared" si="18"/>
        <v>0.21000193933333333</v>
      </c>
      <c r="F27" s="39">
        <f t="shared" si="1"/>
        <v>0.17584989166666651</v>
      </c>
      <c r="G27" s="9"/>
      <c r="H27" s="20">
        <f t="shared" si="2"/>
        <v>21.10198699999998</v>
      </c>
      <c r="I27" t="s">
        <v>13</v>
      </c>
      <c r="J27" t="s">
        <v>112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5" t="s">
        <v>65</v>
      </c>
      <c r="B28">
        <v>120</v>
      </c>
      <c r="C28">
        <v>151.59</v>
      </c>
      <c r="D28">
        <v>0.79159999999999997</v>
      </c>
      <c r="E28" s="1">
        <f t="shared" si="18"/>
        <v>0.209999096</v>
      </c>
      <c r="F28" s="39">
        <f t="shared" si="1"/>
        <v>0.17090642499999997</v>
      </c>
      <c r="G28" s="9"/>
      <c r="H28" s="20">
        <f t="shared" si="2"/>
        <v>20.508770999999996</v>
      </c>
      <c r="I28" t="s">
        <v>13</v>
      </c>
      <c r="J28" t="s">
        <v>113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5" t="s">
        <v>66</v>
      </c>
      <c r="B29">
        <v>120</v>
      </c>
      <c r="C29">
        <v>152.56</v>
      </c>
      <c r="D29">
        <v>0.78659999999999997</v>
      </c>
      <c r="E29" s="1">
        <f t="shared" si="18"/>
        <v>0.210002464</v>
      </c>
      <c r="F29" s="39">
        <f t="shared" si="1"/>
        <v>0.17839886666666657</v>
      </c>
      <c r="G29" s="9"/>
      <c r="H29" s="20">
        <f t="shared" si="2"/>
        <v>21.407863999999989</v>
      </c>
      <c r="I29" t="s">
        <v>13</v>
      </c>
      <c r="J29" t="s">
        <v>114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5" t="s">
        <v>72</v>
      </c>
      <c r="B30">
        <v>120</v>
      </c>
      <c r="C30">
        <v>147.63999999999999</v>
      </c>
      <c r="D30">
        <v>0.81279999999999997</v>
      </c>
      <c r="E30" s="1">
        <f t="shared" si="18"/>
        <v>0.21000119466666667</v>
      </c>
      <c r="F30" s="39">
        <f t="shared" si="1"/>
        <v>0.14039596666666654</v>
      </c>
      <c r="G30" s="9"/>
      <c r="H30" s="20">
        <f t="shared" si="2"/>
        <v>16.847515999999985</v>
      </c>
      <c r="I30" t="s">
        <v>13</v>
      </c>
      <c r="J30" t="s">
        <v>115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5" t="s">
        <v>73</v>
      </c>
      <c r="B31">
        <v>105</v>
      </c>
      <c r="C31">
        <v>129.06</v>
      </c>
      <c r="D31">
        <v>0.81359999999999999</v>
      </c>
      <c r="E31" s="1">
        <f t="shared" si="18"/>
        <v>0.20000214399999999</v>
      </c>
      <c r="F31" s="39">
        <f t="shared" si="1"/>
        <v>0.13929251428571432</v>
      </c>
      <c r="G31" s="9"/>
      <c r="H31" s="20">
        <f t="shared" si="2"/>
        <v>14.625714000000002</v>
      </c>
      <c r="I31" t="s">
        <v>13</v>
      </c>
      <c r="J31" t="s">
        <v>116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5" t="s">
        <v>74</v>
      </c>
      <c r="B32">
        <v>105</v>
      </c>
      <c r="C32">
        <v>129.04</v>
      </c>
      <c r="D32">
        <v>0.81369999999999998</v>
      </c>
      <c r="E32" s="1">
        <f t="shared" si="18"/>
        <v>0.19999989866666668</v>
      </c>
      <c r="F32" s="39">
        <f t="shared" si="1"/>
        <v>0.13911596190476172</v>
      </c>
      <c r="G32" s="9"/>
      <c r="H32" s="20">
        <f t="shared" si="2"/>
        <v>14.607175999999981</v>
      </c>
      <c r="I32" t="s">
        <v>13</v>
      </c>
      <c r="J32" t="s">
        <v>117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5" t="s">
        <v>75</v>
      </c>
      <c r="B33">
        <v>105</v>
      </c>
      <c r="C33">
        <v>129.26</v>
      </c>
      <c r="D33">
        <v>0.81230000000000002</v>
      </c>
      <c r="E33" s="1">
        <f t="shared" si="18"/>
        <v>0.19999859866666667</v>
      </c>
      <c r="F33" s="39">
        <f t="shared" si="1"/>
        <v>0.14105803809523793</v>
      </c>
      <c r="G33" s="9"/>
      <c r="H33" s="20">
        <f t="shared" si="2"/>
        <v>14.811093999999983</v>
      </c>
      <c r="I33" t="s">
        <v>13</v>
      </c>
      <c r="J33" t="s">
        <v>118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7" t="s">
        <v>76</v>
      </c>
      <c r="B34">
        <v>105</v>
      </c>
      <c r="C34">
        <v>126.26</v>
      </c>
      <c r="D34">
        <v>0.83160000000000001</v>
      </c>
      <c r="E34" s="1">
        <f t="shared" si="18"/>
        <v>0.199998544</v>
      </c>
      <c r="F34" s="39">
        <f t="shared" si="1"/>
        <v>0.11457518095238096</v>
      </c>
      <c r="G34" s="9"/>
      <c r="H34" s="20">
        <f t="shared" si="2"/>
        <v>12.030394000000001</v>
      </c>
      <c r="I34" t="s">
        <v>13</v>
      </c>
      <c r="J34" t="s">
        <v>119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124</v>
      </c>
      <c r="B35">
        <v>105</v>
      </c>
      <c r="C35">
        <v>119.93</v>
      </c>
      <c r="D35">
        <v>0.87549999999999994</v>
      </c>
      <c r="E35" s="1">
        <f t="shared" ref="E35:E36" si="37">10%*M35+13%</f>
        <v>0.19999914333333335</v>
      </c>
      <c r="F35" s="39">
        <f t="shared" si="1"/>
        <v>5.8696352380952381E-2</v>
      </c>
      <c r="G35" s="9"/>
      <c r="H35" s="20">
        <f t="shared" si="2"/>
        <v>6.1631169999999997</v>
      </c>
      <c r="I35" t="s">
        <v>13</v>
      </c>
      <c r="J35" t="s">
        <v>125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126</v>
      </c>
      <c r="B36">
        <v>90</v>
      </c>
      <c r="C36">
        <v>102.92</v>
      </c>
      <c r="D36">
        <v>0.87450000000000006</v>
      </c>
      <c r="E36" s="1">
        <f t="shared" si="37"/>
        <v>0.19000236000000001</v>
      </c>
      <c r="F36" s="39">
        <f t="shared" si="1"/>
        <v>5.9961644444444399E-2</v>
      </c>
      <c r="G36" s="9"/>
      <c r="H36" s="20">
        <f t="shared" si="2"/>
        <v>5.3965479999999957</v>
      </c>
      <c r="I36" t="s">
        <v>13</v>
      </c>
      <c r="J36" t="s">
        <v>127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135</v>
      </c>
      <c r="B37">
        <v>90</v>
      </c>
      <c r="C37">
        <v>103.33</v>
      </c>
      <c r="D37">
        <v>0.871</v>
      </c>
      <c r="E37" s="1">
        <f t="shared" ref="E37:E39" si="46">10%*M37+13%</f>
        <v>0.19000028666666666</v>
      </c>
      <c r="F37" s="39">
        <f t="shared" si="1"/>
        <v>6.4184188888888771E-2</v>
      </c>
      <c r="G37" s="9"/>
      <c r="H37" s="20">
        <f t="shared" si="2"/>
        <v>5.776576999999989</v>
      </c>
      <c r="I37" t="s">
        <v>13</v>
      </c>
      <c r="J37" t="s">
        <v>136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137</v>
      </c>
      <c r="B38">
        <v>90</v>
      </c>
      <c r="C38">
        <v>103.2</v>
      </c>
      <c r="D38">
        <v>0.87209999999999999</v>
      </c>
      <c r="E38" s="1">
        <f t="shared" si="46"/>
        <v>0.19000048</v>
      </c>
      <c r="F38" s="39">
        <f t="shared" si="1"/>
        <v>6.2845333333333364E-2</v>
      </c>
      <c r="G38" s="9"/>
      <c r="H38" s="20">
        <f t="shared" si="2"/>
        <v>5.6560800000000029</v>
      </c>
      <c r="I38" t="s">
        <v>13</v>
      </c>
      <c r="J38" t="s">
        <v>138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139</v>
      </c>
      <c r="B39">
        <v>90</v>
      </c>
      <c r="C39">
        <v>102.4</v>
      </c>
      <c r="D39">
        <v>0.87890000000000001</v>
      </c>
      <c r="E39" s="1">
        <f t="shared" si="46"/>
        <v>0.18999957333333334</v>
      </c>
      <c r="F39" s="39">
        <f t="shared" si="1"/>
        <v>5.460622222222216E-2</v>
      </c>
      <c r="G39" s="9"/>
      <c r="H39" s="20">
        <f t="shared" si="2"/>
        <v>4.9145599999999945</v>
      </c>
      <c r="I39" t="s">
        <v>13</v>
      </c>
      <c r="J39" t="s">
        <v>140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151</v>
      </c>
      <c r="B40">
        <v>135</v>
      </c>
      <c r="C40">
        <v>151.04</v>
      </c>
      <c r="D40">
        <v>0.89380000000000004</v>
      </c>
      <c r="E40" s="1">
        <f t="shared" ref="E40" si="56">10%*M40+13%</f>
        <v>0.21999970133333335</v>
      </c>
      <c r="F40" s="39">
        <f t="shared" si="1"/>
        <v>3.7029451851851636E-2</v>
      </c>
      <c r="G40" s="9"/>
      <c r="H40" s="20">
        <f t="shared" ref="H40" si="57">IF(G40="",$F$1*C40-B40,G40-B40)</f>
        <v>4.9989759999999706</v>
      </c>
      <c r="I40" t="s">
        <v>13</v>
      </c>
      <c r="J40" t="s">
        <v>152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158</v>
      </c>
      <c r="B41">
        <v>135</v>
      </c>
      <c r="C41">
        <v>147.35</v>
      </c>
      <c r="D41">
        <v>0.91620000000000001</v>
      </c>
      <c r="E41" s="1">
        <f t="shared" ref="E41" si="68">10%*M41+13%</f>
        <v>0.22000138000000002</v>
      </c>
      <c r="F41" s="39">
        <f t="shared" si="1"/>
        <v>1.1694185185185099E-2</v>
      </c>
      <c r="G41" s="9"/>
      <c r="H41" s="20">
        <f t="shared" ref="H41" si="69">IF(G41="",$F$1*C41-B41,G41-B41)</f>
        <v>1.5787149999999883</v>
      </c>
      <c r="I41" t="s">
        <v>13</v>
      </c>
      <c r="J41" t="s">
        <v>159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176</v>
      </c>
      <c r="B42">
        <v>135</v>
      </c>
      <c r="C42">
        <v>144.97</v>
      </c>
      <c r="D42">
        <v>0.93120000000000003</v>
      </c>
      <c r="E42" s="1">
        <f t="shared" ref="E42" si="80">10%*M42+13%</f>
        <v>0.21999737600000002</v>
      </c>
      <c r="F42" s="39">
        <f t="shared" si="1"/>
        <v>-4.6467185185185321E-3</v>
      </c>
      <c r="G42" s="9"/>
      <c r="H42" s="20">
        <f t="shared" ref="H42" si="81">IF(G42="",$F$1*C42-B42,G42-B42)</f>
        <v>-0.62730700000000184</v>
      </c>
      <c r="I42" t="s">
        <v>13</v>
      </c>
      <c r="J42" t="s">
        <v>177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189</v>
      </c>
      <c r="B43">
        <v>135</v>
      </c>
      <c r="C43">
        <v>143.21</v>
      </c>
      <c r="D43">
        <v>0.94269999999999998</v>
      </c>
      <c r="E43" s="1">
        <f t="shared" ref="E43" si="93">10%*M43+13%</f>
        <v>0.22000271133333332</v>
      </c>
      <c r="F43" s="39">
        <f t="shared" si="1"/>
        <v>-1.6730748148148046E-2</v>
      </c>
      <c r="G43" s="9"/>
      <c r="H43" s="20">
        <f t="shared" ref="H43" si="94">IF(G43="",$F$1*C43-B43,G43-B43)</f>
        <v>-2.2586509999999862</v>
      </c>
      <c r="I43" t="s">
        <v>13</v>
      </c>
      <c r="J43" t="s">
        <v>190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</sheetData>
  <autoFilter ref="A1:W1" xr:uid="{EBD5E519-1AC8-D646-A624-501481F39CB6}"/>
  <phoneticPr fontId="2" type="noConversion"/>
  <conditionalFormatting sqref="L1:L1048576">
    <cfRule type="cellIs" dxfId="13" priority="8" operator="between">
      <formula>-0.01</formula>
      <formula>0.01</formula>
    </cfRule>
  </conditionalFormatting>
  <conditionalFormatting sqref="U1:U1048576 W1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0:F25 F27:F43">
    <cfRule type="cellIs" dxfId="5" priority="1" operator="greaterThan">
      <formula>E20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2019-03-08T03:45:47Z</dcterms:modified>
</cp:coreProperties>
</file>