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DBC33851-6A08-4561-A455-6D8137B52DB5}" xr6:coauthVersionLast="46" xr6:coauthVersionMax="46" xr10:uidLastSave="{00000000-0000-0000-0000-000000000000}"/>
  <bookViews>
    <workbookView xWindow="-120" yWindow="-120" windowWidth="21840" windowHeight="13140" tabRatio="619" activeTab="1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'zz500'!$A$1:$AC$166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18" i="2" l="1"/>
  <c r="S218" i="2"/>
  <c r="V218" i="2"/>
  <c r="W218" i="2"/>
  <c r="Z218" i="2" s="1"/>
  <c r="AB218" i="2" s="1"/>
  <c r="X218" i="2"/>
  <c r="Y218" i="2"/>
  <c r="AA218" i="2"/>
  <c r="AC218" i="2"/>
  <c r="R219" i="2"/>
  <c r="S219" i="2"/>
  <c r="V219" i="2"/>
  <c r="W219" i="2"/>
  <c r="Z219" i="2" s="1"/>
  <c r="AB219" i="2" s="1"/>
  <c r="X219" i="2"/>
  <c r="Y219" i="2"/>
  <c r="AA219" i="2"/>
  <c r="AC219" i="2"/>
  <c r="R220" i="2"/>
  <c r="S220" i="2"/>
  <c r="V220" i="2"/>
  <c r="W220" i="2"/>
  <c r="Z220" i="2" s="1"/>
  <c r="AB220" i="2" s="1"/>
  <c r="X220" i="2"/>
  <c r="Y220" i="2"/>
  <c r="AA220" i="2"/>
  <c r="AC220" i="2"/>
  <c r="R221" i="2"/>
  <c r="S221" i="2"/>
  <c r="V221" i="2"/>
  <c r="W221" i="2"/>
  <c r="Z221" i="2" s="1"/>
  <c r="AB221" i="2" s="1"/>
  <c r="X221" i="2"/>
  <c r="Y221" i="2"/>
  <c r="AA221" i="2"/>
  <c r="AC221" i="2"/>
  <c r="R222" i="2"/>
  <c r="S222" i="2"/>
  <c r="V222" i="2"/>
  <c r="W222" i="2"/>
  <c r="Z222" i="2" s="1"/>
  <c r="AB222" i="2" s="1"/>
  <c r="X222" i="2"/>
  <c r="Y222" i="2"/>
  <c r="AA222" i="2"/>
  <c r="AC222" i="2"/>
  <c r="R223" i="2"/>
  <c r="S223" i="2"/>
  <c r="V223" i="2"/>
  <c r="W223" i="2"/>
  <c r="Z223" i="2" s="1"/>
  <c r="AB223" i="2" s="1"/>
  <c r="X223" i="2"/>
  <c r="Y223" i="2"/>
  <c r="AA223" i="2"/>
  <c r="AC223" i="2"/>
  <c r="R224" i="2"/>
  <c r="S224" i="2"/>
  <c r="V224" i="2"/>
  <c r="W224" i="2"/>
  <c r="Z224" i="2" s="1"/>
  <c r="AB224" i="2" s="1"/>
  <c r="X224" i="2"/>
  <c r="Y224" i="2"/>
  <c r="AA224" i="2"/>
  <c r="AC224" i="2"/>
  <c r="R225" i="2"/>
  <c r="S225" i="2"/>
  <c r="V225" i="2"/>
  <c r="W225" i="2"/>
  <c r="Z225" i="2" s="1"/>
  <c r="AB225" i="2" s="1"/>
  <c r="X225" i="2"/>
  <c r="Y225" i="2"/>
  <c r="AA225" i="2"/>
  <c r="AC225" i="2"/>
  <c r="R226" i="2"/>
  <c r="S226" i="2"/>
  <c r="V226" i="2"/>
  <c r="W226" i="2"/>
  <c r="Z226" i="2" s="1"/>
  <c r="AB226" i="2" s="1"/>
  <c r="X226" i="2"/>
  <c r="Y226" i="2"/>
  <c r="AA226" i="2"/>
  <c r="AC226" i="2"/>
  <c r="R227" i="2"/>
  <c r="S227" i="2"/>
  <c r="V227" i="2"/>
  <c r="W227" i="2"/>
  <c r="Z227" i="2" s="1"/>
  <c r="AB227" i="2" s="1"/>
  <c r="X227" i="2"/>
  <c r="Y227" i="2"/>
  <c r="AA227" i="2"/>
  <c r="AC227" i="2"/>
  <c r="R228" i="2"/>
  <c r="S228" i="2"/>
  <c r="V228" i="2"/>
  <c r="W228" i="2"/>
  <c r="Z228" i="2" s="1"/>
  <c r="AB228" i="2" s="1"/>
  <c r="X228" i="2"/>
  <c r="Y228" i="2"/>
  <c r="AA228" i="2"/>
  <c r="AC228" i="2"/>
  <c r="F217" i="2"/>
  <c r="H217" i="2"/>
  <c r="K217" i="2"/>
  <c r="L217" i="2"/>
  <c r="M217" i="2" s="1"/>
  <c r="N217" i="2" s="1"/>
  <c r="O217" i="2"/>
  <c r="P217" i="2" s="1"/>
  <c r="Q217" i="2"/>
  <c r="E217" i="2" s="1"/>
  <c r="AC217" i="2" s="1"/>
  <c r="AA217" i="2"/>
  <c r="F218" i="2"/>
  <c r="H218" i="2"/>
  <c r="K218" i="2"/>
  <c r="L218" i="2"/>
  <c r="O218" i="2"/>
  <c r="P218" i="2" s="1"/>
  <c r="Q218" i="2"/>
  <c r="E218" i="2" s="1"/>
  <c r="X229" i="2"/>
  <c r="X230" i="2" s="1"/>
  <c r="F219" i="2"/>
  <c r="H219" i="2"/>
  <c r="K219" i="2"/>
  <c r="L219" i="2"/>
  <c r="O219" i="2"/>
  <c r="P219" i="2" s="1"/>
  <c r="Q219" i="2"/>
  <c r="E219" i="2" s="1"/>
  <c r="V229" i="2"/>
  <c r="V230" i="2" s="1"/>
  <c r="F220" i="2"/>
  <c r="H220" i="2"/>
  <c r="K220" i="2"/>
  <c r="L220" i="2"/>
  <c r="M220" i="2" s="1"/>
  <c r="N220" i="2" s="1"/>
  <c r="O220" i="2"/>
  <c r="P220" i="2" s="1"/>
  <c r="Q220" i="2"/>
  <c r="E220" i="2" s="1"/>
  <c r="F221" i="2"/>
  <c r="H221" i="2"/>
  <c r="K221" i="2"/>
  <c r="L221" i="2"/>
  <c r="O221" i="2"/>
  <c r="P221" i="2" s="1"/>
  <c r="Q221" i="2"/>
  <c r="E221" i="2" s="1"/>
  <c r="F222" i="2"/>
  <c r="H222" i="2"/>
  <c r="K222" i="2"/>
  <c r="L222" i="2"/>
  <c r="O222" i="2"/>
  <c r="P222" i="2" s="1"/>
  <c r="Q222" i="2"/>
  <c r="E222" i="2" s="1"/>
  <c r="F223" i="2"/>
  <c r="H223" i="2"/>
  <c r="K223" i="2"/>
  <c r="L223" i="2"/>
  <c r="O223" i="2"/>
  <c r="P223" i="2" s="1"/>
  <c r="Q223" i="2"/>
  <c r="E223" i="2" s="1"/>
  <c r="F224" i="2"/>
  <c r="H224" i="2"/>
  <c r="K224" i="2"/>
  <c r="L224" i="2"/>
  <c r="O224" i="2"/>
  <c r="P224" i="2" s="1"/>
  <c r="Q224" i="2"/>
  <c r="E224" i="2" s="1"/>
  <c r="F225" i="2"/>
  <c r="H225" i="2"/>
  <c r="K225" i="2"/>
  <c r="L225" i="2"/>
  <c r="O225" i="2"/>
  <c r="P225" i="2" s="1"/>
  <c r="Q225" i="2"/>
  <c r="E225" i="2" s="1"/>
  <c r="F226" i="2"/>
  <c r="H226" i="2"/>
  <c r="K226" i="2"/>
  <c r="L226" i="2"/>
  <c r="M226" i="2" s="1"/>
  <c r="N226" i="2" s="1"/>
  <c r="O226" i="2"/>
  <c r="P226" i="2" s="1"/>
  <c r="Q226" i="2"/>
  <c r="E226" i="2" s="1"/>
  <c r="F227" i="2"/>
  <c r="H227" i="2"/>
  <c r="K227" i="2"/>
  <c r="L227" i="2"/>
  <c r="O227" i="2"/>
  <c r="P227" i="2" s="1"/>
  <c r="Q227" i="2"/>
  <c r="E227" i="2" s="1"/>
  <c r="E228" i="2"/>
  <c r="F228" i="2"/>
  <c r="H228" i="2"/>
  <c r="K228" i="2"/>
  <c r="L228" i="2"/>
  <c r="M228" i="2" s="1"/>
  <c r="N228" i="2" s="1"/>
  <c r="O228" i="2"/>
  <c r="P228" i="2"/>
  <c r="Q228" i="2"/>
  <c r="F229" i="2"/>
  <c r="H229" i="2"/>
  <c r="K229" i="2"/>
  <c r="L229" i="2"/>
  <c r="O229" i="2"/>
  <c r="P229" i="2" s="1"/>
  <c r="Q229" i="2"/>
  <c r="E229" i="2" s="1"/>
  <c r="AC229" i="2" s="1"/>
  <c r="AA229" i="2"/>
  <c r="E230" i="2"/>
  <c r="AC230" i="2" s="1"/>
  <c r="F230" i="2"/>
  <c r="H230" i="2"/>
  <c r="K230" i="2"/>
  <c r="L230" i="2"/>
  <c r="M230" i="2" s="1"/>
  <c r="N230" i="2" s="1"/>
  <c r="O230" i="2"/>
  <c r="P230" i="2"/>
  <c r="Q230" i="2"/>
  <c r="AA230" i="2"/>
  <c r="F212" i="2"/>
  <c r="H212" i="2"/>
  <c r="K212" i="2"/>
  <c r="L212" i="2"/>
  <c r="O212" i="2"/>
  <c r="P212" i="2" s="1"/>
  <c r="Q212" i="2"/>
  <c r="E212" i="2" s="1"/>
  <c r="AA212" i="2"/>
  <c r="F213" i="2"/>
  <c r="H213" i="2"/>
  <c r="K213" i="2"/>
  <c r="L213" i="2"/>
  <c r="O213" i="2"/>
  <c r="P213" i="2" s="1"/>
  <c r="Q213" i="2"/>
  <c r="E213" i="2" s="1"/>
  <c r="AA213" i="2"/>
  <c r="F214" i="2"/>
  <c r="H214" i="2"/>
  <c r="K214" i="2"/>
  <c r="L214" i="2"/>
  <c r="O214" i="2"/>
  <c r="P214" i="2" s="1"/>
  <c r="Q214" i="2"/>
  <c r="E214" i="2" s="1"/>
  <c r="AA214" i="2"/>
  <c r="F215" i="2"/>
  <c r="H215" i="2"/>
  <c r="K215" i="2"/>
  <c r="L215" i="2"/>
  <c r="O215" i="2"/>
  <c r="P215" i="2" s="1"/>
  <c r="Q215" i="2"/>
  <c r="E215" i="2" s="1"/>
  <c r="AA215" i="2"/>
  <c r="F216" i="2"/>
  <c r="H216" i="2"/>
  <c r="K216" i="2"/>
  <c r="L216" i="2"/>
  <c r="O216" i="2"/>
  <c r="P216" i="2" s="1"/>
  <c r="Q216" i="2"/>
  <c r="E216" i="2" s="1"/>
  <c r="AA216" i="2"/>
  <c r="R218" i="1"/>
  <c r="S218" i="1"/>
  <c r="V218" i="1"/>
  <c r="W218" i="1"/>
  <c r="Z218" i="1" s="1"/>
  <c r="AB218" i="1" s="1"/>
  <c r="X218" i="1"/>
  <c r="Y218" i="1"/>
  <c r="AA218" i="1"/>
  <c r="AC218" i="1"/>
  <c r="R219" i="1"/>
  <c r="S219" i="1"/>
  <c r="V219" i="1"/>
  <c r="W219" i="1"/>
  <c r="Z219" i="1" s="1"/>
  <c r="AB219" i="1" s="1"/>
  <c r="X219" i="1"/>
  <c r="Y219" i="1"/>
  <c r="AA219" i="1"/>
  <c r="AC219" i="1"/>
  <c r="R220" i="1"/>
  <c r="S220" i="1"/>
  <c r="V220" i="1"/>
  <c r="W220" i="1"/>
  <c r="Z220" i="1" s="1"/>
  <c r="AB220" i="1" s="1"/>
  <c r="X220" i="1"/>
  <c r="Y220" i="1"/>
  <c r="AA220" i="1"/>
  <c r="AC220" i="1"/>
  <c r="R221" i="1"/>
  <c r="S221" i="1"/>
  <c r="V221" i="1"/>
  <c r="W221" i="1"/>
  <c r="Z221" i="1" s="1"/>
  <c r="AB221" i="1" s="1"/>
  <c r="X221" i="1"/>
  <c r="Y221" i="1"/>
  <c r="AA221" i="1"/>
  <c r="AC221" i="1"/>
  <c r="R222" i="1"/>
  <c r="S222" i="1"/>
  <c r="V222" i="1"/>
  <c r="W222" i="1"/>
  <c r="Z222" i="1" s="1"/>
  <c r="AB222" i="1" s="1"/>
  <c r="X222" i="1"/>
  <c r="Y222" i="1"/>
  <c r="AA222" i="1"/>
  <c r="AC222" i="1"/>
  <c r="R223" i="1"/>
  <c r="S223" i="1"/>
  <c r="V223" i="1"/>
  <c r="W223" i="1"/>
  <c r="Z223" i="1" s="1"/>
  <c r="AB223" i="1" s="1"/>
  <c r="X223" i="1"/>
  <c r="Y223" i="1"/>
  <c r="AA223" i="1"/>
  <c r="AC223" i="1"/>
  <c r="R224" i="1"/>
  <c r="S224" i="1"/>
  <c r="V224" i="1"/>
  <c r="W224" i="1"/>
  <c r="Z224" i="1" s="1"/>
  <c r="AB224" i="1" s="1"/>
  <c r="X224" i="1"/>
  <c r="Y224" i="1"/>
  <c r="AA224" i="1"/>
  <c r="AC224" i="1"/>
  <c r="R225" i="1"/>
  <c r="S225" i="1"/>
  <c r="V225" i="1"/>
  <c r="W225" i="1"/>
  <c r="Z225" i="1" s="1"/>
  <c r="AB225" i="1" s="1"/>
  <c r="X225" i="1"/>
  <c r="Y225" i="1"/>
  <c r="AA225" i="1"/>
  <c r="AC225" i="1"/>
  <c r="R226" i="1"/>
  <c r="S226" i="1"/>
  <c r="V226" i="1"/>
  <c r="W226" i="1"/>
  <c r="Z226" i="1" s="1"/>
  <c r="AB226" i="1" s="1"/>
  <c r="X226" i="1"/>
  <c r="Y226" i="1"/>
  <c r="AA226" i="1"/>
  <c r="AC226" i="1"/>
  <c r="R227" i="1"/>
  <c r="S227" i="1"/>
  <c r="V227" i="1"/>
  <c r="W227" i="1"/>
  <c r="Z227" i="1" s="1"/>
  <c r="AB227" i="1" s="1"/>
  <c r="X227" i="1"/>
  <c r="Y227" i="1"/>
  <c r="AA227" i="1"/>
  <c r="AC227" i="1"/>
  <c r="R228" i="1"/>
  <c r="S228" i="1"/>
  <c r="V228" i="1"/>
  <c r="W228" i="1"/>
  <c r="Z228" i="1" s="1"/>
  <c r="AB228" i="1" s="1"/>
  <c r="X228" i="1"/>
  <c r="Y228" i="1"/>
  <c r="AA228" i="1"/>
  <c r="AC228" i="1"/>
  <c r="R229" i="1"/>
  <c r="S229" i="1"/>
  <c r="V229" i="1"/>
  <c r="W229" i="1"/>
  <c r="Z229" i="1" s="1"/>
  <c r="AB229" i="1" s="1"/>
  <c r="X229" i="1"/>
  <c r="Y229" i="1"/>
  <c r="AA229" i="1"/>
  <c r="AC229" i="1"/>
  <c r="R230" i="1"/>
  <c r="S230" i="1"/>
  <c r="V230" i="1"/>
  <c r="W230" i="1"/>
  <c r="Z230" i="1" s="1"/>
  <c r="AB230" i="1" s="1"/>
  <c r="X230" i="1"/>
  <c r="Y230" i="1"/>
  <c r="AA230" i="1"/>
  <c r="AC230" i="1"/>
  <c r="F217" i="1"/>
  <c r="H217" i="1"/>
  <c r="K217" i="1"/>
  <c r="L217" i="1"/>
  <c r="M217" i="1" s="1"/>
  <c r="N217" i="1" s="1"/>
  <c r="O217" i="1"/>
  <c r="P217" i="1" s="1"/>
  <c r="Q217" i="1"/>
  <c r="E217" i="1" s="1"/>
  <c r="AA217" i="1"/>
  <c r="AC217" i="1"/>
  <c r="F218" i="1"/>
  <c r="H218" i="1"/>
  <c r="K218" i="1"/>
  <c r="L218" i="1"/>
  <c r="M218" i="1" s="1"/>
  <c r="N218" i="1" s="1"/>
  <c r="O218" i="1"/>
  <c r="P218" i="1" s="1"/>
  <c r="Q218" i="1"/>
  <c r="E218" i="1" s="1"/>
  <c r="F219" i="1"/>
  <c r="H219" i="1"/>
  <c r="K219" i="1"/>
  <c r="L219" i="1"/>
  <c r="M219" i="1" s="1"/>
  <c r="N219" i="1" s="1"/>
  <c r="O219" i="1"/>
  <c r="P219" i="1" s="1"/>
  <c r="Q219" i="1"/>
  <c r="E219" i="1" s="1"/>
  <c r="F220" i="1"/>
  <c r="H220" i="1"/>
  <c r="K220" i="1"/>
  <c r="L220" i="1"/>
  <c r="M220" i="1" s="1"/>
  <c r="N220" i="1" s="1"/>
  <c r="O220" i="1"/>
  <c r="P220" i="1" s="1"/>
  <c r="Q220" i="1"/>
  <c r="E220" i="1" s="1"/>
  <c r="F221" i="1"/>
  <c r="H221" i="1"/>
  <c r="K221" i="1"/>
  <c r="L221" i="1"/>
  <c r="M221" i="1" s="1"/>
  <c r="N221" i="1" s="1"/>
  <c r="O221" i="1"/>
  <c r="P221" i="1" s="1"/>
  <c r="Q221" i="1"/>
  <c r="E221" i="1" s="1"/>
  <c r="F222" i="1"/>
  <c r="H222" i="1"/>
  <c r="K222" i="1"/>
  <c r="L222" i="1"/>
  <c r="M222" i="1" s="1"/>
  <c r="N222" i="1" s="1"/>
  <c r="O222" i="1"/>
  <c r="P222" i="1" s="1"/>
  <c r="Q222" i="1"/>
  <c r="E222" i="1" s="1"/>
  <c r="F223" i="1"/>
  <c r="H223" i="1"/>
  <c r="K223" i="1"/>
  <c r="L223" i="1"/>
  <c r="M223" i="1" s="1"/>
  <c r="N223" i="1" s="1"/>
  <c r="O223" i="1"/>
  <c r="P223" i="1" s="1"/>
  <c r="Q223" i="1"/>
  <c r="E223" i="1" s="1"/>
  <c r="F224" i="1"/>
  <c r="H224" i="1"/>
  <c r="K224" i="1"/>
  <c r="L224" i="1"/>
  <c r="M224" i="1" s="1"/>
  <c r="N224" i="1" s="1"/>
  <c r="O224" i="1"/>
  <c r="P224" i="1" s="1"/>
  <c r="Q224" i="1"/>
  <c r="E224" i="1" s="1"/>
  <c r="F225" i="1"/>
  <c r="H225" i="1"/>
  <c r="K225" i="1"/>
  <c r="L225" i="1"/>
  <c r="M225" i="1" s="1"/>
  <c r="N225" i="1" s="1"/>
  <c r="O225" i="1"/>
  <c r="P225" i="1" s="1"/>
  <c r="Q225" i="1"/>
  <c r="E225" i="1" s="1"/>
  <c r="F226" i="1"/>
  <c r="H226" i="1"/>
  <c r="K226" i="1"/>
  <c r="L226" i="1"/>
  <c r="M226" i="1" s="1"/>
  <c r="N226" i="1" s="1"/>
  <c r="O226" i="1"/>
  <c r="P226" i="1" s="1"/>
  <c r="Q226" i="1"/>
  <c r="E226" i="1" s="1"/>
  <c r="F227" i="1"/>
  <c r="H227" i="1"/>
  <c r="K227" i="1"/>
  <c r="L227" i="1"/>
  <c r="M227" i="1" s="1"/>
  <c r="N227" i="1" s="1"/>
  <c r="O227" i="1"/>
  <c r="P227" i="1" s="1"/>
  <c r="Q227" i="1"/>
  <c r="E227" i="1" s="1"/>
  <c r="F228" i="1"/>
  <c r="H228" i="1"/>
  <c r="K228" i="1"/>
  <c r="L228" i="1"/>
  <c r="M228" i="1" s="1"/>
  <c r="N228" i="1" s="1"/>
  <c r="O228" i="1"/>
  <c r="P228" i="1" s="1"/>
  <c r="Q228" i="1"/>
  <c r="E228" i="1" s="1"/>
  <c r="F229" i="1"/>
  <c r="H229" i="1"/>
  <c r="K229" i="1"/>
  <c r="L229" i="1"/>
  <c r="O229" i="1"/>
  <c r="P229" i="1" s="1"/>
  <c r="Q229" i="1"/>
  <c r="E229" i="1" s="1"/>
  <c r="F230" i="1"/>
  <c r="H230" i="1"/>
  <c r="K230" i="1"/>
  <c r="L230" i="1"/>
  <c r="O230" i="1"/>
  <c r="P230" i="1" s="1"/>
  <c r="Q230" i="1"/>
  <c r="E230" i="1" s="1"/>
  <c r="F212" i="1"/>
  <c r="H212" i="1"/>
  <c r="K212" i="1"/>
  <c r="L212" i="1"/>
  <c r="O212" i="1"/>
  <c r="P212" i="1" s="1"/>
  <c r="Q212" i="1"/>
  <c r="E212" i="1" s="1"/>
  <c r="AA212" i="1"/>
  <c r="F213" i="1"/>
  <c r="H213" i="1"/>
  <c r="K213" i="1"/>
  <c r="L213" i="1"/>
  <c r="O213" i="1"/>
  <c r="P213" i="1" s="1"/>
  <c r="Q213" i="1"/>
  <c r="E213" i="1" s="1"/>
  <c r="AA213" i="1"/>
  <c r="F214" i="1"/>
  <c r="H214" i="1"/>
  <c r="K214" i="1"/>
  <c r="L214" i="1"/>
  <c r="M214" i="1" s="1"/>
  <c r="N214" i="1" s="1"/>
  <c r="O214" i="1"/>
  <c r="P214" i="1" s="1"/>
  <c r="Q214" i="1"/>
  <c r="E214" i="1" s="1"/>
  <c r="AC214" i="1" s="1"/>
  <c r="AA214" i="1"/>
  <c r="F215" i="1"/>
  <c r="H215" i="1"/>
  <c r="K215" i="1"/>
  <c r="L215" i="1"/>
  <c r="O215" i="1"/>
  <c r="P215" i="1" s="1"/>
  <c r="Q215" i="1"/>
  <c r="E215" i="1" s="1"/>
  <c r="AA215" i="1"/>
  <c r="F216" i="1"/>
  <c r="H216" i="1"/>
  <c r="K216" i="1"/>
  <c r="L216" i="1"/>
  <c r="M216" i="1" s="1"/>
  <c r="N216" i="1" s="1"/>
  <c r="O216" i="1"/>
  <c r="P216" i="1" s="1"/>
  <c r="Q216" i="1"/>
  <c r="E216" i="1" s="1"/>
  <c r="AA216" i="1"/>
  <c r="N54" i="6"/>
  <c r="M54" i="6"/>
  <c r="O54" i="6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F196" i="2"/>
  <c r="AC196" i="2" s="1"/>
  <c r="H196" i="2"/>
  <c r="K196" i="2"/>
  <c r="L196" i="2"/>
  <c r="O196" i="2"/>
  <c r="P196" i="2" s="1"/>
  <c r="Q196" i="2"/>
  <c r="E196" i="2" s="1"/>
  <c r="F197" i="2"/>
  <c r="AC197" i="2" s="1"/>
  <c r="H197" i="2"/>
  <c r="K197" i="2"/>
  <c r="L197" i="2"/>
  <c r="O197" i="2"/>
  <c r="P197" i="2" s="1"/>
  <c r="Q197" i="2"/>
  <c r="E197" i="2" s="1"/>
  <c r="F198" i="2"/>
  <c r="AC198" i="2" s="1"/>
  <c r="H198" i="2"/>
  <c r="K198" i="2"/>
  <c r="L198" i="2"/>
  <c r="O198" i="2"/>
  <c r="P198" i="2" s="1"/>
  <c r="Q198" i="2"/>
  <c r="E198" i="2" s="1"/>
  <c r="F199" i="2"/>
  <c r="AC199" i="2" s="1"/>
  <c r="H199" i="2"/>
  <c r="K199" i="2"/>
  <c r="L199" i="2"/>
  <c r="O199" i="2"/>
  <c r="P199" i="2" s="1"/>
  <c r="Q199" i="2"/>
  <c r="E199" i="2" s="1"/>
  <c r="F200" i="2"/>
  <c r="AC200" i="2" s="1"/>
  <c r="H200" i="2"/>
  <c r="K200" i="2"/>
  <c r="L200" i="2"/>
  <c r="O200" i="2"/>
  <c r="P200" i="2" s="1"/>
  <c r="Q200" i="2"/>
  <c r="E200" i="2" s="1"/>
  <c r="F201" i="2"/>
  <c r="AC201" i="2" s="1"/>
  <c r="H201" i="2"/>
  <c r="K201" i="2"/>
  <c r="L201" i="2"/>
  <c r="O201" i="2"/>
  <c r="P201" i="2" s="1"/>
  <c r="Q201" i="2"/>
  <c r="E201" i="2" s="1"/>
  <c r="F202" i="2"/>
  <c r="AC202" i="2" s="1"/>
  <c r="H202" i="2"/>
  <c r="K202" i="2"/>
  <c r="L202" i="2"/>
  <c r="O202" i="2"/>
  <c r="P202" i="2" s="1"/>
  <c r="Q202" i="2"/>
  <c r="E202" i="2" s="1"/>
  <c r="F203" i="2"/>
  <c r="AC203" i="2" s="1"/>
  <c r="H203" i="2"/>
  <c r="K203" i="2"/>
  <c r="L203" i="2"/>
  <c r="O203" i="2"/>
  <c r="P203" i="2" s="1"/>
  <c r="Q203" i="2"/>
  <c r="E203" i="2" s="1"/>
  <c r="F204" i="2"/>
  <c r="AC204" i="2" s="1"/>
  <c r="H204" i="2"/>
  <c r="K204" i="2"/>
  <c r="L204" i="2"/>
  <c r="O204" i="2"/>
  <c r="P204" i="2" s="1"/>
  <c r="Q204" i="2"/>
  <c r="E204" i="2" s="1"/>
  <c r="F205" i="2"/>
  <c r="AC205" i="2" s="1"/>
  <c r="H205" i="2"/>
  <c r="K205" i="2"/>
  <c r="L205" i="2"/>
  <c r="O205" i="2"/>
  <c r="P205" i="2" s="1"/>
  <c r="Q205" i="2"/>
  <c r="E205" i="2" s="1"/>
  <c r="F206" i="2"/>
  <c r="AC206" i="2" s="1"/>
  <c r="H206" i="2"/>
  <c r="K206" i="2"/>
  <c r="L206" i="2"/>
  <c r="O206" i="2"/>
  <c r="P206" i="2" s="1"/>
  <c r="Q206" i="2"/>
  <c r="E206" i="2" s="1"/>
  <c r="F207" i="2"/>
  <c r="AC207" i="2" s="1"/>
  <c r="H207" i="2"/>
  <c r="K207" i="2"/>
  <c r="L207" i="2"/>
  <c r="O207" i="2"/>
  <c r="P207" i="2" s="1"/>
  <c r="Q207" i="2"/>
  <c r="E207" i="2" s="1"/>
  <c r="F208" i="2"/>
  <c r="AC208" i="2" s="1"/>
  <c r="H208" i="2"/>
  <c r="K208" i="2"/>
  <c r="L208" i="2"/>
  <c r="O208" i="2"/>
  <c r="P208" i="2" s="1"/>
  <c r="Q208" i="2"/>
  <c r="E208" i="2" s="1"/>
  <c r="F209" i="2"/>
  <c r="AC209" i="2" s="1"/>
  <c r="H209" i="2"/>
  <c r="K209" i="2"/>
  <c r="L209" i="2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188" i="2"/>
  <c r="H188" i="2"/>
  <c r="K188" i="2"/>
  <c r="L188" i="2"/>
  <c r="O188" i="2"/>
  <c r="P188" i="2" s="1"/>
  <c r="Q188" i="2"/>
  <c r="E188" i="2" s="1"/>
  <c r="AA188" i="2"/>
  <c r="F189" i="2"/>
  <c r="H189" i="2"/>
  <c r="K189" i="2"/>
  <c r="L189" i="2"/>
  <c r="O189" i="2"/>
  <c r="P189" i="2" s="1"/>
  <c r="Q189" i="2"/>
  <c r="E189" i="2" s="1"/>
  <c r="AA189" i="2"/>
  <c r="F190" i="2"/>
  <c r="H190" i="2"/>
  <c r="K190" i="2"/>
  <c r="L190" i="2"/>
  <c r="O190" i="2"/>
  <c r="P190" i="2" s="1"/>
  <c r="Q190" i="2"/>
  <c r="E190" i="2" s="1"/>
  <c r="AA190" i="2"/>
  <c r="F191" i="2"/>
  <c r="H191" i="2"/>
  <c r="K191" i="2"/>
  <c r="L191" i="2"/>
  <c r="O191" i="2"/>
  <c r="P191" i="2" s="1"/>
  <c r="Q191" i="2"/>
  <c r="E191" i="2" s="1"/>
  <c r="AA191" i="2"/>
  <c r="F192" i="2"/>
  <c r="AC192" i="2" s="1"/>
  <c r="H192" i="2"/>
  <c r="K192" i="2"/>
  <c r="L192" i="2"/>
  <c r="O192" i="2"/>
  <c r="P192" i="2" s="1"/>
  <c r="Q192" i="2"/>
  <c r="E192" i="2" s="1"/>
  <c r="F193" i="2"/>
  <c r="AC193" i="2" s="1"/>
  <c r="H193" i="2"/>
  <c r="K193" i="2"/>
  <c r="L193" i="2"/>
  <c r="O193" i="2"/>
  <c r="P193" i="2" s="1"/>
  <c r="Q193" i="2"/>
  <c r="E193" i="2" s="1"/>
  <c r="F194" i="2"/>
  <c r="AC194" i="2" s="1"/>
  <c r="H194" i="2"/>
  <c r="K194" i="2"/>
  <c r="L194" i="2"/>
  <c r="O194" i="2"/>
  <c r="P194" i="2" s="1"/>
  <c r="Q194" i="2"/>
  <c r="E194" i="2" s="1"/>
  <c r="F195" i="2"/>
  <c r="H195" i="2"/>
  <c r="K195" i="2"/>
  <c r="L195" i="2"/>
  <c r="O195" i="2"/>
  <c r="P195" i="2" s="1"/>
  <c r="Q195" i="2"/>
  <c r="E195" i="2" s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F196" i="1"/>
  <c r="H196" i="1"/>
  <c r="K196" i="1"/>
  <c r="L196" i="1"/>
  <c r="M196" i="1" s="1"/>
  <c r="N196" i="1" s="1"/>
  <c r="O196" i="1"/>
  <c r="P196" i="1" s="1"/>
  <c r="Q196" i="1"/>
  <c r="E196" i="1" s="1"/>
  <c r="AC196" i="1" s="1"/>
  <c r="F197" i="1"/>
  <c r="H197" i="1"/>
  <c r="K197" i="1"/>
  <c r="L197" i="1"/>
  <c r="M197" i="1" s="1"/>
  <c r="N197" i="1" s="1"/>
  <c r="O197" i="1"/>
  <c r="P197" i="1" s="1"/>
  <c r="Q197" i="1"/>
  <c r="E197" i="1" s="1"/>
  <c r="AC197" i="1" s="1"/>
  <c r="F198" i="1"/>
  <c r="H198" i="1"/>
  <c r="K198" i="1"/>
  <c r="L198" i="1"/>
  <c r="O198" i="1"/>
  <c r="P198" i="1" s="1"/>
  <c r="Q198" i="1"/>
  <c r="E198" i="1" s="1"/>
  <c r="AC198" i="1" s="1"/>
  <c r="F199" i="1"/>
  <c r="H199" i="1"/>
  <c r="K199" i="1"/>
  <c r="L199" i="1"/>
  <c r="O199" i="1"/>
  <c r="P199" i="1" s="1"/>
  <c r="Q199" i="1"/>
  <c r="E199" i="1" s="1"/>
  <c r="AC199" i="1" s="1"/>
  <c r="F200" i="1"/>
  <c r="H200" i="1"/>
  <c r="K200" i="1"/>
  <c r="L200" i="1"/>
  <c r="O200" i="1"/>
  <c r="P200" i="1" s="1"/>
  <c r="Q200" i="1"/>
  <c r="E200" i="1" s="1"/>
  <c r="AC200" i="1" s="1"/>
  <c r="F201" i="1"/>
  <c r="H201" i="1"/>
  <c r="K201" i="1"/>
  <c r="L201" i="1"/>
  <c r="M201" i="1" s="1"/>
  <c r="N201" i="1" s="1"/>
  <c r="O201" i="1"/>
  <c r="P201" i="1" s="1"/>
  <c r="Q201" i="1"/>
  <c r="E201" i="1" s="1"/>
  <c r="AC201" i="1" s="1"/>
  <c r="F202" i="1"/>
  <c r="H202" i="1"/>
  <c r="K202" i="1"/>
  <c r="L202" i="1"/>
  <c r="O202" i="1"/>
  <c r="P202" i="1" s="1"/>
  <c r="Q202" i="1"/>
  <c r="E202" i="1" s="1"/>
  <c r="AC202" i="1" s="1"/>
  <c r="F203" i="1"/>
  <c r="H203" i="1"/>
  <c r="K203" i="1"/>
  <c r="L203" i="1"/>
  <c r="O203" i="1"/>
  <c r="P203" i="1" s="1"/>
  <c r="Q203" i="1"/>
  <c r="E203" i="1" s="1"/>
  <c r="AC203" i="1" s="1"/>
  <c r="F204" i="1"/>
  <c r="H204" i="1"/>
  <c r="K204" i="1"/>
  <c r="L204" i="1"/>
  <c r="O204" i="1"/>
  <c r="P204" i="1" s="1"/>
  <c r="Q204" i="1"/>
  <c r="E204" i="1" s="1"/>
  <c r="AC204" i="1" s="1"/>
  <c r="F205" i="1"/>
  <c r="H205" i="1"/>
  <c r="K205" i="1"/>
  <c r="L205" i="1"/>
  <c r="M205" i="1" s="1"/>
  <c r="N205" i="1" s="1"/>
  <c r="O205" i="1"/>
  <c r="P205" i="1" s="1"/>
  <c r="Q205" i="1"/>
  <c r="E205" i="1" s="1"/>
  <c r="AC205" i="1" s="1"/>
  <c r="F206" i="1"/>
  <c r="H206" i="1"/>
  <c r="K206" i="1"/>
  <c r="L206" i="1"/>
  <c r="O206" i="1"/>
  <c r="P206" i="1" s="1"/>
  <c r="Q206" i="1"/>
  <c r="E206" i="1" s="1"/>
  <c r="AC206" i="1" s="1"/>
  <c r="F207" i="1"/>
  <c r="H207" i="1"/>
  <c r="K207" i="1"/>
  <c r="L207" i="1"/>
  <c r="O207" i="1"/>
  <c r="P207" i="1" s="1"/>
  <c r="Q207" i="1"/>
  <c r="E207" i="1" s="1"/>
  <c r="AC207" i="1" s="1"/>
  <c r="F208" i="1"/>
  <c r="H208" i="1"/>
  <c r="K208" i="1"/>
  <c r="L208" i="1"/>
  <c r="O208" i="1"/>
  <c r="P208" i="1" s="1"/>
  <c r="Q208" i="1"/>
  <c r="E208" i="1" s="1"/>
  <c r="AC208" i="1" s="1"/>
  <c r="F209" i="1"/>
  <c r="H209" i="1"/>
  <c r="K209" i="1"/>
  <c r="L209" i="1"/>
  <c r="O209" i="1"/>
  <c r="P209" i="1" s="1"/>
  <c r="Q209" i="1"/>
  <c r="E209" i="1" s="1"/>
  <c r="AC209" i="1" s="1"/>
  <c r="F210" i="1"/>
  <c r="H210" i="1"/>
  <c r="K210" i="1"/>
  <c r="L210" i="1"/>
  <c r="O210" i="1"/>
  <c r="P210" i="1" s="1"/>
  <c r="Q210" i="1"/>
  <c r="E210" i="1" s="1"/>
  <c r="AC210" i="1" s="1"/>
  <c r="F211" i="1"/>
  <c r="H211" i="1"/>
  <c r="K211" i="1"/>
  <c r="L211" i="1"/>
  <c r="O211" i="1"/>
  <c r="P211" i="1" s="1"/>
  <c r="Q211" i="1"/>
  <c r="E211" i="1" s="1"/>
  <c r="AC211" i="1" s="1"/>
  <c r="F188" i="1"/>
  <c r="H188" i="1"/>
  <c r="K188" i="1"/>
  <c r="L188" i="1"/>
  <c r="O188" i="1"/>
  <c r="P188" i="1" s="1"/>
  <c r="Q188" i="1"/>
  <c r="E188" i="1" s="1"/>
  <c r="AA188" i="1"/>
  <c r="F189" i="1"/>
  <c r="H189" i="1"/>
  <c r="K189" i="1"/>
  <c r="L189" i="1"/>
  <c r="O189" i="1"/>
  <c r="P189" i="1" s="1"/>
  <c r="Q189" i="1"/>
  <c r="E189" i="1" s="1"/>
  <c r="AA189" i="1"/>
  <c r="F190" i="1"/>
  <c r="H190" i="1"/>
  <c r="K190" i="1"/>
  <c r="L190" i="1"/>
  <c r="O190" i="1"/>
  <c r="P190" i="1" s="1"/>
  <c r="Q190" i="1"/>
  <c r="E190" i="1" s="1"/>
  <c r="AA190" i="1"/>
  <c r="F191" i="1"/>
  <c r="H191" i="1"/>
  <c r="K191" i="1"/>
  <c r="L191" i="1"/>
  <c r="O191" i="1"/>
  <c r="P191" i="1" s="1"/>
  <c r="Q191" i="1"/>
  <c r="E191" i="1" s="1"/>
  <c r="AA191" i="1"/>
  <c r="F192" i="1"/>
  <c r="H192" i="1"/>
  <c r="K192" i="1"/>
  <c r="L192" i="1"/>
  <c r="O192" i="1"/>
  <c r="P192" i="1" s="1"/>
  <c r="Q192" i="1"/>
  <c r="E192" i="1" s="1"/>
  <c r="AC192" i="1" s="1"/>
  <c r="F193" i="1"/>
  <c r="H193" i="1"/>
  <c r="K193" i="1"/>
  <c r="L193" i="1"/>
  <c r="O193" i="1"/>
  <c r="P193" i="1" s="1"/>
  <c r="Q193" i="1"/>
  <c r="E193" i="1" s="1"/>
  <c r="AC193" i="1" s="1"/>
  <c r="F194" i="1"/>
  <c r="H194" i="1"/>
  <c r="K194" i="1"/>
  <c r="L194" i="1"/>
  <c r="O194" i="1"/>
  <c r="P194" i="1" s="1"/>
  <c r="Q194" i="1"/>
  <c r="E194" i="1" s="1"/>
  <c r="AC194" i="1" s="1"/>
  <c r="F195" i="1"/>
  <c r="H195" i="1"/>
  <c r="K195" i="1"/>
  <c r="L195" i="1"/>
  <c r="O195" i="1"/>
  <c r="P195" i="1" s="1"/>
  <c r="Q195" i="1"/>
  <c r="E195" i="1" s="1"/>
  <c r="AC195" i="1" s="1"/>
  <c r="N53" i="6"/>
  <c r="O53" i="6" s="1"/>
  <c r="M53" i="6"/>
  <c r="O51" i="6"/>
  <c r="N51" i="6"/>
  <c r="M51" i="6"/>
  <c r="H51" i="6"/>
  <c r="I51" i="6" s="1"/>
  <c r="G51" i="6"/>
  <c r="I50" i="6"/>
  <c r="H50" i="6"/>
  <c r="G50" i="6"/>
  <c r="N52" i="6"/>
  <c r="O52" i="6" s="1"/>
  <c r="M52" i="6"/>
  <c r="H3" i="6"/>
  <c r="AA182" i="2"/>
  <c r="AA183" i="2"/>
  <c r="AA184" i="2"/>
  <c r="AA185" i="2"/>
  <c r="AA186" i="2"/>
  <c r="AA187" i="2"/>
  <c r="F179" i="2"/>
  <c r="H179" i="2"/>
  <c r="K179" i="2"/>
  <c r="L179" i="2"/>
  <c r="O179" i="2"/>
  <c r="P179" i="2" s="1"/>
  <c r="Q179" i="2"/>
  <c r="E179" i="2" s="1"/>
  <c r="AA179" i="2"/>
  <c r="F180" i="2"/>
  <c r="H180" i="2"/>
  <c r="K180" i="2"/>
  <c r="L180" i="2"/>
  <c r="O180" i="2"/>
  <c r="P180" i="2" s="1"/>
  <c r="Q180" i="2"/>
  <c r="E180" i="2" s="1"/>
  <c r="AA180" i="2"/>
  <c r="F181" i="2"/>
  <c r="H181" i="2"/>
  <c r="K181" i="2"/>
  <c r="L181" i="2"/>
  <c r="O181" i="2"/>
  <c r="P181" i="2" s="1"/>
  <c r="Q181" i="2"/>
  <c r="E181" i="2" s="1"/>
  <c r="AA181" i="2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O183" i="2"/>
  <c r="P183" i="2" s="1"/>
  <c r="Q183" i="2"/>
  <c r="E183" i="2" s="1"/>
  <c r="F184" i="2"/>
  <c r="H184" i="2"/>
  <c r="K184" i="2"/>
  <c r="L184" i="2"/>
  <c r="O184" i="2"/>
  <c r="P184" i="2" s="1"/>
  <c r="Q184" i="2"/>
  <c r="E184" i="2" s="1"/>
  <c r="F185" i="2"/>
  <c r="H185" i="2"/>
  <c r="K185" i="2"/>
  <c r="L185" i="2"/>
  <c r="O185" i="2"/>
  <c r="P185" i="2" s="1"/>
  <c r="Q185" i="2"/>
  <c r="E185" i="2" s="1"/>
  <c r="F186" i="2"/>
  <c r="H186" i="2"/>
  <c r="K186" i="2"/>
  <c r="L186" i="2"/>
  <c r="O186" i="2"/>
  <c r="P186" i="2" s="1"/>
  <c r="Q186" i="2"/>
  <c r="E186" i="2" s="1"/>
  <c r="F187" i="2"/>
  <c r="H187" i="2"/>
  <c r="K187" i="2"/>
  <c r="L187" i="2"/>
  <c r="O187" i="2"/>
  <c r="P187" i="2" s="1"/>
  <c r="Q187" i="2"/>
  <c r="E187" i="2" s="1"/>
  <c r="AA182" i="1"/>
  <c r="AA183" i="1"/>
  <c r="AA184" i="1"/>
  <c r="AA185" i="1"/>
  <c r="AA186" i="1"/>
  <c r="AA187" i="1"/>
  <c r="F179" i="1"/>
  <c r="H179" i="1"/>
  <c r="K179" i="1"/>
  <c r="L179" i="1"/>
  <c r="O179" i="1"/>
  <c r="P179" i="1" s="1"/>
  <c r="Q179" i="1"/>
  <c r="E179" i="1" s="1"/>
  <c r="AA179" i="1"/>
  <c r="F180" i="1"/>
  <c r="H180" i="1"/>
  <c r="K180" i="1"/>
  <c r="L180" i="1"/>
  <c r="O180" i="1"/>
  <c r="P180" i="1" s="1"/>
  <c r="Q180" i="1"/>
  <c r="E180" i="1" s="1"/>
  <c r="AA180" i="1"/>
  <c r="F181" i="1"/>
  <c r="H181" i="1"/>
  <c r="K181" i="1"/>
  <c r="L181" i="1"/>
  <c r="O181" i="1"/>
  <c r="P181" i="1" s="1"/>
  <c r="Q181" i="1"/>
  <c r="E181" i="1" s="1"/>
  <c r="AA181" i="1"/>
  <c r="F182" i="1"/>
  <c r="H182" i="1"/>
  <c r="K182" i="1"/>
  <c r="L182" i="1"/>
  <c r="O182" i="1"/>
  <c r="P182" i="1" s="1"/>
  <c r="Q182" i="1"/>
  <c r="E182" i="1" s="1"/>
  <c r="F183" i="1"/>
  <c r="H183" i="1"/>
  <c r="K183" i="1"/>
  <c r="L183" i="1"/>
  <c r="O183" i="1"/>
  <c r="P183" i="1" s="1"/>
  <c r="Q183" i="1"/>
  <c r="E183" i="1" s="1"/>
  <c r="F184" i="1"/>
  <c r="H184" i="1"/>
  <c r="K184" i="1"/>
  <c r="L184" i="1"/>
  <c r="O184" i="1"/>
  <c r="P184" i="1" s="1"/>
  <c r="Q184" i="1"/>
  <c r="E184" i="1" s="1"/>
  <c r="F185" i="1"/>
  <c r="H185" i="1"/>
  <c r="K185" i="1"/>
  <c r="L185" i="1"/>
  <c r="O185" i="1"/>
  <c r="P185" i="1" s="1"/>
  <c r="Q185" i="1"/>
  <c r="E185" i="1" s="1"/>
  <c r="F186" i="1"/>
  <c r="H186" i="1"/>
  <c r="K186" i="1"/>
  <c r="L186" i="1"/>
  <c r="O186" i="1"/>
  <c r="P186" i="1" s="1"/>
  <c r="Q186" i="1"/>
  <c r="E186" i="1" s="1"/>
  <c r="F187" i="1"/>
  <c r="H187" i="1"/>
  <c r="K187" i="1"/>
  <c r="L187" i="1"/>
  <c r="O187" i="1"/>
  <c r="P187" i="1" s="1"/>
  <c r="Q187" i="1"/>
  <c r="E187" i="1" s="1"/>
  <c r="AA176" i="2"/>
  <c r="AA177" i="2"/>
  <c r="AA178" i="2"/>
  <c r="AA177" i="1"/>
  <c r="AA178" i="1"/>
  <c r="F173" i="2"/>
  <c r="H173" i="2"/>
  <c r="K173" i="2"/>
  <c r="L173" i="2"/>
  <c r="O173" i="2"/>
  <c r="P173" i="2" s="1"/>
  <c r="Q173" i="2"/>
  <c r="E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O175" i="2"/>
  <c r="P175" i="2" s="1"/>
  <c r="Q175" i="2"/>
  <c r="E175" i="2" s="1"/>
  <c r="AA175" i="2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M223" i="2" l="1"/>
  <c r="N223" i="2" s="1"/>
  <c r="M222" i="2"/>
  <c r="N222" i="2" s="1"/>
  <c r="AC211" i="2"/>
  <c r="AC210" i="2"/>
  <c r="AC215" i="2"/>
  <c r="M215" i="2"/>
  <c r="N215" i="2" s="1"/>
  <c r="AC213" i="2"/>
  <c r="M213" i="2"/>
  <c r="N213" i="2" s="1"/>
  <c r="M229" i="2"/>
  <c r="N229" i="2" s="1"/>
  <c r="M227" i="2"/>
  <c r="N227" i="2" s="1"/>
  <c r="M224" i="2"/>
  <c r="N224" i="2" s="1"/>
  <c r="M221" i="2"/>
  <c r="N221" i="2" s="1"/>
  <c r="M218" i="2"/>
  <c r="N218" i="2" s="1"/>
  <c r="M205" i="2"/>
  <c r="N205" i="2" s="1"/>
  <c r="M202" i="2"/>
  <c r="N202" i="2" s="1"/>
  <c r="M198" i="2"/>
  <c r="N198" i="2" s="1"/>
  <c r="M197" i="2"/>
  <c r="N197" i="2" s="1"/>
  <c r="M196" i="2"/>
  <c r="N196" i="2" s="1"/>
  <c r="AC195" i="2"/>
  <c r="AC216" i="2"/>
  <c r="AC214" i="2"/>
  <c r="M214" i="2"/>
  <c r="N214" i="2" s="1"/>
  <c r="AC212" i="2"/>
  <c r="M212" i="2"/>
  <c r="N212" i="2" s="1"/>
  <c r="M225" i="2"/>
  <c r="N225" i="2" s="1"/>
  <c r="M219" i="2"/>
  <c r="N219" i="2" s="1"/>
  <c r="M216" i="2"/>
  <c r="N216" i="2" s="1"/>
  <c r="M230" i="1"/>
  <c r="N230" i="1" s="1"/>
  <c r="AC213" i="1"/>
  <c r="M212" i="1"/>
  <c r="N212" i="1" s="1"/>
  <c r="M229" i="1"/>
  <c r="N229" i="1" s="1"/>
  <c r="AC216" i="1"/>
  <c r="AC215" i="1"/>
  <c r="AC212" i="1"/>
  <c r="M215" i="1"/>
  <c r="N215" i="1" s="1"/>
  <c r="M213" i="1"/>
  <c r="N213" i="1" s="1"/>
  <c r="AC191" i="2"/>
  <c r="M191" i="2"/>
  <c r="N191" i="2" s="1"/>
  <c r="AC189" i="2"/>
  <c r="M189" i="2"/>
  <c r="N189" i="2" s="1"/>
  <c r="M210" i="2"/>
  <c r="N210" i="2" s="1"/>
  <c r="M208" i="2"/>
  <c r="N208" i="2" s="1"/>
  <c r="M206" i="2"/>
  <c r="N206" i="2" s="1"/>
  <c r="M204" i="2"/>
  <c r="N204" i="2" s="1"/>
  <c r="M203" i="2"/>
  <c r="N203" i="2" s="1"/>
  <c r="M200" i="2"/>
  <c r="N200" i="2" s="1"/>
  <c r="M199" i="2"/>
  <c r="N199" i="2" s="1"/>
  <c r="M193" i="2"/>
  <c r="N193" i="2" s="1"/>
  <c r="M211" i="2"/>
  <c r="N211" i="2" s="1"/>
  <c r="M209" i="2"/>
  <c r="N209" i="2" s="1"/>
  <c r="M207" i="2"/>
  <c r="N207" i="2" s="1"/>
  <c r="M201" i="2"/>
  <c r="N201" i="2" s="1"/>
  <c r="M194" i="2"/>
  <c r="N194" i="2" s="1"/>
  <c r="AC187" i="2"/>
  <c r="AC186" i="2"/>
  <c r="AC185" i="2"/>
  <c r="AC184" i="2"/>
  <c r="AC183" i="2"/>
  <c r="AC182" i="2"/>
  <c r="AC181" i="2"/>
  <c r="M181" i="2"/>
  <c r="N181" i="2" s="1"/>
  <c r="AC179" i="2"/>
  <c r="M179" i="2"/>
  <c r="N179" i="2" s="1"/>
  <c r="M192" i="2"/>
  <c r="N192" i="2" s="1"/>
  <c r="AC190" i="2"/>
  <c r="M190" i="2"/>
  <c r="N190" i="2" s="1"/>
  <c r="AC188" i="2"/>
  <c r="M188" i="2"/>
  <c r="N188" i="2" s="1"/>
  <c r="M195" i="2"/>
  <c r="N195" i="2" s="1"/>
  <c r="M203" i="1"/>
  <c r="N203" i="1" s="1"/>
  <c r="M202" i="1"/>
  <c r="N202" i="1" s="1"/>
  <c r="M199" i="1"/>
  <c r="N199" i="1" s="1"/>
  <c r="AC187" i="1"/>
  <c r="AC186" i="1"/>
  <c r="AC185" i="1"/>
  <c r="AC184" i="1"/>
  <c r="AC183" i="1"/>
  <c r="AC182" i="1"/>
  <c r="AC181" i="1"/>
  <c r="M181" i="1"/>
  <c r="N181" i="1" s="1"/>
  <c r="AC179" i="1"/>
  <c r="M179" i="1"/>
  <c r="N179" i="1" s="1"/>
  <c r="M195" i="1"/>
  <c r="N195" i="1" s="1"/>
  <c r="M194" i="1"/>
  <c r="N194" i="1" s="1"/>
  <c r="M193" i="1"/>
  <c r="N193" i="1" s="1"/>
  <c r="M192" i="1"/>
  <c r="N192" i="1" s="1"/>
  <c r="AC190" i="1"/>
  <c r="M190" i="1"/>
  <c r="N190" i="1" s="1"/>
  <c r="AC188" i="1"/>
  <c r="M188" i="1"/>
  <c r="N188" i="1" s="1"/>
  <c r="M204" i="1"/>
  <c r="N204" i="1" s="1"/>
  <c r="M200" i="1"/>
  <c r="N200" i="1" s="1"/>
  <c r="M198" i="1"/>
  <c r="N198" i="1" s="1"/>
  <c r="AC191" i="1"/>
  <c r="M191" i="1"/>
  <c r="N191" i="1" s="1"/>
  <c r="AC189" i="1"/>
  <c r="M189" i="1"/>
  <c r="N189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0" i="1"/>
  <c r="N180" i="1" s="1"/>
  <c r="AC178" i="2"/>
  <c r="AC177" i="2"/>
  <c r="AC175" i="2"/>
  <c r="M175" i="2"/>
  <c r="N175" i="2" s="1"/>
  <c r="AC173" i="2"/>
  <c r="M173" i="2"/>
  <c r="N173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0" i="2"/>
  <c r="N180" i="2" s="1"/>
  <c r="AC180" i="2"/>
  <c r="AC180" i="1"/>
  <c r="N497" i="11"/>
  <c r="N503" i="11"/>
  <c r="N499" i="11"/>
  <c r="AC178" i="1"/>
  <c r="AC177" i="1"/>
  <c r="N490" i="12"/>
  <c r="N492" i="12"/>
  <c r="N494" i="12"/>
  <c r="N496" i="12"/>
  <c r="N498" i="12"/>
  <c r="N500" i="12"/>
  <c r="N502" i="12"/>
  <c r="N504" i="12"/>
  <c r="M357" i="12"/>
  <c r="N357" i="12" s="1"/>
  <c r="M359" i="12"/>
  <c r="M361" i="12"/>
  <c r="M363" i="12"/>
  <c r="M365" i="12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N489" i="12" s="1"/>
  <c r="M491" i="12"/>
  <c r="N491" i="12" s="1"/>
  <c r="M493" i="12"/>
  <c r="N493" i="12" s="1"/>
  <c r="M495" i="12"/>
  <c r="M497" i="12"/>
  <c r="N497" i="12" s="1"/>
  <c r="M499" i="12"/>
  <c r="N499" i="12" s="1"/>
  <c r="M501" i="12"/>
  <c r="M503" i="12"/>
  <c r="N503" i="12" s="1"/>
  <c r="N429" i="11"/>
  <c r="M366" i="11"/>
  <c r="AC377" i="11"/>
  <c r="M378" i="11"/>
  <c r="N378" i="11" s="1"/>
  <c r="M383" i="11"/>
  <c r="N383" i="11" s="1"/>
  <c r="N493" i="11"/>
  <c r="AC440" i="11"/>
  <c r="M441" i="11"/>
  <c r="N441" i="11" s="1"/>
  <c r="AC442" i="11"/>
  <c r="M443" i="11"/>
  <c r="N443" i="11" s="1"/>
  <c r="AC444" i="11"/>
  <c r="M445" i="11"/>
  <c r="N445" i="11" s="1"/>
  <c r="AC446" i="11"/>
  <c r="M447" i="11"/>
  <c r="AC448" i="11"/>
  <c r="M449" i="11"/>
  <c r="N449" i="11" s="1"/>
  <c r="AC450" i="11"/>
  <c r="M451" i="11"/>
  <c r="N451" i="11" s="1"/>
  <c r="AC452" i="11"/>
  <c r="M453" i="11"/>
  <c r="N453" i="11" s="1"/>
  <c r="AC454" i="11"/>
  <c r="M455" i="11"/>
  <c r="N455" i="11" s="1"/>
  <c r="AC456" i="11"/>
  <c r="M457" i="11"/>
  <c r="N457" i="11" s="1"/>
  <c r="AC459" i="11"/>
  <c r="M459" i="11"/>
  <c r="N459" i="11" s="1"/>
  <c r="M460" i="11"/>
  <c r="N460" i="11" s="1"/>
  <c r="AC463" i="11"/>
  <c r="M463" i="11"/>
  <c r="N463" i="11" s="1"/>
  <c r="M464" i="11"/>
  <c r="N464" i="11" s="1"/>
  <c r="AC467" i="11"/>
  <c r="M467" i="11"/>
  <c r="N467" i="11" s="1"/>
  <c r="M468" i="11"/>
  <c r="N468" i="11" s="1"/>
  <c r="AC471" i="11"/>
  <c r="M471" i="11"/>
  <c r="N471" i="11" s="1"/>
  <c r="M472" i="11"/>
  <c r="N472" i="11" s="1"/>
  <c r="AC475" i="11"/>
  <c r="M475" i="11"/>
  <c r="N475" i="11" s="1"/>
  <c r="M476" i="11"/>
  <c r="N476" i="11" s="1"/>
  <c r="AC479" i="11"/>
  <c r="M479" i="11"/>
  <c r="N479" i="11" s="1"/>
  <c r="M480" i="11"/>
  <c r="N480" i="11" s="1"/>
  <c r="AC483" i="11"/>
  <c r="M483" i="11"/>
  <c r="N483" i="11" s="1"/>
  <c r="M484" i="11"/>
  <c r="N484" i="11" s="1"/>
  <c r="AC487" i="11"/>
  <c r="M487" i="11"/>
  <c r="N487" i="11" s="1"/>
  <c r="M488" i="11"/>
  <c r="N488" i="11" s="1"/>
  <c r="AC491" i="11"/>
  <c r="M491" i="11"/>
  <c r="N491" i="11" s="1"/>
  <c r="M492" i="11"/>
  <c r="N492" i="11" s="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N447" i="11"/>
  <c r="AC162" i="1"/>
  <c r="AC166" i="1"/>
  <c r="AC165" i="1"/>
  <c r="AC164" i="1"/>
  <c r="AC163" i="1"/>
  <c r="N419" i="11"/>
  <c r="M162" i="1"/>
  <c r="N162" i="1" s="1"/>
  <c r="M163" i="1"/>
  <c r="N163" i="1" s="1"/>
  <c r="M165" i="1"/>
  <c r="N165" i="1" s="1"/>
  <c r="M164" i="1"/>
  <c r="N164" i="1" s="1"/>
  <c r="N433" i="11"/>
  <c r="N437" i="11"/>
  <c r="N439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58" i="11"/>
  <c r="N462" i="11"/>
  <c r="N469" i="11"/>
  <c r="N474" i="11"/>
  <c r="N495" i="12"/>
  <c r="N501" i="12"/>
  <c r="N366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N367" i="11" s="1"/>
  <c r="M369" i="11"/>
  <c r="M371" i="11"/>
  <c r="N371" i="11" s="1"/>
  <c r="M373" i="11"/>
  <c r="N373" i="11" s="1"/>
  <c r="M384" i="11"/>
  <c r="N384" i="11" s="1"/>
  <c r="M386" i="11"/>
  <c r="N386" i="11" s="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N361" i="12"/>
  <c r="N363" i="12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N359" i="12"/>
  <c r="N365" i="12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N369" i="11"/>
  <c r="M377" i="11"/>
  <c r="N377" i="11" s="1"/>
  <c r="M379" i="11"/>
  <c r="N379" i="11" s="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W383" i="11" l="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V370" i="11" l="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AC97" i="2" l="1"/>
  <c r="AC100" i="2"/>
  <c r="AC99" i="2"/>
  <c r="AC98" i="2"/>
  <c r="M97" i="2"/>
  <c r="N97" i="2" s="1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I47" i="6"/>
  <c r="H47" i="6"/>
  <c r="G47" i="6"/>
  <c r="Y370" i="11" l="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W387" i="11" l="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AA80" i="2"/>
  <c r="O81" i="2"/>
  <c r="P81" i="2" s="1"/>
  <c r="Q81" i="2"/>
  <c r="E81" i="2" s="1"/>
  <c r="AA81" i="2"/>
  <c r="O82" i="2"/>
  <c r="P82" i="2" s="1"/>
  <c r="Q82" i="2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AA88" i="2"/>
  <c r="O89" i="2"/>
  <c r="P89" i="2" s="1"/>
  <c r="Q89" i="2"/>
  <c r="E89" i="2" s="1"/>
  <c r="AA89" i="2"/>
  <c r="O90" i="2"/>
  <c r="P90" i="2" s="1"/>
  <c r="Q90" i="2"/>
  <c r="AA90" i="2"/>
  <c r="O91" i="2"/>
  <c r="P91" i="2" s="1"/>
  <c r="Q91" i="2"/>
  <c r="E91" i="2" s="1"/>
  <c r="AA91" i="2"/>
  <c r="O92" i="2"/>
  <c r="P92" i="2" s="1"/>
  <c r="Q92" i="2"/>
  <c r="AA92" i="2"/>
  <c r="F80" i="2"/>
  <c r="H80" i="2"/>
  <c r="K80" i="2"/>
  <c r="L80" i="2"/>
  <c r="E80" i="2"/>
  <c r="AC80" i="2" s="1"/>
  <c r="F81" i="2"/>
  <c r="H81" i="2"/>
  <c r="K81" i="2"/>
  <c r="L81" i="2"/>
  <c r="F82" i="2"/>
  <c r="H82" i="2"/>
  <c r="K82" i="2"/>
  <c r="L82" i="2"/>
  <c r="E82" i="2"/>
  <c r="AC82" i="2" s="1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AC86" i="2" s="1"/>
  <c r="F87" i="2"/>
  <c r="H87" i="2"/>
  <c r="K87" i="2"/>
  <c r="L87" i="2"/>
  <c r="F88" i="2"/>
  <c r="H88" i="2"/>
  <c r="K88" i="2"/>
  <c r="L88" i="2"/>
  <c r="E88" i="2"/>
  <c r="AC88" i="2" s="1"/>
  <c r="F89" i="2"/>
  <c r="H89" i="2"/>
  <c r="K89" i="2"/>
  <c r="L89" i="2"/>
  <c r="F90" i="2"/>
  <c r="H90" i="2"/>
  <c r="K90" i="2"/>
  <c r="L90" i="2"/>
  <c r="E90" i="2"/>
  <c r="AC90" i="2" s="1"/>
  <c r="F91" i="2"/>
  <c r="H91" i="2"/>
  <c r="K91" i="2"/>
  <c r="L91" i="2"/>
  <c r="F92" i="2"/>
  <c r="H92" i="2"/>
  <c r="K92" i="2"/>
  <c r="L92" i="2"/>
  <c r="E92" i="2"/>
  <c r="AC92" i="2" s="1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AC91" i="2" l="1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R391" i="11" l="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O78" i="2"/>
  <c r="P78" i="2" s="1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M78" i="2" l="1"/>
  <c r="N78" i="2" s="1"/>
  <c r="Y390" i="1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M64" i="2" l="1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V394" i="11" l="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I15" i="9"/>
  <c r="J15" i="9"/>
  <c r="K15" i="9"/>
  <c r="W393" i="11" l="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C56" i="2" s="1"/>
  <c r="AA56" i="2"/>
  <c r="F57" i="2"/>
  <c r="H57" i="2"/>
  <c r="K57" i="2"/>
  <c r="L57" i="2"/>
  <c r="O57" i="2"/>
  <c r="P57" i="2" s="1"/>
  <c r="Q57" i="2"/>
  <c r="E57" i="2" s="1"/>
  <c r="AA57" i="2"/>
  <c r="F58" i="2"/>
  <c r="H58" i="2"/>
  <c r="K58" i="2"/>
  <c r="L58" i="2"/>
  <c r="O58" i="2"/>
  <c r="P58" i="2" s="1"/>
  <c r="Q58" i="2"/>
  <c r="E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AC58" i="2" l="1"/>
  <c r="AC57" i="2"/>
  <c r="M59" i="2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W395" i="11" l="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R229" i="2" l="1"/>
  <c r="Y396" i="1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S229" i="2" l="1"/>
  <c r="W229" i="2" s="1"/>
  <c r="R230" i="2"/>
  <c r="S230" i="2" s="1"/>
  <c r="W230" i="2" s="1"/>
  <c r="M45" i="2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Y230" i="2" l="1"/>
  <c r="Z230" i="2"/>
  <c r="AB230" i="2" s="1"/>
  <c r="Y229" i="2"/>
  <c r="Z229" i="2"/>
  <c r="AB229" i="2" s="1"/>
  <c r="V400" i="1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A1" i="10" l="1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V402" i="11" l="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AC38" i="2" l="1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C33" i="2" l="1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O26" i="2"/>
  <c r="P26" i="2" s="1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M26" i="2" l="1"/>
  <c r="N26" i="2" s="1"/>
  <c r="W403" i="1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AC20" i="2" s="1"/>
  <c r="F21" i="2"/>
  <c r="H21" i="2"/>
  <c r="K21" i="2"/>
  <c r="L21" i="2"/>
  <c r="O21" i="2"/>
  <c r="P21" i="2" s="1"/>
  <c r="Q21" i="2"/>
  <c r="E21" i="2" s="1"/>
  <c r="AC21" i="2" s="1"/>
  <c r="F22" i="2"/>
  <c r="H22" i="2"/>
  <c r="K22" i="2"/>
  <c r="L22" i="2"/>
  <c r="M22" i="2" s="1"/>
  <c r="N22" i="2" s="1"/>
  <c r="O22" i="2"/>
  <c r="P22" i="2"/>
  <c r="Q22" i="2"/>
  <c r="E22" i="2" s="1"/>
  <c r="AC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AC19" i="1" l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F9" i="2"/>
  <c r="H9" i="2"/>
  <c r="K9" i="2"/>
  <c r="L9" i="2"/>
  <c r="O9" i="2"/>
  <c r="P9" i="2" s="1"/>
  <c r="Q9" i="2"/>
  <c r="E9" i="2" s="1"/>
  <c r="AA9" i="2"/>
  <c r="F10" i="2"/>
  <c r="H10" i="2"/>
  <c r="K10" i="2"/>
  <c r="L10" i="2"/>
  <c r="O10" i="2"/>
  <c r="P10" i="2" s="1"/>
  <c r="Q10" i="2"/>
  <c r="E10" i="2" s="1"/>
  <c r="AA10" i="2"/>
  <c r="F11" i="2"/>
  <c r="H11" i="2"/>
  <c r="K11" i="2"/>
  <c r="L11" i="2"/>
  <c r="O11" i="2"/>
  <c r="P11" i="2" s="1"/>
  <c r="Q11" i="2"/>
  <c r="E11" i="2" s="1"/>
  <c r="AA11" i="2"/>
  <c r="F12" i="2"/>
  <c r="H12" i="2"/>
  <c r="K12" i="2"/>
  <c r="L12" i="2"/>
  <c r="O12" i="2"/>
  <c r="P12" i="2" s="1"/>
  <c r="Q12" i="2"/>
  <c r="E12" i="2" s="1"/>
  <c r="AA12" i="2"/>
  <c r="F13" i="2"/>
  <c r="H13" i="2"/>
  <c r="K13" i="2"/>
  <c r="L13" i="2"/>
  <c r="O13" i="2"/>
  <c r="P13" i="2" s="1"/>
  <c r="Q13" i="2"/>
  <c r="E13" i="2" s="1"/>
  <c r="AA13" i="2"/>
  <c r="M12" i="2" l="1"/>
  <c r="N12" i="2" s="1"/>
  <c r="M10" i="2"/>
  <c r="N10" i="2" s="1"/>
  <c r="W410" i="11"/>
  <c r="R412" i="11"/>
  <c r="S411" i="11"/>
  <c r="V412" i="11"/>
  <c r="W411" i="11"/>
  <c r="Z382" i="12"/>
  <c r="AB382" i="12" s="1"/>
  <c r="Y382" i="12"/>
  <c r="R384" i="12"/>
  <c r="S383" i="12"/>
  <c r="W383" i="12" s="1"/>
  <c r="M13" i="2"/>
  <c r="N13" i="2" s="1"/>
  <c r="M11" i="2"/>
  <c r="N11" i="2" s="1"/>
  <c r="M9" i="2"/>
  <c r="N9" i="2" s="1"/>
  <c r="AC12" i="2"/>
  <c r="AC13" i="2"/>
  <c r="AC9" i="2"/>
  <c r="AC11" i="2"/>
  <c r="AC10" i="2"/>
  <c r="F6" i="2"/>
  <c r="H6" i="2"/>
  <c r="K6" i="2"/>
  <c r="L6" i="2"/>
  <c r="O6" i="2"/>
  <c r="P6" i="2" s="1"/>
  <c r="Q6" i="2"/>
  <c r="E6" i="2" s="1"/>
  <c r="F7" i="2"/>
  <c r="H7" i="2"/>
  <c r="K7" i="2"/>
  <c r="L7" i="2"/>
  <c r="O7" i="2"/>
  <c r="P7" i="2" s="1"/>
  <c r="Q7" i="2"/>
  <c r="E7" i="2" s="1"/>
  <c r="F8" i="2"/>
  <c r="H8" i="2"/>
  <c r="K8" i="2"/>
  <c r="L8" i="2"/>
  <c r="O8" i="2"/>
  <c r="P8" i="2" s="1"/>
  <c r="Q8" i="2"/>
  <c r="E8" i="2" s="1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M8" i="2"/>
  <c r="N8" i="2" s="1"/>
  <c r="M7" i="2"/>
  <c r="N7" i="2" s="1"/>
  <c r="M6" i="2"/>
  <c r="N6" i="2" s="1"/>
  <c r="AC6" i="2"/>
  <c r="AC7" i="2"/>
  <c r="AC8" i="2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F3" i="2"/>
  <c r="H3" i="2"/>
  <c r="K3" i="2"/>
  <c r="L3" i="2"/>
  <c r="O3" i="2"/>
  <c r="P3" i="2" s="1"/>
  <c r="Q3" i="2"/>
  <c r="E3" i="2" s="1"/>
  <c r="F4" i="2"/>
  <c r="H4" i="2"/>
  <c r="K4" i="2"/>
  <c r="L4" i="2"/>
  <c r="O4" i="2"/>
  <c r="P4" i="2" s="1"/>
  <c r="Q4" i="2"/>
  <c r="E4" i="2" s="1"/>
  <c r="F5" i="2"/>
  <c r="H5" i="2"/>
  <c r="K5" i="2"/>
  <c r="L5" i="2"/>
  <c r="O5" i="2"/>
  <c r="P5" i="2" s="1"/>
  <c r="Q5" i="2"/>
  <c r="E5" i="2" s="1"/>
  <c r="M3" i="2" l="1"/>
  <c r="N3" i="2" s="1"/>
  <c r="V415" i="1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M5" i="2"/>
  <c r="N5" i="2" s="1"/>
  <c r="M4" i="2"/>
  <c r="N4" i="2" s="1"/>
  <c r="AC4" i="2"/>
  <c r="AC3" i="2"/>
  <c r="AC5" i="2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N1" i="6" s="1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H1" i="2"/>
  <c r="AA6" i="2"/>
  <c r="AA7" i="2"/>
  <c r="AA8" i="2"/>
  <c r="AA3" i="2"/>
  <c r="AA4" i="2"/>
  <c r="AA5" i="2"/>
  <c r="H1" i="1"/>
  <c r="I3" i="6"/>
  <c r="J7" i="9"/>
  <c r="J8" i="9" s="1"/>
  <c r="J9" i="9" s="1"/>
  <c r="J10" i="9" s="1"/>
  <c r="J11" i="9" s="1"/>
  <c r="K1" i="6"/>
  <c r="I6" i="9"/>
  <c r="K5" i="9"/>
  <c r="K4" i="9"/>
  <c r="H1" i="6" l="1"/>
  <c r="W422" i="1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1" i="9" s="1"/>
  <c r="K10" i="9"/>
  <c r="W427" i="11" l="1"/>
  <c r="R429" i="11"/>
  <c r="S428" i="11"/>
  <c r="W428" i="11" s="1"/>
  <c r="V429" i="11"/>
  <c r="Z399" i="12"/>
  <c r="AB399" i="12" s="1"/>
  <c r="Y399" i="12"/>
  <c r="R401" i="12"/>
  <c r="S400" i="12"/>
  <c r="W400" i="12" s="1"/>
  <c r="Y428" i="11" l="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Y429" i="11" l="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W430" i="11" l="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R3" i="2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" i="2"/>
  <c r="S3" i="2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S4" i="2"/>
  <c r="R5" i="2"/>
  <c r="W3" i="2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S5" i="2"/>
  <c r="W5" i="2" s="1"/>
  <c r="R6" i="2"/>
  <c r="Y3" i="2"/>
  <c r="Z3" i="2"/>
  <c r="AB3" i="2" s="1"/>
  <c r="W4" i="2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S6" i="2"/>
  <c r="R7" i="2"/>
  <c r="Y4" i="2"/>
  <c r="Z4" i="2"/>
  <c r="AB4" i="2" s="1"/>
  <c r="Y5" i="2"/>
  <c r="Z5" i="2"/>
  <c r="AB5" i="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S7" i="2"/>
  <c r="R8" i="2"/>
  <c r="W6" i="2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S8" i="2"/>
  <c r="W8" i="2" s="1"/>
  <c r="R9" i="2"/>
  <c r="Z6" i="2"/>
  <c r="AB6" i="2" s="1"/>
  <c r="Y6" i="2"/>
  <c r="W7" i="2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10" i="2"/>
  <c r="S9" i="2"/>
  <c r="Z7" i="2"/>
  <c r="AB7" i="2" s="1"/>
  <c r="Y7" i="2"/>
  <c r="Y8" i="2"/>
  <c r="Z8" i="2"/>
  <c r="AB8" i="2" s="1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W9" i="2"/>
  <c r="S10" i="2"/>
  <c r="R11" i="2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S11" i="2"/>
  <c r="R12" i="2"/>
  <c r="Z9" i="2"/>
  <c r="AB9" i="2" s="1"/>
  <c r="Y9" i="2"/>
  <c r="W10" i="2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Z10" i="2"/>
  <c r="AB10" i="2" s="1"/>
  <c r="Y10" i="2"/>
  <c r="R13" i="2"/>
  <c r="S12" i="2"/>
  <c r="W11" i="2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S13" i="2"/>
  <c r="W13" i="2" s="1"/>
  <c r="R14" i="2"/>
  <c r="Y11" i="2"/>
  <c r="Z11" i="2"/>
  <c r="AB11" i="2" s="1"/>
  <c r="W12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Y13" i="2"/>
  <c r="Z13" i="2"/>
  <c r="AB13" i="2" s="1"/>
  <c r="Y12" i="2"/>
  <c r="Z12" i="2"/>
  <c r="AB12" i="2" s="1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V179" i="1" s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V180" i="1" l="1"/>
  <c r="Z176" i="2"/>
  <c r="AB176" i="2" s="1"/>
  <c r="S177" i="2"/>
  <c r="W177" i="2" s="1"/>
  <c r="R178" i="2"/>
  <c r="S123" i="1"/>
  <c r="R124" i="1"/>
  <c r="S122" i="1"/>
  <c r="W122" i="1" s="1"/>
  <c r="W121" i="1"/>
  <c r="Z120" i="1"/>
  <c r="AB120" i="1" s="1"/>
  <c r="Y120" i="1"/>
  <c r="S178" i="2" l="1"/>
  <c r="W178" i="2" s="1"/>
  <c r="Z178" i="2" s="1"/>
  <c r="AB178" i="2" s="1"/>
  <c r="R179" i="2"/>
  <c r="V181" i="1"/>
  <c r="V182" i="1" s="1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V183" i="1" l="1"/>
  <c r="Y178" i="2"/>
  <c r="S179" i="2"/>
  <c r="W179" i="2" s="1"/>
  <c r="R180" i="2"/>
  <c r="S125" i="1"/>
  <c r="R126" i="1"/>
  <c r="W124" i="1"/>
  <c r="Y123" i="1"/>
  <c r="Z123" i="1"/>
  <c r="AB123" i="1" s="1"/>
  <c r="V184" i="1" l="1"/>
  <c r="S180" i="2"/>
  <c r="W180" i="2" s="1"/>
  <c r="R181" i="2"/>
  <c r="Z179" i="2"/>
  <c r="AB179" i="2" s="1"/>
  <c r="Y179" i="2"/>
  <c r="W125" i="1"/>
  <c r="Y124" i="1"/>
  <c r="Z124" i="1"/>
  <c r="AB124" i="1" s="1"/>
  <c r="S126" i="1"/>
  <c r="R127" i="1"/>
  <c r="V185" i="1" l="1"/>
  <c r="S181" i="2"/>
  <c r="W181" i="2" s="1"/>
  <c r="R182" i="2"/>
  <c r="Z180" i="2"/>
  <c r="AB180" i="2" s="1"/>
  <c r="Y180" i="2"/>
  <c r="Z181" i="2"/>
  <c r="AB181" i="2" s="1"/>
  <c r="Y181" i="2"/>
  <c r="W126" i="1"/>
  <c r="R128" i="1"/>
  <c r="S127" i="1"/>
  <c r="Z125" i="1"/>
  <c r="AB125" i="1" s="1"/>
  <c r="Y125" i="1"/>
  <c r="V186" i="1" l="1"/>
  <c r="R183" i="2"/>
  <c r="S182" i="2"/>
  <c r="W182" i="2" s="1"/>
  <c r="S128" i="1"/>
  <c r="R129" i="1"/>
  <c r="W127" i="1"/>
  <c r="Y126" i="1"/>
  <c r="Z126" i="1"/>
  <c r="AB126" i="1" s="1"/>
  <c r="V187" i="1" l="1"/>
  <c r="Z182" i="2"/>
  <c r="AB182" i="2" s="1"/>
  <c r="Y182" i="2"/>
  <c r="R184" i="2"/>
  <c r="S183" i="2"/>
  <c r="W183" i="2" s="1"/>
  <c r="W128" i="1"/>
  <c r="Y127" i="1"/>
  <c r="Z127" i="1"/>
  <c r="AB127" i="1" s="1"/>
  <c r="R130" i="1"/>
  <c r="S129" i="1"/>
  <c r="V188" i="1" l="1"/>
  <c r="Z183" i="2"/>
  <c r="AB183" i="2" s="1"/>
  <c r="Y183" i="2"/>
  <c r="R185" i="2"/>
  <c r="S184" i="2"/>
  <c r="W184" i="2" s="1"/>
  <c r="R131" i="1"/>
  <c r="S130" i="1"/>
  <c r="W129" i="1"/>
  <c r="Z128" i="1"/>
  <c r="AB128" i="1" s="1"/>
  <c r="Y128" i="1"/>
  <c r="V189" i="1" l="1"/>
  <c r="Z184" i="2"/>
  <c r="AB184" i="2" s="1"/>
  <c r="Y184" i="2"/>
  <c r="R186" i="2"/>
  <c r="S185" i="2"/>
  <c r="W185" i="2" s="1"/>
  <c r="R132" i="1"/>
  <c r="S131" i="1"/>
  <c r="Y129" i="1"/>
  <c r="Z129" i="1"/>
  <c r="AB129" i="1" s="1"/>
  <c r="W130" i="1"/>
  <c r="V190" i="1" l="1"/>
  <c r="Z185" i="2"/>
  <c r="AB185" i="2" s="1"/>
  <c r="Y185" i="2"/>
  <c r="R187" i="2"/>
  <c r="S186" i="2"/>
  <c r="W186" i="2" s="1"/>
  <c r="R133" i="1"/>
  <c r="S132" i="1"/>
  <c r="Y130" i="1"/>
  <c r="Z130" i="1"/>
  <c r="AB130" i="1" s="1"/>
  <c r="W131" i="1"/>
  <c r="S187" i="2" l="1"/>
  <c r="W187" i="2" s="1"/>
  <c r="Z187" i="2" s="1"/>
  <c r="AB187" i="2" s="1"/>
  <c r="R188" i="2"/>
  <c r="V191" i="1"/>
  <c r="V192" i="1" s="1"/>
  <c r="Z186" i="2"/>
  <c r="AB186" i="2" s="1"/>
  <c r="Y186" i="2"/>
  <c r="R134" i="1"/>
  <c r="S133" i="1"/>
  <c r="Y131" i="1"/>
  <c r="Z131" i="1"/>
  <c r="AB131" i="1" s="1"/>
  <c r="W132" i="1"/>
  <c r="V193" i="1" l="1"/>
  <c r="Y187" i="2"/>
  <c r="S188" i="2"/>
  <c r="W188" i="2" s="1"/>
  <c r="R189" i="2"/>
  <c r="S134" i="1"/>
  <c r="R135" i="1"/>
  <c r="Z132" i="1"/>
  <c r="AB132" i="1" s="1"/>
  <c r="Y132" i="1"/>
  <c r="W133" i="1"/>
  <c r="V194" i="1" l="1"/>
  <c r="S189" i="2"/>
  <c r="W189" i="2" s="1"/>
  <c r="R190" i="2"/>
  <c r="Z188" i="2"/>
  <c r="AB188" i="2" s="1"/>
  <c r="Y188" i="2"/>
  <c r="W134" i="1"/>
  <c r="Z133" i="1"/>
  <c r="AB133" i="1" s="1"/>
  <c r="Y133" i="1"/>
  <c r="S135" i="1"/>
  <c r="R136" i="1"/>
  <c r="R137" i="1" s="1"/>
  <c r="V195" i="1" l="1"/>
  <c r="S190" i="2"/>
  <c r="W190" i="2" s="1"/>
  <c r="R191" i="2"/>
  <c r="Z189" i="2"/>
  <c r="AB189" i="2" s="1"/>
  <c r="Y189" i="2"/>
  <c r="S137" i="1"/>
  <c r="R138" i="1"/>
  <c r="S136" i="1"/>
  <c r="W136" i="1" s="1"/>
  <c r="W135" i="1"/>
  <c r="Y134" i="1"/>
  <c r="Z134" i="1"/>
  <c r="AB134" i="1" s="1"/>
  <c r="V196" i="1" l="1"/>
  <c r="S191" i="2"/>
  <c r="W191" i="2" s="1"/>
  <c r="Y191" i="2" s="1"/>
  <c r="R192" i="2"/>
  <c r="Z190" i="2"/>
  <c r="AB190" i="2" s="1"/>
  <c r="Y190" i="2"/>
  <c r="W137" i="1"/>
  <c r="S138" i="1"/>
  <c r="R139" i="1"/>
  <c r="Y136" i="1"/>
  <c r="Z136" i="1"/>
  <c r="AB136" i="1" s="1"/>
  <c r="Z135" i="1"/>
  <c r="AB135" i="1" s="1"/>
  <c r="Y135" i="1"/>
  <c r="V197" i="1" l="1"/>
  <c r="Z191" i="2"/>
  <c r="AB191" i="2" s="1"/>
  <c r="R193" i="2"/>
  <c r="S192" i="2"/>
  <c r="W192" i="2" s="1"/>
  <c r="S139" i="1"/>
  <c r="R140" i="1"/>
  <c r="W138" i="1"/>
  <c r="Z137" i="1"/>
  <c r="AB137" i="1" s="1"/>
  <c r="Y137" i="1"/>
  <c r="V198" i="1" l="1"/>
  <c r="Z192" i="2"/>
  <c r="AB192" i="2" s="1"/>
  <c r="Y192" i="2"/>
  <c r="R194" i="2"/>
  <c r="S193" i="2"/>
  <c r="W193" i="2" s="1"/>
  <c r="W139" i="1"/>
  <c r="Y138" i="1"/>
  <c r="Z138" i="1"/>
  <c r="AB138" i="1" s="1"/>
  <c r="R141" i="1"/>
  <c r="S140" i="1"/>
  <c r="V199" i="1" l="1"/>
  <c r="R195" i="2"/>
  <c r="S194" i="2"/>
  <c r="W194" i="2" s="1"/>
  <c r="Z193" i="2"/>
  <c r="AB193" i="2" s="1"/>
  <c r="Y193" i="2"/>
  <c r="S141" i="1"/>
  <c r="R142" i="1"/>
  <c r="W140" i="1"/>
  <c r="Y139" i="1"/>
  <c r="Z139" i="1"/>
  <c r="AB139" i="1" s="1"/>
  <c r="V200" i="1" l="1"/>
  <c r="R196" i="2"/>
  <c r="S195" i="2"/>
  <c r="W195" i="2" s="1"/>
  <c r="Z194" i="2"/>
  <c r="AB194" i="2" s="1"/>
  <c r="Y194" i="2"/>
  <c r="W141" i="1"/>
  <c r="Z140" i="1"/>
  <c r="AB140" i="1" s="1"/>
  <c r="Y140" i="1"/>
  <c r="R143" i="1"/>
  <c r="S142" i="1"/>
  <c r="V201" i="1" l="1"/>
  <c r="R197" i="2"/>
  <c r="S196" i="2"/>
  <c r="W196" i="2" s="1"/>
  <c r="Z195" i="2"/>
  <c r="AB195" i="2" s="1"/>
  <c r="Y195" i="2"/>
  <c r="S143" i="1"/>
  <c r="R144" i="1"/>
  <c r="W142" i="1"/>
  <c r="Y141" i="1"/>
  <c r="Z141" i="1"/>
  <c r="AB141" i="1" s="1"/>
  <c r="V202" i="1" l="1"/>
  <c r="R198" i="2"/>
  <c r="S197" i="2"/>
  <c r="W197" i="2" s="1"/>
  <c r="Z196" i="2"/>
  <c r="AB196" i="2" s="1"/>
  <c r="Y196" i="2"/>
  <c r="W143" i="1"/>
  <c r="Z142" i="1"/>
  <c r="AB142" i="1" s="1"/>
  <c r="Y142" i="1"/>
  <c r="R145" i="1"/>
  <c r="S144" i="1"/>
  <c r="V203" i="1" l="1"/>
  <c r="R199" i="2"/>
  <c r="S198" i="2"/>
  <c r="W198" i="2" s="1"/>
  <c r="Z197" i="2"/>
  <c r="AB197" i="2" s="1"/>
  <c r="Y197" i="2"/>
  <c r="S145" i="1"/>
  <c r="R146" i="1"/>
  <c r="W144" i="1"/>
  <c r="Y143" i="1"/>
  <c r="Z143" i="1"/>
  <c r="AB143" i="1" s="1"/>
  <c r="V204" i="1" l="1"/>
  <c r="R200" i="2"/>
  <c r="S199" i="2"/>
  <c r="W199" i="2" s="1"/>
  <c r="Z198" i="2"/>
  <c r="AB198" i="2" s="1"/>
  <c r="Y198" i="2"/>
  <c r="W145" i="1"/>
  <c r="Y144" i="1"/>
  <c r="Z144" i="1"/>
  <c r="AB144" i="1" s="1"/>
  <c r="S146" i="1"/>
  <c r="R147" i="1"/>
  <c r="V205" i="1" l="1"/>
  <c r="R201" i="2"/>
  <c r="S200" i="2"/>
  <c r="W200" i="2" s="1"/>
  <c r="Z199" i="2"/>
  <c r="AB199" i="2" s="1"/>
  <c r="Y199" i="2"/>
  <c r="W146" i="1"/>
  <c r="R148" i="1"/>
  <c r="S147" i="1"/>
  <c r="Z145" i="1"/>
  <c r="AB145" i="1" s="1"/>
  <c r="Y145" i="1"/>
  <c r="V206" i="1" l="1"/>
  <c r="R202" i="2"/>
  <c r="S201" i="2"/>
  <c r="W201" i="2" s="1"/>
  <c r="Z200" i="2"/>
  <c r="AB200" i="2" s="1"/>
  <c r="Y200" i="2"/>
  <c r="S148" i="1"/>
  <c r="R149" i="1"/>
  <c r="W147" i="1"/>
  <c r="Y146" i="1"/>
  <c r="Z146" i="1"/>
  <c r="AB146" i="1" s="1"/>
  <c r="V207" i="1" l="1"/>
  <c r="R203" i="2"/>
  <c r="S202" i="2"/>
  <c r="W202" i="2" s="1"/>
  <c r="Z201" i="2"/>
  <c r="AB201" i="2" s="1"/>
  <c r="Y201" i="2"/>
  <c r="W148" i="1"/>
  <c r="Y147" i="1"/>
  <c r="Z147" i="1"/>
  <c r="AB147" i="1" s="1"/>
  <c r="S149" i="1"/>
  <c r="R150" i="1"/>
  <c r="V208" i="1" l="1"/>
  <c r="R204" i="2"/>
  <c r="S203" i="2"/>
  <c r="W203" i="2" s="1"/>
  <c r="Z202" i="2"/>
  <c r="AB202" i="2" s="1"/>
  <c r="Y202" i="2"/>
  <c r="W149" i="1"/>
  <c r="R151" i="1"/>
  <c r="S150" i="1"/>
  <c r="Z148" i="1"/>
  <c r="AB148" i="1" s="1"/>
  <c r="Y148" i="1"/>
  <c r="V209" i="1" l="1"/>
  <c r="R205" i="2"/>
  <c r="S204" i="2"/>
  <c r="W204" i="2" s="1"/>
  <c r="Z203" i="2"/>
  <c r="AB203" i="2" s="1"/>
  <c r="Y203" i="2"/>
  <c r="S151" i="1"/>
  <c r="W151" i="1" s="1"/>
  <c r="R152" i="1"/>
  <c r="W150" i="1"/>
  <c r="Y149" i="1"/>
  <c r="Z149" i="1"/>
  <c r="AB149" i="1" s="1"/>
  <c r="V210" i="1" l="1"/>
  <c r="R206" i="2"/>
  <c r="S205" i="2"/>
  <c r="W205" i="2" s="1"/>
  <c r="Z204" i="2"/>
  <c r="AB204" i="2" s="1"/>
  <c r="Y204" i="2"/>
  <c r="S152" i="1"/>
  <c r="W152" i="1" s="1"/>
  <c r="R153" i="1"/>
  <c r="Y150" i="1"/>
  <c r="Z150" i="1"/>
  <c r="AB150" i="1" s="1"/>
  <c r="Z151" i="1"/>
  <c r="AB151" i="1" s="1"/>
  <c r="Y151" i="1"/>
  <c r="V211" i="1" l="1"/>
  <c r="R207" i="2"/>
  <c r="S206" i="2"/>
  <c r="W206" i="2" s="1"/>
  <c r="Z205" i="2"/>
  <c r="AB205" i="2" s="1"/>
  <c r="Y205" i="2"/>
  <c r="R154" i="1"/>
  <c r="S153" i="1"/>
  <c r="Y152" i="1"/>
  <c r="Z152" i="1"/>
  <c r="AB152" i="1" s="1"/>
  <c r="V212" i="1" l="1"/>
  <c r="V213" i="1" s="1"/>
  <c r="V214" i="1" s="1"/>
  <c r="V215" i="1" s="1"/>
  <c r="V216" i="1" s="1"/>
  <c r="V217" i="1" s="1"/>
  <c r="R208" i="2"/>
  <c r="S207" i="2"/>
  <c r="W207" i="2" s="1"/>
  <c r="Z206" i="2"/>
  <c r="AB206" i="2" s="1"/>
  <c r="Y206" i="2"/>
  <c r="W153" i="1"/>
  <c r="S154" i="1"/>
  <c r="R155" i="1"/>
  <c r="R209" i="2" l="1"/>
  <c r="S208" i="2"/>
  <c r="W208" i="2" s="1"/>
  <c r="Z207" i="2"/>
  <c r="AB207" i="2" s="1"/>
  <c r="Y207" i="2"/>
  <c r="Z153" i="1"/>
  <c r="AB153" i="1" s="1"/>
  <c r="Y153" i="1"/>
  <c r="R156" i="1"/>
  <c r="S155" i="1"/>
  <c r="W154" i="1"/>
  <c r="R210" i="2" l="1"/>
  <c r="S209" i="2"/>
  <c r="W209" i="2" s="1"/>
  <c r="Z208" i="2"/>
  <c r="AB208" i="2" s="1"/>
  <c r="Y208" i="2"/>
  <c r="S156" i="1"/>
  <c r="W156" i="1" s="1"/>
  <c r="R157" i="1"/>
  <c r="Z154" i="1"/>
  <c r="AB154" i="1" s="1"/>
  <c r="Y154" i="1"/>
  <c r="W155" i="1"/>
  <c r="R211" i="2" l="1"/>
  <c r="S210" i="2"/>
  <c r="W210" i="2" s="1"/>
  <c r="Z209" i="2"/>
  <c r="AB209" i="2" s="1"/>
  <c r="Y209" i="2"/>
  <c r="S157" i="1"/>
  <c r="R158" i="1"/>
  <c r="Y155" i="1"/>
  <c r="Z155" i="1"/>
  <c r="AB155" i="1" s="1"/>
  <c r="Y156" i="1"/>
  <c r="Z156" i="1"/>
  <c r="AB156" i="1" s="1"/>
  <c r="S211" i="2" l="1"/>
  <c r="W211" i="2" s="1"/>
  <c r="Y211" i="2" s="1"/>
  <c r="R212" i="2"/>
  <c r="Z210" i="2"/>
  <c r="AB210" i="2" s="1"/>
  <c r="Y210" i="2"/>
  <c r="W157" i="1"/>
  <c r="S158" i="1"/>
  <c r="R159" i="1"/>
  <c r="Z211" i="2" l="1"/>
  <c r="AB211" i="2" s="1"/>
  <c r="S212" i="2"/>
  <c r="W212" i="2" s="1"/>
  <c r="R213" i="2"/>
  <c r="W158" i="1"/>
  <c r="S159" i="1"/>
  <c r="R160" i="1"/>
  <c r="Z157" i="1"/>
  <c r="AB157" i="1" s="1"/>
  <c r="Y157" i="1"/>
  <c r="S213" i="2" l="1"/>
  <c r="W213" i="2" s="1"/>
  <c r="R214" i="2"/>
  <c r="Z212" i="2"/>
  <c r="AB212" i="2" s="1"/>
  <c r="Y212" i="2"/>
  <c r="W159" i="1"/>
  <c r="R161" i="1"/>
  <c r="S160" i="1"/>
  <c r="Y158" i="1"/>
  <c r="Z158" i="1"/>
  <c r="AB158" i="1" s="1"/>
  <c r="S214" i="2" l="1"/>
  <c r="W214" i="2" s="1"/>
  <c r="R215" i="2"/>
  <c r="Z213" i="2"/>
  <c r="AB213" i="2" s="1"/>
  <c r="Y213" i="2"/>
  <c r="S161" i="1"/>
  <c r="W161" i="1" s="1"/>
  <c r="R162" i="1"/>
  <c r="W160" i="1"/>
  <c r="Y159" i="1"/>
  <c r="Z159" i="1"/>
  <c r="AB159" i="1" s="1"/>
  <c r="S215" i="2" l="1"/>
  <c r="W215" i="2" s="1"/>
  <c r="R216" i="2"/>
  <c r="Z214" i="2"/>
  <c r="AB214" i="2" s="1"/>
  <c r="Y214" i="2"/>
  <c r="S162" i="1"/>
  <c r="R163" i="1"/>
  <c r="Y160" i="1"/>
  <c r="Z160" i="1"/>
  <c r="AB160" i="1" s="1"/>
  <c r="Z161" i="1"/>
  <c r="AB161" i="1" s="1"/>
  <c r="Y161" i="1"/>
  <c r="R217" i="2" l="1"/>
  <c r="S217" i="2" s="1"/>
  <c r="W217" i="2" s="1"/>
  <c r="S216" i="2"/>
  <c r="W216" i="2" s="1"/>
  <c r="Z215" i="2"/>
  <c r="AB215" i="2" s="1"/>
  <c r="Y215" i="2"/>
  <c r="S163" i="1"/>
  <c r="R164" i="1"/>
  <c r="W162" i="1"/>
  <c r="Z216" i="2" l="1"/>
  <c r="AB216" i="2" s="1"/>
  <c r="Y216" i="2"/>
  <c r="Z217" i="2"/>
  <c r="AB217" i="2" s="1"/>
  <c r="Y217" i="2"/>
  <c r="R165" i="1"/>
  <c r="S164" i="1"/>
  <c r="Y162" i="1"/>
  <c r="Z162" i="1"/>
  <c r="AB162" i="1" s="1"/>
  <c r="W163" i="1"/>
  <c r="W164" i="1" l="1"/>
  <c r="Y163" i="1"/>
  <c r="Z163" i="1"/>
  <c r="AB163" i="1" s="1"/>
  <c r="S165" i="1"/>
  <c r="R166" i="1"/>
  <c r="S166" i="1" l="1"/>
  <c r="R167" i="1"/>
  <c r="W166" i="1"/>
  <c r="Y164" i="1"/>
  <c r="Z164" i="1"/>
  <c r="AB164" i="1" s="1"/>
  <c r="W165" i="1"/>
  <c r="S167" i="1" l="1"/>
  <c r="R168" i="1"/>
  <c r="W167" i="1"/>
  <c r="Z165" i="1"/>
  <c r="AB165" i="1" s="1"/>
  <c r="Y165" i="1"/>
  <c r="Z166" i="1"/>
  <c r="AB166" i="1" s="1"/>
  <c r="Y166" i="1"/>
  <c r="S168" i="1" l="1"/>
  <c r="R169" i="1"/>
  <c r="Z167" i="1"/>
  <c r="AB167" i="1" s="1"/>
  <c r="Y167" i="1"/>
  <c r="W168" i="1" l="1"/>
  <c r="S169" i="1"/>
  <c r="R170" i="1"/>
  <c r="W169" i="1" l="1"/>
  <c r="R171" i="1"/>
  <c r="S170" i="1"/>
  <c r="Z168" i="1"/>
  <c r="AB168" i="1" s="1"/>
  <c r="Y168" i="1"/>
  <c r="S171" i="1" l="1"/>
  <c r="R172" i="1"/>
  <c r="W170" i="1"/>
  <c r="Y169" i="1"/>
  <c r="Z169" i="1"/>
  <c r="AB169" i="1" s="1"/>
  <c r="W171" i="1" l="1"/>
  <c r="Z170" i="1"/>
  <c r="AB170" i="1" s="1"/>
  <c r="Y170" i="1"/>
  <c r="S172" i="1"/>
  <c r="R173" i="1"/>
  <c r="W172" i="1" l="1"/>
  <c r="S173" i="1"/>
  <c r="R174" i="1"/>
  <c r="Z171" i="1"/>
  <c r="AB171" i="1" s="1"/>
  <c r="Y171" i="1"/>
  <c r="W173" i="1" l="1"/>
  <c r="R175" i="1"/>
  <c r="S174" i="1"/>
  <c r="Y172" i="1"/>
  <c r="Z172" i="1"/>
  <c r="AB172" i="1" s="1"/>
  <c r="S175" i="1" l="1"/>
  <c r="R176" i="1"/>
  <c r="R177" i="1" s="1"/>
  <c r="W174" i="1"/>
  <c r="Y173" i="1"/>
  <c r="Z173" i="1"/>
  <c r="AB173" i="1" s="1"/>
  <c r="S177" i="1" l="1"/>
  <c r="W177" i="1" s="1"/>
  <c r="R178" i="1"/>
  <c r="W175" i="1"/>
  <c r="Z174" i="1"/>
  <c r="AB174" i="1" s="1"/>
  <c r="Y174" i="1"/>
  <c r="S176" i="1"/>
  <c r="S178" i="1" l="1"/>
  <c r="W178" i="1" s="1"/>
  <c r="Z178" i="1" s="1"/>
  <c r="AB178" i="1" s="1"/>
  <c r="R179" i="1"/>
  <c r="Z177" i="1"/>
  <c r="AB177" i="1" s="1"/>
  <c r="Y177" i="1"/>
  <c r="W176" i="1"/>
  <c r="Y175" i="1"/>
  <c r="Z175" i="1"/>
  <c r="AB175" i="1" s="1"/>
  <c r="Y178" i="1" l="1"/>
  <c r="S179" i="1"/>
  <c r="W179" i="1" s="1"/>
  <c r="R180" i="1"/>
  <c r="Z176" i="1"/>
  <c r="AB176" i="1" s="1"/>
  <c r="Y176" i="1"/>
  <c r="Z179" i="1" l="1"/>
  <c r="AB179" i="1" s="1"/>
  <c r="Y179" i="1"/>
  <c r="S180" i="1"/>
  <c r="W180" i="1" s="1"/>
  <c r="R181" i="1"/>
  <c r="S181" i="1" l="1"/>
  <c r="W181" i="1" s="1"/>
  <c r="Y181" i="1" s="1"/>
  <c r="R182" i="1"/>
  <c r="Z180" i="1"/>
  <c r="AB180" i="1" s="1"/>
  <c r="Y180" i="1"/>
  <c r="Z181" i="1" l="1"/>
  <c r="AB181" i="1" s="1"/>
  <c r="R183" i="1"/>
  <c r="S182" i="1"/>
  <c r="W182" i="1" s="1"/>
  <c r="Z182" i="1" l="1"/>
  <c r="AB182" i="1" s="1"/>
  <c r="Y182" i="1"/>
  <c r="R184" i="1"/>
  <c r="S183" i="1"/>
  <c r="W183" i="1" s="1"/>
  <c r="R185" i="1" l="1"/>
  <c r="S184" i="1"/>
  <c r="W184" i="1" s="1"/>
  <c r="Z183" i="1"/>
  <c r="AB183" i="1" s="1"/>
  <c r="Y183" i="1"/>
  <c r="Z184" i="1" l="1"/>
  <c r="AB184" i="1" s="1"/>
  <c r="Y184" i="1"/>
  <c r="R186" i="1"/>
  <c r="S185" i="1"/>
  <c r="W185" i="1" s="1"/>
  <c r="R187" i="1" l="1"/>
  <c r="S186" i="1"/>
  <c r="W186" i="1" s="1"/>
  <c r="Z185" i="1"/>
  <c r="AB185" i="1" s="1"/>
  <c r="Y185" i="1"/>
  <c r="R188" i="1" l="1"/>
  <c r="S187" i="1"/>
  <c r="W187" i="1" s="1"/>
  <c r="Z186" i="1"/>
  <c r="AB186" i="1" s="1"/>
  <c r="Y186" i="1"/>
  <c r="S188" i="1" l="1"/>
  <c r="W188" i="1" s="1"/>
  <c r="R189" i="1"/>
  <c r="Z187" i="1"/>
  <c r="AB187" i="1" s="1"/>
  <c r="Y187" i="1"/>
  <c r="Z188" i="1" l="1"/>
  <c r="AB188" i="1" s="1"/>
  <c r="Y188" i="1"/>
  <c r="S189" i="1"/>
  <c r="W189" i="1" s="1"/>
  <c r="R190" i="1"/>
  <c r="Z189" i="1" l="1"/>
  <c r="AB189" i="1" s="1"/>
  <c r="Y189" i="1"/>
  <c r="S190" i="1"/>
  <c r="W190" i="1" s="1"/>
  <c r="R191" i="1"/>
  <c r="S191" i="1" l="1"/>
  <c r="W191" i="1" s="1"/>
  <c r="Y191" i="1" s="1"/>
  <c r="R192" i="1"/>
  <c r="Z190" i="1"/>
  <c r="AB190" i="1" s="1"/>
  <c r="Y190" i="1"/>
  <c r="Z191" i="1"/>
  <c r="AB191" i="1" s="1"/>
  <c r="R193" i="1" l="1"/>
  <c r="S192" i="1"/>
  <c r="W192" i="1" s="1"/>
  <c r="R194" i="1" l="1"/>
  <c r="S193" i="1"/>
  <c r="W193" i="1" s="1"/>
  <c r="Z192" i="1"/>
  <c r="AB192" i="1" s="1"/>
  <c r="Y192" i="1"/>
  <c r="Z193" i="1" l="1"/>
  <c r="AB193" i="1" s="1"/>
  <c r="Y193" i="1"/>
  <c r="R195" i="1"/>
  <c r="S194" i="1"/>
  <c r="W194" i="1" s="1"/>
  <c r="Z194" i="1" l="1"/>
  <c r="AB194" i="1" s="1"/>
  <c r="Y194" i="1"/>
  <c r="R196" i="1"/>
  <c r="S195" i="1"/>
  <c r="W195" i="1" s="1"/>
  <c r="Z195" i="1" l="1"/>
  <c r="AB195" i="1" s="1"/>
  <c r="Y195" i="1"/>
  <c r="R197" i="1"/>
  <c r="S196" i="1"/>
  <c r="W196" i="1" s="1"/>
  <c r="Z196" i="1" l="1"/>
  <c r="AB196" i="1" s="1"/>
  <c r="Y196" i="1"/>
  <c r="R198" i="1"/>
  <c r="S197" i="1"/>
  <c r="W197" i="1" s="1"/>
  <c r="Z197" i="1" l="1"/>
  <c r="AB197" i="1" s="1"/>
  <c r="Y197" i="1"/>
  <c r="R199" i="1"/>
  <c r="S198" i="1"/>
  <c r="W198" i="1" s="1"/>
  <c r="Z198" i="1" l="1"/>
  <c r="AB198" i="1" s="1"/>
  <c r="Y198" i="1"/>
  <c r="R200" i="1"/>
  <c r="S199" i="1"/>
  <c r="W199" i="1" s="1"/>
  <c r="Z199" i="1" l="1"/>
  <c r="AB199" i="1" s="1"/>
  <c r="Y199" i="1"/>
  <c r="R201" i="1"/>
  <c r="S200" i="1"/>
  <c r="W200" i="1" s="1"/>
  <c r="Z200" i="1" l="1"/>
  <c r="AB200" i="1" s="1"/>
  <c r="Y200" i="1"/>
  <c r="R202" i="1"/>
  <c r="S201" i="1"/>
  <c r="W201" i="1" s="1"/>
  <c r="Z201" i="1" l="1"/>
  <c r="AB201" i="1" s="1"/>
  <c r="Y201" i="1"/>
  <c r="R203" i="1"/>
  <c r="S202" i="1"/>
  <c r="W202" i="1" s="1"/>
  <c r="R204" i="1" l="1"/>
  <c r="S203" i="1"/>
  <c r="W203" i="1" s="1"/>
  <c r="Z202" i="1"/>
  <c r="AB202" i="1" s="1"/>
  <c r="Y202" i="1"/>
  <c r="Z203" i="1" l="1"/>
  <c r="AB203" i="1" s="1"/>
  <c r="Y203" i="1"/>
  <c r="R205" i="1"/>
  <c r="S204" i="1"/>
  <c r="W204" i="1" s="1"/>
  <c r="Z204" i="1" l="1"/>
  <c r="AB204" i="1" s="1"/>
  <c r="Y204" i="1"/>
  <c r="R206" i="1"/>
  <c r="S205" i="1"/>
  <c r="W205" i="1" s="1"/>
  <c r="Z205" i="1" l="1"/>
  <c r="AB205" i="1" s="1"/>
  <c r="Y205" i="1"/>
  <c r="R207" i="1"/>
  <c r="S206" i="1"/>
  <c r="W206" i="1" s="1"/>
  <c r="Z206" i="1" l="1"/>
  <c r="AB206" i="1" s="1"/>
  <c r="Y206" i="1"/>
  <c r="R208" i="1"/>
  <c r="S207" i="1"/>
  <c r="W207" i="1" s="1"/>
  <c r="Z207" i="1" l="1"/>
  <c r="AB207" i="1" s="1"/>
  <c r="Y207" i="1"/>
  <c r="R209" i="1"/>
  <c r="S208" i="1"/>
  <c r="W208" i="1" s="1"/>
  <c r="Z208" i="1" l="1"/>
  <c r="AB208" i="1" s="1"/>
  <c r="Y208" i="1"/>
  <c r="R210" i="1"/>
  <c r="S209" i="1"/>
  <c r="W209" i="1" s="1"/>
  <c r="Z209" i="1" l="1"/>
  <c r="AB209" i="1" s="1"/>
  <c r="Y209" i="1"/>
  <c r="R211" i="1"/>
  <c r="S210" i="1"/>
  <c r="W210" i="1" s="1"/>
  <c r="Z210" i="1" l="1"/>
  <c r="AB210" i="1" s="1"/>
  <c r="Y210" i="1"/>
  <c r="R212" i="1"/>
  <c r="S211" i="1"/>
  <c r="W211" i="1" s="1"/>
  <c r="Z211" i="1" l="1"/>
  <c r="AB211" i="1" s="1"/>
  <c r="Y211" i="1"/>
  <c r="S212" i="1"/>
  <c r="W212" i="1" s="1"/>
  <c r="R213" i="1"/>
  <c r="S213" i="1" l="1"/>
  <c r="W213" i="1" s="1"/>
  <c r="R214" i="1"/>
  <c r="Z212" i="1"/>
  <c r="AB212" i="1" s="1"/>
  <c r="Y212" i="1"/>
  <c r="S214" i="1" l="1"/>
  <c r="W214" i="1" s="1"/>
  <c r="R215" i="1"/>
  <c r="Z213" i="1"/>
  <c r="AB213" i="1" s="1"/>
  <c r="Y213" i="1"/>
  <c r="S215" i="1" l="1"/>
  <c r="W215" i="1" s="1"/>
  <c r="R216" i="1"/>
  <c r="Z214" i="1"/>
  <c r="AB214" i="1" s="1"/>
  <c r="Y214" i="1"/>
  <c r="S216" i="1" l="1"/>
  <c r="W216" i="1" s="1"/>
  <c r="R217" i="1"/>
  <c r="S217" i="1" s="1"/>
  <c r="W217" i="1" s="1"/>
  <c r="Z215" i="1"/>
  <c r="AB215" i="1" s="1"/>
  <c r="Y215" i="1"/>
  <c r="Z217" i="1" l="1"/>
  <c r="AB217" i="1" s="1"/>
  <c r="Y217" i="1"/>
  <c r="Y216" i="1"/>
  <c r="Z216" i="1"/>
  <c r="AB2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<sst xmlns="http://schemas.openxmlformats.org/spreadsheetml/2006/main" count="5700" uniqueCount="2403">
  <si>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</si>
  <si>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</si>
  <si>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</si>
  <si>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</si>
  <si>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</si>
  <si>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</si>
  <si>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</si>
  <si>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</si>
  <si>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</si>
  <si>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</si>
  <si>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</si>
  <si>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</si>
  <si>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</si>
  <si>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</si>
  <si>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</si>
  <si>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</si>
  <si>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</si>
  <si>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</si>
  <si>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</si>
  <si>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</si>
  <si>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</si>
  <si>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</si>
  <si>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</si>
  <si>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</si>
  <si>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</si>
  <si>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</si>
  <si>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</si>
  <si>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</si>
  <si>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</si>
  <si>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</si>
  <si>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</si>
  <si>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</si>
  <si>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</si>
  <si>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</si>
  <si>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</si>
  <si>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</si>
  <si>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</si>
  <si>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</si>
  <si>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</si>
  <si>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</si>
  <si>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</si>
  <si>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</si>
  <si>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</si>
  <si>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</si>
  <si>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</si>
  <si>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</si>
  <si>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</si>
  <si>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</si>
  <si>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</si>
  <si>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</si>
  <si>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</si>
  <si>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</si>
  <si>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</si>
  <si>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</si>
  <si>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</si>
  <si>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</si>
  <si>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</si>
  <si>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</si>
  <si>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</si>
  <si>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</si>
  <si>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</si>
  <si>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</si>
  <si>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</si>
  <si>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</si>
  <si>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</si>
  <si>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</si>
  <si>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</si>
  <si>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</si>
  <si>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</si>
  <si>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</si>
  <si>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</si>
  <si>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</si>
  <si>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</si>
  <si>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</si>
  <si>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</si>
  <si>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</si>
  <si>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</si>
  <si>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</si>
  <si>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</si>
  <si>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</si>
  <si>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</si>
  <si>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</si>
  <si>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</si>
  <si>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</si>
  <si>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</si>
  <si>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</si>
  <si>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</si>
  <si>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</si>
  <si>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</si>
  <si>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</si>
  <si>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</si>
  <si>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</si>
  <si>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</si>
  <si>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</si>
  <si>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</si>
  <si>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</si>
  <si>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</si>
  <si>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</si>
  <si>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</si>
  <si>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</si>
  <si>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</si>
  <si>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</si>
  <si>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</si>
  <si>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</si>
  <si>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</si>
  <si>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</si>
  <si>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</si>
  <si>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</si>
  <si>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</si>
  <si>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</si>
  <si>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</si>
  <si>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</si>
  <si>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</si>
  <si>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</si>
  <si>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</si>
  <si>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</si>
  <si>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</si>
  <si>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</si>
  <si>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</si>
  <si>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</si>
  <si>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</si>
  <si>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</si>
  <si>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</si>
  <si>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</si>
  <si>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</si>
  <si>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</si>
  <si>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</si>
  <si>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</si>
  <si>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</si>
  <si>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</si>
  <si>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</si>
  <si>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</si>
  <si>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</si>
  <si>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</si>
  <si>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</si>
  <si>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</si>
  <si>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</si>
  <si>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</si>
  <si>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</si>
  <si>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</si>
  <si>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</si>
  <si>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</si>
  <si>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</si>
  <si>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</si>
  <si>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</si>
  <si>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</si>
  <si>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</si>
  <si>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</si>
  <si>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</si>
  <si>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</si>
  <si>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</si>
  <si>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</si>
  <si>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</si>
  <si>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</si>
  <si>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</si>
  <si>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</si>
  <si>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</si>
  <si>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</si>
  <si>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</si>
  <si>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</si>
  <si>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</si>
  <si>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</si>
  <si>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</si>
  <si>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</si>
  <si>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</si>
  <si>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</si>
  <si>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</si>
  <si>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</si>
  <si>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</si>
  <si>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</si>
  <si>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</si>
  <si>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</si>
  <si>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</si>
  <si>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</si>
  <si>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</si>
  <si>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</si>
  <si>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</si>
  <si>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</si>
  <si>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</si>
  <si>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</si>
  <si>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</si>
  <si>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</si>
  <si>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</si>
  <si>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</si>
  <si>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</si>
  <si>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</si>
  <si>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</si>
  <si>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</si>
  <si>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</si>
  <si>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</si>
  <si>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</si>
  <si>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</si>
  <si>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</si>
  <si>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</si>
  <si>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</si>
  <si>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</si>
  <si>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</si>
  <si>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</si>
  <si>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</si>
  <si>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</si>
  <si>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</si>
  <si>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</si>
  <si>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</si>
  <si>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</si>
  <si>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</si>
  <si>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</si>
  <si>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</si>
  <si>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</si>
  <si>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</si>
  <si>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</si>
  <si>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</si>
  <si>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</si>
  <si>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</si>
  <si>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</si>
  <si>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</si>
  <si>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</si>
  <si>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</si>
  <si>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</si>
  <si>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</si>
  <si>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</si>
  <si>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</si>
  <si>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</si>
  <si>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</si>
  <si>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</si>
  <si>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</si>
  <si>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</si>
  <si>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</si>
  <si>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</si>
  <si>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</si>
  <si>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</si>
  <si>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</si>
  <si>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</si>
  <si>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</si>
  <si>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</si>
  <si>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</si>
  <si>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</si>
  <si>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</si>
  <si>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</si>
  <si>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</si>
  <si>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</si>
  <si>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</si>
  <si>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</si>
  <si>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</si>
  <si>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</si>
  <si>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</si>
  <si>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</si>
  <si>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</si>
  <si>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</si>
  <si>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</si>
  <si>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</si>
  <si>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</si>
  <si>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</si>
  <si>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</si>
  <si>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</si>
  <si>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</si>
  <si>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</si>
  <si>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</si>
  <si>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</si>
  <si>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</si>
  <si>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</si>
  <si>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</si>
  <si>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</si>
  <si>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</si>
  <si>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</si>
  <si>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</si>
  <si>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</si>
  <si>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</si>
  <si>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</si>
  <si>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</si>
  <si>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</si>
  <si>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</si>
  <si>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</si>
  <si>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</si>
  <si>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</si>
  <si>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</si>
  <si>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</si>
  <si>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</si>
  <si>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</si>
  <si>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</si>
  <si>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</si>
  <si>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</si>
  <si>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</si>
  <si>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</si>
  <si>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</si>
  <si>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</si>
  <si>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</si>
  <si>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</si>
  <si>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</si>
  <si>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</si>
  <si>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</si>
  <si>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</si>
  <si>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</si>
  <si>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</si>
  <si>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</si>
  <si>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</si>
  <si>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</si>
  <si>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</si>
  <si>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</si>
  <si>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</si>
  <si>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</si>
  <si>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</si>
  <si>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</si>
  <si>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</si>
  <si>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</si>
  <si>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</si>
  <si>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</si>
  <si>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</si>
  <si>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</si>
  <si>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</si>
  <si>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</si>
  <si>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</si>
  <si>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</si>
  <si>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</si>
  <si>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</si>
  <si>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</si>
  <si>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</si>
  <si>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</si>
  <si>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</si>
  <si>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</si>
  <si>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</si>
  <si>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</si>
  <si>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</si>
  <si>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</si>
  <si>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</si>
  <si>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</si>
  <si>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</si>
  <si>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</si>
  <si>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</si>
  <si>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</si>
  <si>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</si>
  <si>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</si>
  <si>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</si>
  <si>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</si>
  <si>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</si>
  <si>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</si>
  <si>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</si>
  <si>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</si>
  <si>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</si>
  <si>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</si>
  <si>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</si>
  <si>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</si>
  <si>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</si>
  <si>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</si>
  <si>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</si>
  <si>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</si>
  <si>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</si>
  <si>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</si>
  <si>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</si>
  <si>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</si>
  <si>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</si>
  <si>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</si>
  <si>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</si>
  <si>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</si>
  <si>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</si>
  <si>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</si>
  <si>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</si>
  <si>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</si>
  <si>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</si>
  <si>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</si>
  <si>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</si>
  <si>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</si>
  <si>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</si>
  <si>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</si>
  <si>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</si>
  <si>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</si>
  <si>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</si>
  <si>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</si>
  <si>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</si>
  <si>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</si>
  <si>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</si>
  <si>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</si>
  <si>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</si>
  <si>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</si>
  <si>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</si>
  <si>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</si>
  <si>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</si>
  <si>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</si>
  <si>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</si>
  <si>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</si>
  <si>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</si>
  <si>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</si>
  <si>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</si>
  <si>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</si>
  <si>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</si>
  <si>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</si>
  <si>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</si>
  <si>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</si>
  <si>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</si>
  <si>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</si>
  <si>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</si>
  <si>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</si>
  <si>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</si>
  <si>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</si>
  <si>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</si>
  <si>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</si>
  <si>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</si>
  <si>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</si>
  <si>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</si>
  <si>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</si>
  <si>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</si>
  <si>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</si>
  <si>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</si>
  <si>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</si>
  <si>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</si>
  <si>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</si>
  <si>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</si>
  <si>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</si>
  <si>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</si>
  <si>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</si>
  <si>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</si>
  <si>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</si>
  <si>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</si>
  <si>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</si>
  <si>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</si>
  <si>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</si>
  <si>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</si>
  <si>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</si>
  <si>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</si>
  <si>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</si>
  <si>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</si>
  <si>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</si>
  <si>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</si>
  <si>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</si>
  <si>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</si>
  <si>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</si>
  <si>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</si>
  <si>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</si>
  <si>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</si>
  <si>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</si>
  <si>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</si>
  <si>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</si>
  <si>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</si>
  <si>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</si>
  <si>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</si>
  <si>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</si>
  <si>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</si>
  <si>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</si>
  <si>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</si>
  <si>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</si>
  <si>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</si>
  <si>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</si>
  <si>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</si>
  <si>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</si>
  <si>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</si>
  <si>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</si>
  <si>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</si>
  <si>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</si>
  <si>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</si>
  <si>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</si>
  <si>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</si>
  <si>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</si>
  <si>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</si>
  <si>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</si>
  <si>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</si>
  <si>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</si>
  <si>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</si>
  <si>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</si>
  <si>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</si>
  <si>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</si>
  <si>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</si>
  <si>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</si>
  <si>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</si>
  <si>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</si>
  <si>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</si>
  <si>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</si>
  <si>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</si>
  <si>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</si>
  <si>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</si>
  <si>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</si>
  <si>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</si>
  <si>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</si>
  <si>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</si>
  <si>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</si>
  <si>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</si>
  <si>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</si>
  <si>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</si>
  <si>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</si>
  <si>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</si>
  <si>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</si>
  <si>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</si>
  <si>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</si>
  <si>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</si>
  <si>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</si>
  <si>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</si>
  <si>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</si>
  <si>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</si>
  <si>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</si>
  <si>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</si>
  <si>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</si>
  <si>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</si>
  <si>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</si>
  <si>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</si>
  <si>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</si>
  <si>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</si>
  <si>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</si>
  <si>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</si>
  <si>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</si>
  <si>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</si>
  <si>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</si>
  <si>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</si>
  <si>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</si>
  <si>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</si>
  <si>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</si>
  <si>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</si>
  <si>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</si>
  <si>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</si>
  <si>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</si>
  <si>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</si>
  <si>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</si>
  <si>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</si>
  <si>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</si>
  <si>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</si>
  <si>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</si>
  <si>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</si>
  <si>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</si>
  <si>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</si>
  <si>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</si>
  <si>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</si>
  <si>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</si>
  <si>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</si>
  <si>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</si>
  <si>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</si>
  <si>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</si>
  <si>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</si>
  <si>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</si>
  <si>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</si>
  <si>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</si>
  <si>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</si>
  <si>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</si>
  <si>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</si>
  <si>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</si>
  <si>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</si>
  <si>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</si>
  <si>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</si>
  <si>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</si>
  <si>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</si>
  <si>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</si>
  <si>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</si>
  <si>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</si>
  <si>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</si>
  <si>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</si>
  <si>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</si>
  <si>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</si>
  <si>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</si>
  <si>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</si>
  <si>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</si>
  <si>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</si>
  <si>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</si>
  <si>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</si>
  <si>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</si>
  <si>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</si>
  <si>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</si>
  <si>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</si>
  <si>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</si>
  <si>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</si>
  <si>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</si>
  <si>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</si>
  <si>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</si>
  <si>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</si>
  <si>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</si>
  <si>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</si>
  <si>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</si>
  <si>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</si>
  <si>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</si>
  <si>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</si>
  <si>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</si>
  <si>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</si>
  <si>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</si>
  <si>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</si>
  <si>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</si>
  <si>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</si>
  <si>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</si>
  <si>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</si>
  <si>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</si>
  <si>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</si>
  <si>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</si>
  <si>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</si>
  <si>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</si>
  <si>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</si>
  <si>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</si>
  <si>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</si>
  <si>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</si>
  <si>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</si>
  <si>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</si>
  <si>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</si>
  <si>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</si>
  <si>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</si>
  <si>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</si>
  <si>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</si>
  <si>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</si>
  <si>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</si>
  <si>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</si>
  <si>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</si>
  <si>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</si>
  <si>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</si>
  <si>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</si>
  <si>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</si>
  <si>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</si>
  <si>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</si>
  <si>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</si>
  <si>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</si>
  <si>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</si>
  <si>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</si>
  <si>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</si>
  <si>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</si>
  <si>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</si>
  <si>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</si>
  <si>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</si>
  <si>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</si>
  <si>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</si>
  <si>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</si>
  <si>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</si>
  <si>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</si>
  <si>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</si>
  <si>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</si>
  <si>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</si>
  <si>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</si>
  <si>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</si>
  <si>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</si>
  <si>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</si>
  <si>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</si>
  <si>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</si>
  <si>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</si>
  <si>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</si>
  <si>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</si>
  <si>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</si>
  <si>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</si>
  <si>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</si>
  <si>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</si>
  <si>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</si>
  <si>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</si>
  <si>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</si>
  <si>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</si>
  <si>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</si>
  <si>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</si>
  <si>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</si>
  <si>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</si>
  <si>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</si>
  <si>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</si>
  <si>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</si>
  <si>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</si>
  <si>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</si>
  <si>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</si>
  <si>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</si>
  <si>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</si>
  <si>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</si>
  <si>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</si>
  <si>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</si>
  <si>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</si>
  <si>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</si>
  <si>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</si>
  <si>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</si>
  <si>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</si>
  <si>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</si>
  <si>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</si>
  <si>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</si>
  <si>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</si>
  <si>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</si>
  <si>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</si>
  <si>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</si>
  <si>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</si>
  <si>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</si>
  <si>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</si>
  <si>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</si>
  <si>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</si>
  <si>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</si>
  <si>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</si>
  <si>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</si>
  <si>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</si>
  <si>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</si>
  <si>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</si>
  <si>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</si>
  <si>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</si>
  <si>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</si>
  <si>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</si>
  <si>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</si>
  <si>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</si>
  <si>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</si>
  <si>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</si>
  <si>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</si>
  <si>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</si>
  <si>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</si>
  <si>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</si>
  <si>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</si>
  <si>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</si>
  <si>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</si>
  <si>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</si>
  <si>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</si>
  <si>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</si>
  <si>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</si>
  <si>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</si>
  <si>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</si>
  <si>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</si>
  <si>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</si>
  <si>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</si>
  <si>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</si>
  <si>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</si>
  <si>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</si>
  <si>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</si>
  <si>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</si>
  <si>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</si>
  <si>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</si>
  <si>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</si>
  <si>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</si>
  <si>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</si>
  <si>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</si>
  <si>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</si>
  <si>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</si>
  <si>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</si>
  <si>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</si>
  <si>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</si>
  <si>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</si>
  <si>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</si>
  <si>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</si>
  <si>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</si>
  <si>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</si>
  <si>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</si>
  <si>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</si>
  <si>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</si>
  <si>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</si>
  <si>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</si>
  <si>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</si>
  <si>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</si>
  <si>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</si>
  <si>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</si>
  <si>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</si>
  <si>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</si>
  <si>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</si>
  <si>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</si>
  <si>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</si>
  <si>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</si>
  <si>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</si>
  <si>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</si>
  <si>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</si>
  <si>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</si>
  <si>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</si>
  <si>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</si>
  <si>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</si>
  <si>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</si>
  <si>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</si>
  <si>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</si>
  <si>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</si>
  <si>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</si>
  <si>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</si>
  <si>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</si>
  <si>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</si>
  <si>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</si>
  <si>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</si>
  <si>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</si>
  <si>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</si>
  <si>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</si>
  <si>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</si>
  <si>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</si>
  <si>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</si>
  <si>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</si>
  <si>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</si>
  <si>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</si>
  <si>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</si>
  <si>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</si>
  <si>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</si>
  <si>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</si>
  <si>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</si>
  <si>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</si>
  <si>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</si>
  <si>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</si>
  <si>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</si>
  <si>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</si>
  <si>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</si>
  <si>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</si>
  <si>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</si>
  <si>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</si>
  <si>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</si>
  <si>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</si>
  <si>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</si>
  <si>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</si>
  <si>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</si>
  <si>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</si>
  <si>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</si>
  <si>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</si>
  <si>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</si>
  <si>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</si>
  <si>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</si>
  <si>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</si>
  <si>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</si>
  <si>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</si>
  <si>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</si>
  <si>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</si>
  <si>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</si>
  <si>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</si>
  <si>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</si>
  <si>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</si>
  <si>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</si>
  <si>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</si>
  <si>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</si>
  <si>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</si>
  <si>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</si>
  <si>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</si>
  <si>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</si>
  <si>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</si>
  <si>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</si>
  <si>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</si>
  <si>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</si>
  <si>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</si>
  <si>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</si>
  <si>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</si>
  <si>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</si>
  <si>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</si>
  <si>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</si>
  <si>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</si>
  <si>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</si>
  <si>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</si>
  <si>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</si>
  <si>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</si>
  <si>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</si>
  <si>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</si>
  <si>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</si>
  <si>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</si>
  <si>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</si>
  <si>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</si>
  <si>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</si>
  <si>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</si>
  <si>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</si>
  <si>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</si>
  <si>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</si>
  <si>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</si>
  <si>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</si>
  <si>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</si>
  <si>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</si>
  <si>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</si>
  <si>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</si>
  <si>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</si>
  <si>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</si>
  <si>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</si>
  <si>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</si>
  <si>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</si>
  <si>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</si>
  <si>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</si>
  <si>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</si>
  <si>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</si>
  <si>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</si>
  <si>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</si>
  <si>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</si>
  <si>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</si>
  <si>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</si>
  <si>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</si>
  <si>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</si>
  <si>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</si>
  <si>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</si>
  <si>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</si>
  <si>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</si>
  <si>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</si>
  <si>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</si>
  <si>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</si>
  <si>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</si>
  <si>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</si>
  <si>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</si>
  <si>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</si>
  <si>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</si>
  <si>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</si>
  <si>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</si>
  <si>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</si>
  <si>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</si>
  <si>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</si>
  <si>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</si>
  <si>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</si>
  <si>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</si>
  <si>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</si>
  <si>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</si>
  <si>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</si>
  <si>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</si>
  <si>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</si>
  <si>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</si>
  <si>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</si>
  <si>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</si>
  <si>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</si>
  <si>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</si>
  <si>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</si>
  <si>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</si>
  <si>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</si>
  <si>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</si>
  <si>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</si>
  <si>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</si>
  <si>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</si>
  <si>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</si>
  <si>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</si>
  <si>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</si>
  <si>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</si>
  <si>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</si>
  <si>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</si>
  <si>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</si>
  <si>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</si>
  <si>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</si>
  <si>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</si>
  <si>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</si>
  <si>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</si>
  <si>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</si>
  <si>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</si>
  <si>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</si>
  <si>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</si>
  <si>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</si>
  <si>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</si>
  <si>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</si>
  <si>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</si>
  <si>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</si>
  <si>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</si>
  <si>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</si>
  <si>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</si>
  <si>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</si>
  <si>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</si>
  <si>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</si>
  <si>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</si>
  <si>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</si>
  <si>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</si>
  <si>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</si>
  <si>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</si>
  <si>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</si>
  <si>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</si>
  <si>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</si>
  <si>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</si>
  <si>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</si>
  <si>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</si>
  <si>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</si>
  <si>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</si>
  <si>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</si>
  <si>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</si>
  <si>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</si>
  <si>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</si>
  <si>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</si>
  <si>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</si>
  <si>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</si>
  <si>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</si>
  <si>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</si>
  <si>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</si>
  <si>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</si>
  <si>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</si>
  <si>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</si>
  <si>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</si>
  <si>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</si>
  <si>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</si>
  <si>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</si>
  <si>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</si>
  <si>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</si>
  <si>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</si>
  <si>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</si>
  <si>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</si>
  <si>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</si>
  <si>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</si>
  <si>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</si>
  <si>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</si>
  <si>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</si>
  <si>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</si>
  <si>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</si>
  <si>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</si>
  <si>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</si>
  <si>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</si>
  <si>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</si>
  <si>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</si>
  <si>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</si>
  <si>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</si>
  <si>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</si>
  <si>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</si>
  <si>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</si>
  <si>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</si>
  <si>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</si>
  <si>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</si>
  <si>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</si>
  <si>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</si>
  <si>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</si>
  <si>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</si>
  <si>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</si>
  <si>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</si>
  <si>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</si>
  <si>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</si>
  <si>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</si>
  <si>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</si>
  <si>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</si>
  <si>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</si>
  <si>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</si>
  <si>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</si>
  <si>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</si>
  <si>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</si>
  <si>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</si>
  <si>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</si>
  <si>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</si>
  <si>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</si>
  <si>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</si>
  <si>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</si>
  <si>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</si>
  <si>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</si>
  <si>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</si>
  <si>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</si>
  <si>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</si>
  <si>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</si>
  <si>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</si>
  <si>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</si>
  <si>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</si>
  <si>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</si>
  <si>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</si>
  <si>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</si>
  <si>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</si>
  <si>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</si>
  <si>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</si>
  <si>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</si>
  <si>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</si>
  <si>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</si>
  <si>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</si>
  <si>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</si>
  <si>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</si>
  <si>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</si>
  <si>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</si>
  <si>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</si>
  <si>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</si>
  <si>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</si>
  <si>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</si>
  <si>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</si>
  <si>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</si>
  <si>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</si>
  <si>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</si>
  <si>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</si>
  <si>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</si>
  <si>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</si>
  <si>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</si>
  <si>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</si>
  <si>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</si>
  <si>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</si>
  <si>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</si>
  <si>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</si>
  <si>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</si>
  <si>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</si>
  <si>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</si>
  <si>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</si>
  <si>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</si>
  <si>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</si>
  <si>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</si>
  <si>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</si>
  <si>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</si>
  <si>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</si>
  <si>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</si>
  <si>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</si>
  <si>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</si>
  <si>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</si>
  <si>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</si>
  <si>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</si>
  <si>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</si>
  <si>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</si>
  <si>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</si>
  <si>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</si>
  <si>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</si>
  <si>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</si>
  <si>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</si>
  <si>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</si>
  <si>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</si>
  <si>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</si>
  <si>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</si>
  <si>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</si>
  <si>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</si>
  <si>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</si>
  <si>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</si>
  <si>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</si>
  <si>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</si>
  <si>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</si>
  <si>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</si>
  <si>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</si>
  <si>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</si>
  <si>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</si>
  <si>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</si>
  <si>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</si>
  <si>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</si>
  <si>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</si>
  <si>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</si>
  <si>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</si>
  <si>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</si>
  <si>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</si>
  <si>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</si>
  <si>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</si>
  <si>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</si>
  <si>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</si>
  <si>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</si>
  <si>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</si>
  <si>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</si>
  <si>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</si>
  <si>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</si>
  <si>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</si>
  <si>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</si>
  <si>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</si>
  <si>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</si>
  <si>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</si>
  <si>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</si>
  <si>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</si>
  <si>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</si>
  <si>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</si>
  <si>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</si>
  <si>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</si>
  <si>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</si>
  <si>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</si>
  <si>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</si>
  <si>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</si>
  <si>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</si>
  <si>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</si>
  <si>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</si>
  <si>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</si>
  <si>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</si>
  <si>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</si>
  <si>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</si>
  <si>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</si>
  <si>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</si>
  <si>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</si>
  <si>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</si>
  <si>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</si>
  <si>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</si>
  <si>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</si>
  <si>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</si>
  <si>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</si>
  <si>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</si>
  <si>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</si>
  <si>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</si>
  <si>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</si>
  <si>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</si>
  <si>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</si>
  <si>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</si>
  <si>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</si>
  <si>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</si>
  <si>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</si>
  <si>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</si>
  <si>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</si>
  <si>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</si>
  <si>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</si>
  <si>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</si>
  <si>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</si>
  <si>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</si>
  <si>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</si>
  <si>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</si>
  <si>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</si>
  <si>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</si>
  <si>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</si>
  <si>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</si>
  <si>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</si>
  <si>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</si>
  <si>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</si>
  <si>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</si>
  <si>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</si>
  <si>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</si>
  <si>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</si>
  <si>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</si>
  <si>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</si>
  <si>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</si>
  <si>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</si>
  <si>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</si>
  <si>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</si>
  <si>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</si>
  <si>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</si>
  <si>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</si>
  <si>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</si>
  <si>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</si>
  <si>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</si>
  <si>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</si>
  <si>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</si>
  <si>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</si>
  <si>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</si>
  <si>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</si>
  <si>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</si>
  <si>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</si>
  <si>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</si>
  <si>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</si>
  <si>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</si>
  <si>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</si>
  <si>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</si>
  <si>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</si>
  <si>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</si>
  <si>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</si>
  <si>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</si>
  <si>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</si>
  <si>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</si>
  <si>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</si>
  <si>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</si>
  <si>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</si>
  <si>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</si>
  <si>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</si>
  <si>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</si>
  <si>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</si>
  <si>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</si>
  <si>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</si>
  <si>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</si>
  <si>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</si>
  <si>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</si>
  <si>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</si>
  <si>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</si>
  <si>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</si>
  <si>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</si>
  <si>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</si>
  <si>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</si>
  <si>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</si>
  <si>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</si>
  <si>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</si>
  <si>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</si>
  <si>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</si>
  <si>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</si>
  <si>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</si>
  <si>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</si>
  <si>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</si>
  <si>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</si>
  <si>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</si>
  <si>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</si>
  <si>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</si>
  <si>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</si>
  <si>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</si>
  <si>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</si>
  <si>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</si>
  <si>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</si>
  <si>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</si>
  <si>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</si>
  <si>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</si>
  <si>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</si>
  <si>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</si>
  <si>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</si>
  <si>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</si>
  <si>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</si>
  <si>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</si>
  <si>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</si>
  <si>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</si>
  <si>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</si>
  <si>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</si>
  <si>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</si>
  <si>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</si>
  <si>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</si>
  <si>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</si>
  <si>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</si>
  <si>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</si>
  <si>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</si>
  <si>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</si>
  <si>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</si>
  <si>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</si>
  <si>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</si>
  <si>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</si>
  <si>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</si>
  <si>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</si>
  <si>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</si>
  <si>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</si>
  <si>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</si>
  <si>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</si>
  <si>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</si>
  <si>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</si>
  <si>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</si>
  <si>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</si>
  <si>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</si>
  <si>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</si>
  <si>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</si>
  <si>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</si>
  <si>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</si>
  <si>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</si>
  <si>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</si>
  <si>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</si>
  <si>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</si>
  <si>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</si>
  <si>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</si>
  <si>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</si>
  <si>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</si>
  <si>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</si>
  <si>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</si>
  <si>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</si>
  <si>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</si>
  <si>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</si>
  <si>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</si>
  <si>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</si>
  <si>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</si>
  <si>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</si>
  <si>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</si>
  <si>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</si>
  <si>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</si>
  <si>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</si>
  <si>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</si>
  <si>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</si>
  <si>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</si>
  <si>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</si>
  <si>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</si>
  <si>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</si>
  <si>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</si>
  <si>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</si>
  <si>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</si>
  <si>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</si>
  <si>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</si>
  <si>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</si>
  <si>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</si>
  <si>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</si>
  <si>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</si>
  <si>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</si>
  <si>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</si>
  <si>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</si>
  <si>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</si>
  <si>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</si>
  <si>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</si>
  <si>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</si>
  <si>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</si>
  <si>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</si>
  <si>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</si>
  <si>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</si>
  <si>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</si>
  <si>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</si>
  <si>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</si>
  <si>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</si>
  <si>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</si>
  <si>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</si>
  <si>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</si>
  <si>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</si>
  <si>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</si>
  <si>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</si>
  <si>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</si>
  <si>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</si>
  <si>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</si>
  <si>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</si>
  <si>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</si>
  <si>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</si>
  <si>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</si>
  <si>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</si>
  <si>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</si>
  <si>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</si>
  <si>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</si>
  <si>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</si>
  <si>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</si>
  <si>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</si>
  <si>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</si>
  <si>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</si>
  <si>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</si>
  <si>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</si>
  <si>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</si>
  <si>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</si>
  <si>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</si>
  <si>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</si>
  <si>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</si>
  <si>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</si>
  <si>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</si>
  <si>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</si>
  <si>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</si>
  <si>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</si>
  <si>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</si>
  <si>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</si>
  <si>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</si>
  <si>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</si>
  <si>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</si>
  <si>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</si>
  <si>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</si>
  <si>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</si>
  <si>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</si>
  <si>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</si>
  <si>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</si>
  <si>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</si>
  <si>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</si>
  <si>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</si>
  <si>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</si>
  <si>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</si>
  <si>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</si>
  <si>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</si>
  <si>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</si>
  <si>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</si>
  <si>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</si>
  <si>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</si>
  <si>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</si>
  <si>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</si>
  <si>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</si>
  <si>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</si>
  <si>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</si>
  <si>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</si>
  <si>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</si>
  <si>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</si>
  <si>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</si>
  <si>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</si>
  <si>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</si>
  <si>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</si>
  <si>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</si>
  <si>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</si>
  <si>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</si>
  <si>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</si>
  <si>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</si>
  <si>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</si>
  <si>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</si>
  <si>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</si>
  <si>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</si>
  <si>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</si>
  <si>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</si>
  <si>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</si>
  <si>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</si>
  <si>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</si>
  <si>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</si>
  <si>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</si>
  <si>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</si>
  <si>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</si>
  <si>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</si>
  <si>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</si>
  <si>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</si>
  <si>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</si>
  <si>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</si>
  <si>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</si>
  <si>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</si>
  <si>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</si>
  <si>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</si>
  <si>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</si>
  <si>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</si>
  <si>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</si>
  <si>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</si>
  <si>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</si>
  <si>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</si>
  <si>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</si>
  <si>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</si>
  <si>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</si>
  <si>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</si>
  <si>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</si>
  <si>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</si>
  <si>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</si>
  <si>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</si>
  <si>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</si>
  <si>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</si>
  <si>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</si>
  <si>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</si>
  <si>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</si>
  <si>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</si>
  <si>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</si>
  <si>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</si>
  <si>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</si>
  <si>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</si>
  <si>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</si>
  <si>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</si>
  <si>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</si>
  <si>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</si>
  <si>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</si>
  <si>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</si>
  <si>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</si>
  <si>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</si>
  <si>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</si>
  <si>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</si>
  <si>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</si>
  <si>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</si>
  <si>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</si>
  <si>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</si>
  <si>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</si>
  <si>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</si>
  <si>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</si>
  <si>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</si>
  <si>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</si>
  <si>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</si>
  <si>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</si>
  <si>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</si>
  <si>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</si>
  <si>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</si>
  <si>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</si>
  <si>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</si>
  <si>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</si>
  <si>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</si>
  <si>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</si>
  <si>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</si>
  <si>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</si>
  <si>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</si>
  <si>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</si>
  <si>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</si>
  <si>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</si>
  <si>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</si>
  <si>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</si>
  <si>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</si>
  <si>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</si>
  <si>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</si>
  <si>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</si>
  <si>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</si>
  <si>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</si>
  <si>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</si>
  <si>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</si>
  <si>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</si>
  <si>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</si>
  <si>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</si>
  <si>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</si>
  <si>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</si>
  <si>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</si>
  <si>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</si>
  <si>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</si>
  <si>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</si>
  <si>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</si>
  <si>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</si>
  <si>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</si>
  <si>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</si>
  <si>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</si>
  <si>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</si>
  <si>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</si>
  <si>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</si>
  <si>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</si>
  <si>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</si>
  <si>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</si>
  <si>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</si>
  <si>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</si>
  <si>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</si>
  <si>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</si>
  <si>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</si>
  <si>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</si>
  <si>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</si>
  <si>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</si>
  <si>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</si>
  <si>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</si>
  <si>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</si>
  <si>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</si>
  <si>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</si>
  <si>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</si>
  <si>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</si>
  <si>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</si>
  <si>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</si>
  <si>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</si>
  <si>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</si>
  <si>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</si>
  <si>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</si>
  <si>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</si>
  <si>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</si>
  <si>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</si>
  <si>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</si>
  <si>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</si>
  <si>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</si>
  <si>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</si>
  <si>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</si>
  <si>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</si>
  <si>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</si>
  <si>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</si>
  <si>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</si>
  <si>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</si>
  <si>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</si>
  <si>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</si>
  <si>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</si>
  <si>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</si>
  <si>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</si>
  <si>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</si>
  <si>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</si>
  <si>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</si>
  <si>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</si>
  <si>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</si>
  <si>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</si>
  <si>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</si>
  <si>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</si>
  <si>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</si>
  <si>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</si>
  <si>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</si>
  <si>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</si>
  <si>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</si>
  <si>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</si>
  <si>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</si>
  <si>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</si>
  <si>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</si>
  <si>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</si>
  <si>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</si>
  <si>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</si>
  <si>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</si>
  <si>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</si>
  <si>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</si>
  <si>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</si>
  <si>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</si>
  <si>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</si>
  <si>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</si>
  <si>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</si>
  <si>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</si>
  <si>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</si>
  <si>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</si>
  <si>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</si>
  <si>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</si>
  <si>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</si>
  <si>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</si>
  <si>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</si>
  <si>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</si>
  <si>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</si>
  <si>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</si>
  <si>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</si>
  <si>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</si>
  <si>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</si>
  <si>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</si>
  <si>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</si>
  <si>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</si>
  <si>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</si>
  <si>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</si>
  <si>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</si>
  <si>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</si>
  <si>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</si>
  <si>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</si>
  <si>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</si>
  <si>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</si>
  <si>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</si>
  <si>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</si>
  <si>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</si>
  <si>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</si>
  <si>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</si>
  <si>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</si>
  <si>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</si>
  <si>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</si>
  <si>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</si>
  <si>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</si>
  <si>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</si>
  <si>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</si>
  <si>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</si>
  <si>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</si>
  <si>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</si>
  <si>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</si>
  <si>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</si>
  <si>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</si>
  <si>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</si>
  <si>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</si>
  <si>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</si>
  <si>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</si>
  <si>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</si>
  <si>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</si>
  <si>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</si>
  <si>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</si>
  <si>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</si>
  <si>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</si>
  <si>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</si>
  <si>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</si>
  <si>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</si>
  <si>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</si>
  <si>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</si>
  <si>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</si>
  <si>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</si>
  <si>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</si>
  <si>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</si>
  <si>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</si>
  <si>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</si>
  <si>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</si>
  <si>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</si>
  <si>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</si>
  <si>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</si>
  <si>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</si>
  <si>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</si>
  <si>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</si>
  <si>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</si>
  <si>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</si>
  <si>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</si>
  <si>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</si>
  <si>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</si>
  <si>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</si>
  <si>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</si>
  <si>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</si>
  <si>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</si>
  <si>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</si>
  <si>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</si>
  <si>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</si>
  <si>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</si>
  <si>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</si>
  <si>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</si>
  <si>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</si>
  <si>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</si>
  <si>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</si>
  <si>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</si>
  <si>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</si>
  <si>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</si>
  <si>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</si>
  <si>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</si>
  <si>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</si>
  <si>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</si>
  <si>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</si>
  <si>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</si>
  <si>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</si>
  <si>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</si>
  <si>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</si>
  <si>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</si>
  <si>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</si>
  <si>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</si>
  <si>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</si>
  <si>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</si>
  <si>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</si>
  <si>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</si>
  <si>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</si>
  <si>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</si>
  <si>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</si>
  <si>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</si>
  <si>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</si>
  <si>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</si>
  <si>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</si>
  <si>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</si>
  <si>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</si>
  <si>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</si>
  <si>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</si>
  <si>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</si>
  <si>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</si>
  <si>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</si>
  <si>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</si>
  <si>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</si>
  <si>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</si>
  <si>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</si>
  <si>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</si>
  <si>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</si>
  <si>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</si>
  <si>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</si>
  <si>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</si>
  <si>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</si>
  <si>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</si>
  <si>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</si>
  <si>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</si>
  <si>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</si>
  <si>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</si>
  <si>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</si>
  <si>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</si>
  <si>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</si>
  <si>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</si>
  <si>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</si>
  <si>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</si>
  <si>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</si>
  <si>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</si>
  <si>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</si>
  <si>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</si>
  <si>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</si>
  <si>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</si>
  <si>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</si>
  <si>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</si>
  <si>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</si>
  <si>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</si>
  <si>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</si>
  <si>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</si>
  <si>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</si>
  <si>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</si>
  <si>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</si>
  <si>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</si>
  <si>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</si>
  <si>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</si>
  <si>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</si>
  <si>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</si>
  <si>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</si>
  <si>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</si>
  <si>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</si>
  <si>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</si>
  <si>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</si>
  <si>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</si>
  <si>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</si>
  <si>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</si>
  <si>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</si>
  <si>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</si>
  <si>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</si>
  <si>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</si>
  <si>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</si>
  <si>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</si>
  <si>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</si>
  <si>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</si>
  <si>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</si>
  <si>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</si>
  <si>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</si>
  <si>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</si>
  <si>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</si>
  <si>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</si>
  <si>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</si>
  <si>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</si>
  <si>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</si>
  <si>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</si>
  <si>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</si>
  <si>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</si>
  <si>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</si>
  <si>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</si>
  <si>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</si>
  <si>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</si>
  <si>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</si>
  <si>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</si>
  <si>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</si>
  <si>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</si>
  <si>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</si>
  <si>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</si>
  <si>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</si>
  <si>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</si>
  <si>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</si>
  <si>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</si>
  <si>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</si>
  <si>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</si>
  <si>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</si>
  <si>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</si>
  <si>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</si>
  <si>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</si>
  <si>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</si>
  <si>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</si>
  <si>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</si>
  <si>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</si>
  <si>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</si>
  <si>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</si>
  <si>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</si>
  <si>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</si>
  <si>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</si>
  <si>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</si>
  <si>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</si>
  <si>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</si>
  <si>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</si>
  <si>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</si>
  <si>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</si>
  <si>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</si>
  <si>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</si>
  <si>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</si>
  <si>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</si>
  <si>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</si>
  <si>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</si>
  <si>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</si>
  <si>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</si>
  <si>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</si>
  <si>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</si>
  <si>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</si>
  <si>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</si>
  <si>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</si>
  <si>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</si>
  <si>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</si>
  <si>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</si>
  <si>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</si>
  <si>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</si>
  <si>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</si>
  <si>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</si>
  <si>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</si>
  <si>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</si>
  <si>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</si>
  <si>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</si>
  <si>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</si>
  <si>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</si>
  <si>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</si>
  <si>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</si>
  <si>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</si>
  <si>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</si>
  <si>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</si>
  <si>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</si>
  <si>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</si>
  <si>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</si>
  <si>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</si>
  <si>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</si>
  <si>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</si>
  <si>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</si>
  <si>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</si>
  <si>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</si>
  <si>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</si>
  <si>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</si>
  <si>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</si>
  <si>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</si>
  <si>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</si>
  <si>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</si>
  <si>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</si>
  <si>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</si>
  <si>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</si>
  <si>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</si>
  <si>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</si>
  <si>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</si>
  <si>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</si>
  <si>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</si>
  <si>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</si>
  <si>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</si>
  <si>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</si>
  <si>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</si>
  <si>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</si>
  <si>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</si>
  <si>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</si>
  <si>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</si>
  <si>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</si>
  <si>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</si>
  <si>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</si>
  <si>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</si>
  <si>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</si>
  <si>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</si>
  <si>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</si>
  <si>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</si>
  <si>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</si>
  <si>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</si>
  <si>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</si>
  <si>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</si>
  <si>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</si>
  <si>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</si>
  <si>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</si>
  <si>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</si>
  <si>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</si>
  <si>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</si>
  <si>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</si>
  <si>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</si>
  <si>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</si>
  <si>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</si>
  <si>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</si>
  <si>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</si>
  <si>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</si>
  <si>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</si>
  <si>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</si>
  <si>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</si>
  <si>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</si>
  <si>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</si>
  <si>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</si>
  <si>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</si>
  <si>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</si>
  <si>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</si>
  <si>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</si>
  <si>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</si>
  <si>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</si>
  <si>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</si>
  <si>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</si>
  <si>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</si>
  <si>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</si>
  <si>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</si>
  <si>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</si>
  <si>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</si>
  <si>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</si>
  <si>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</si>
  <si>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</si>
  <si>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</si>
  <si>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</si>
  <si>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</si>
  <si>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</si>
  <si>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</si>
  <si>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</si>
  <si>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</si>
  <si>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</si>
  <si>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</si>
  <si>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</si>
  <si>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</si>
  <si>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</si>
  <si>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</si>
  <si>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</si>
  <si>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</si>
  <si>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</si>
  <si>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</si>
  <si>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</si>
  <si>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</si>
  <si>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</si>
  <si>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</si>
  <si>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</si>
  <si>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</si>
  <si>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</si>
  <si>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</si>
  <si>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</si>
  <si>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</si>
  <si>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</si>
  <si>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</si>
  <si>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</si>
  <si>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</si>
  <si>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</si>
  <si>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</si>
  <si>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</si>
  <si>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</si>
  <si>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</si>
  <si>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</si>
  <si>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</si>
  <si>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</si>
  <si>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</si>
  <si>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</si>
  <si>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</si>
  <si>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</si>
  <si>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</si>
  <si>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</si>
  <si>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</si>
  <si>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</si>
  <si>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</si>
  <si>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</si>
  <si>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</si>
  <si>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</si>
  <si>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</si>
  <si>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</si>
  <si>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</si>
  <si>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</si>
  <si>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</si>
  <si>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</si>
  <si>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</si>
  <si>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</si>
  <si>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</si>
  <si>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</si>
  <si>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</si>
  <si>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</si>
  <si>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</si>
  <si>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</si>
  <si>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</si>
  <si>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</si>
  <si>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</si>
  <si>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</si>
  <si>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</si>
  <si>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</si>
  <si>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</si>
  <si>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</si>
  <si>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</si>
  <si>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</si>
  <si>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</si>
  <si>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</si>
  <si>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</si>
  <si>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</si>
  <si>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</si>
  <si>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</si>
  <si>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</si>
  <si>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</si>
  <si>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</si>
  <si>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</si>
  <si>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</si>
  <si>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</si>
  <si>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</si>
  <si>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</si>
  <si>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</si>
  <si>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</si>
  <si>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</si>
  <si>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</si>
  <si>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</si>
  <si>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</si>
  <si>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</si>
  <si>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</si>
  <si>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</si>
  <si>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</si>
  <si>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</si>
  <si>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</si>
  <si>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</si>
  <si>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</si>
  <si>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</si>
  <si>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</si>
  <si>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</si>
  <si>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</si>
  <si>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</si>
  <si>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</si>
  <si>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</si>
  <si>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</si>
  <si>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</si>
  <si>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</si>
  <si>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</si>
  <si>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</si>
  <si>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</si>
  <si>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</si>
  <si>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</si>
  <si>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</si>
  <si>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</si>
  <si>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</si>
  <si>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</si>
  <si>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</si>
  <si>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</si>
  <si>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</si>
  <si>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</si>
  <si>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</si>
  <si>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</si>
  <si>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</si>
  <si>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</si>
  <si>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</si>
  <si>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</si>
  <si>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</si>
  <si>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</si>
  <si>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</si>
  <si>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</si>
  <si>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</si>
  <si>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</si>
  <si>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</si>
  <si>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</si>
  <si>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</si>
  <si>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</si>
  <si>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</si>
  <si>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</si>
  <si>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</si>
  <si>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</si>
  <si>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</si>
  <si>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</si>
  <si>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</si>
  <si>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</si>
  <si>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</si>
  <si>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</si>
  <si>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</si>
  <si>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</si>
  <si>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</si>
  <si>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</si>
  <si>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</si>
  <si>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</si>
  <si>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</si>
  <si>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</si>
  <si>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</si>
  <si>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</si>
  <si>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</si>
  <si>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</si>
  <si>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</si>
  <si>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</si>
  <si>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</si>
  <si>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</si>
  <si>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</si>
  <si>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</si>
  <si>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</si>
  <si>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</si>
  <si>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</si>
  <si>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</si>
  <si>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</si>
  <si>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</si>
  <si>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</si>
  <si>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</si>
  <si>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</si>
  <si>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</si>
  <si>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</si>
  <si>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</si>
  <si>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</si>
  <si>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</si>
  <si>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</si>
  <si>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</si>
  <si>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</si>
  <si>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</si>
  <si>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</si>
  <si>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</si>
  <si>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</si>
  <si>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</si>
  <si>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</si>
  <si>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</si>
  <si>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</si>
  <si>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</si>
  <si>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</si>
  <si>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</si>
  <si>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</si>
  <si>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</si>
  <si>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</si>
  <si>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</si>
  <si>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</si>
  <si>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</si>
  <si>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</si>
  <si>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</si>
  <si>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</si>
  <si>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</si>
  <si>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</si>
  <si>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</si>
  <si>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</si>
  <si>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</si>
  <si>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</si>
  <si>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</si>
  <si>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</si>
  <si>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</si>
  <si>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</si>
  <si>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</si>
  <si>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</si>
  <si>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</si>
  <si>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</si>
  <si>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</si>
  <si>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</si>
  <si>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</si>
  <si>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</si>
  <si>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</si>
  <si>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</si>
  <si>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</si>
  <si>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</si>
  <si>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</si>
  <si>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</si>
  <si>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</si>
  <si>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</si>
  <si>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</si>
  <si>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</si>
  <si>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</si>
  <si>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</si>
  <si>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</si>
  <si>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</si>
  <si>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</si>
  <si>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</si>
  <si>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</si>
  <si>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</si>
  <si>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</si>
  <si>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</si>
  <si>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</si>
  <si>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</si>
  <si>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</si>
  <si>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</si>
  <si>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</si>
  <si>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</si>
  <si>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</si>
  <si>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</si>
  <si>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</si>
  <si>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</si>
  <si>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</si>
  <si>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</si>
  <si>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</si>
  <si>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</si>
  <si>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</si>
  <si>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</si>
  <si>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</si>
  <si>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</si>
  <si>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</si>
  <si>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</si>
  <si>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</si>
  <si>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</si>
  <si>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</si>
  <si>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</si>
  <si>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</si>
  <si>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</si>
  <si>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</si>
  <si>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</si>
  <si>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</si>
  <si>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</si>
  <si>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</si>
  <si>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</si>
  <si>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</si>
  <si>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</si>
  <si>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</si>
  <si>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</si>
  <si>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</si>
  <si>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</si>
  <si>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</si>
  <si>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</si>
  <si>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</si>
  <si>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</si>
  <si>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</si>
  <si>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</si>
  <si>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</si>
  <si>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</si>
  <si>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</si>
  <si>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</si>
  <si>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</si>
  <si>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</si>
  <si>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</si>
  <si>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</si>
  <si>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</si>
  <si>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</si>
  <si>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</si>
  <si>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</si>
  <si>
    <t>DT_HS300_20210310</t>
  </si>
  <si>
    <t>20200310购入</t>
  </si>
  <si>
    <t>DT_HS300_20210311</t>
  </si>
  <si>
    <t>20200311购入</t>
  </si>
  <si>
    <t>DT_HS300_20210312</t>
  </si>
  <si>
    <t>20200312购入</t>
  </si>
  <si>
    <t>DT_HS300_20210315</t>
  </si>
  <si>
    <t>20200315购入</t>
  </si>
  <si>
    <t>DT_HS300_20210316</t>
  </si>
  <si>
    <t>20200316购入</t>
  </si>
  <si>
    <t>DT_HS300_20210317</t>
  </si>
  <si>
    <t>20200317购入</t>
  </si>
  <si>
    <t>DT_HS300_20210318</t>
  </si>
  <si>
    <t>20200318购入</t>
  </si>
  <si>
    <t>DT_HS300_20210319</t>
  </si>
  <si>
    <t>20200319购入</t>
  </si>
  <si>
    <t>DT_HS300_20210322</t>
  </si>
  <si>
    <t>20200322购入</t>
  </si>
  <si>
    <t>DT_ZZ500_20210310</t>
  </si>
  <si>
    <t>20210310购入</t>
  </si>
  <si>
    <t>DT_ZZ500_20210311</t>
  </si>
  <si>
    <t>20210311购入</t>
  </si>
  <si>
    <t>DT_ZZ500_20210312</t>
  </si>
  <si>
    <t>20210312购入</t>
  </si>
  <si>
    <t>DT_ZZ500_20210315</t>
  </si>
  <si>
    <t>20210315购入</t>
  </si>
  <si>
    <t>DT_ZZ500_20210316</t>
  </si>
  <si>
    <t>20210316购入</t>
  </si>
  <si>
    <t>DT_ZZ500_20210317</t>
  </si>
  <si>
    <t>20210317购入</t>
  </si>
  <si>
    <t>DT_ZZ500_20210318</t>
  </si>
  <si>
    <t>20210318购入</t>
  </si>
  <si>
    <t>DT_ZZ500_20210319</t>
  </si>
  <si>
    <t>20210319购入</t>
  </si>
  <si>
    <t>DT_ZZ500_20210322</t>
  </si>
  <si>
    <t>20210322购入</t>
  </si>
  <si>
    <t>中钢转债</t>
  </si>
  <si>
    <t>杭银转债</t>
  </si>
  <si>
    <t>温氏转债</t>
  </si>
  <si>
    <t>东财转3</t>
    <phoneticPr fontId="29" type="noConversion"/>
  </si>
  <si>
    <t>苏行转债</t>
    <phoneticPr fontId="29" type="noConversion"/>
  </si>
  <si>
    <t>DT_HS300_20210323</t>
  </si>
  <si>
    <t>20200323购入</t>
  </si>
  <si>
    <t>DT_HS300_20210324</t>
  </si>
  <si>
    <t>20200324购入</t>
  </si>
  <si>
    <t>DT_HS300_20210325</t>
  </si>
  <si>
    <t>20200325购入</t>
  </si>
  <si>
    <t>DT_HS300_20210326</t>
  </si>
  <si>
    <t>20200326购入</t>
  </si>
  <si>
    <t>DT_HS300_20210329</t>
  </si>
  <si>
    <t>20200329购入</t>
  </si>
  <si>
    <t>DT_HS300_20210330</t>
  </si>
  <si>
    <t>20200330购入</t>
  </si>
  <si>
    <t>DT_HS300_20210331</t>
  </si>
  <si>
    <t>20200331购入</t>
  </si>
  <si>
    <t>DT_HS300_20210401</t>
    <phoneticPr fontId="29" type="noConversion"/>
  </si>
  <si>
    <t>20200401购入</t>
    <phoneticPr fontId="29" type="noConversion"/>
  </si>
  <si>
    <t>DT_HS300_20210402</t>
  </si>
  <si>
    <t>20200402购入</t>
  </si>
  <si>
    <t>DT_HS300_20210406</t>
  </si>
  <si>
    <t>20200406购入</t>
  </si>
  <si>
    <t>DT_HS300_20210407</t>
  </si>
  <si>
    <t>20200407购入</t>
  </si>
  <si>
    <t>DT_HS300_20210408</t>
  </si>
  <si>
    <t>20200408购入</t>
  </si>
  <si>
    <t>DT_HS300_20210409</t>
  </si>
  <si>
    <t>20200409购入</t>
  </si>
  <si>
    <t>DT_HS300_20210412</t>
  </si>
  <si>
    <t>20200412购入</t>
  </si>
  <si>
    <t>DT_HS300_20210413</t>
  </si>
  <si>
    <t>20200413购入</t>
  </si>
  <si>
    <t>DT_HS300_20210414</t>
  </si>
  <si>
    <t>20200414购入</t>
  </si>
  <si>
    <t>DT_HS300_20210415</t>
  </si>
  <si>
    <t>20200415购入</t>
  </si>
  <si>
    <t>DT_HS300_20210416</t>
  </si>
  <si>
    <t>20200416购入</t>
  </si>
  <si>
    <t>DT_HS300_20210419</t>
  </si>
  <si>
    <t>20200419购入</t>
  </si>
  <si>
    <t>DT_HS300_20210420</t>
  </si>
  <si>
    <t>20200420购入</t>
  </si>
  <si>
    <t>DT_HS300_20210421</t>
  </si>
  <si>
    <t>20200421购入</t>
  </si>
  <si>
    <t>DT_HS300_20210422</t>
  </si>
  <si>
    <t>20200422购入</t>
  </si>
  <si>
    <t>DT_HS300_20210423</t>
  </si>
  <si>
    <t>20200423购入</t>
  </si>
  <si>
    <t>DT_HS300_20210426</t>
    <phoneticPr fontId="29" type="noConversion"/>
  </si>
  <si>
    <t>DT_ZZ500_20210323</t>
  </si>
  <si>
    <t>20210323购入</t>
  </si>
  <si>
    <t>DT_ZZ500_20210324</t>
  </si>
  <si>
    <t>20210324购入</t>
  </si>
  <si>
    <t>DT_ZZ500_20210325</t>
  </si>
  <si>
    <t>20210325购入</t>
  </si>
  <si>
    <t>DT_ZZ500_20210326</t>
  </si>
  <si>
    <t>20210326购入</t>
  </si>
  <si>
    <t>DT_ZZ500_20210329</t>
  </si>
  <si>
    <t>20210329购入</t>
  </si>
  <si>
    <t>DT_ZZ500_20210330</t>
  </si>
  <si>
    <t>20210330购入</t>
  </si>
  <si>
    <t>DT_ZZ500_20210331</t>
  </si>
  <si>
    <t>20210331购入</t>
  </si>
  <si>
    <t>DT_ZZ500_20210401</t>
    <phoneticPr fontId="29" type="noConversion"/>
  </si>
  <si>
    <t>20210401购入</t>
    <phoneticPr fontId="29" type="noConversion"/>
  </si>
  <si>
    <t>DT_ZZ500_20210402</t>
  </si>
  <si>
    <t>20210402购入</t>
  </si>
  <si>
    <t>DT_ZZ500_20210406</t>
  </si>
  <si>
    <t>20210406购入</t>
  </si>
  <si>
    <t>DT_ZZ500_20210407</t>
  </si>
  <si>
    <t>20210407购入</t>
  </si>
  <si>
    <t>DT_ZZ500_20210408</t>
  </si>
  <si>
    <t>20210408购入</t>
  </si>
  <si>
    <t>DT_ZZ500_20210409</t>
  </si>
  <si>
    <t>20210409购入</t>
  </si>
  <si>
    <t>DT_ZZ500_20210412</t>
  </si>
  <si>
    <t>20210412购入</t>
  </si>
  <si>
    <t>DT_ZZ500_20210413</t>
  </si>
  <si>
    <t>20210413购入</t>
  </si>
  <si>
    <t>DT_ZZ500_20210414</t>
  </si>
  <si>
    <t>20210414购入</t>
  </si>
  <si>
    <t>DT_ZZ500_20210415</t>
  </si>
  <si>
    <t>20210415购入</t>
  </si>
  <si>
    <t>DT_ZZ500_20210416</t>
  </si>
  <si>
    <t>20210416购入</t>
  </si>
  <si>
    <t>DT_ZZ500_20210419</t>
  </si>
  <si>
    <t>20210419购入</t>
  </si>
  <si>
    <t>DT_ZZ500_20210420</t>
  </si>
  <si>
    <t>20210420购入</t>
  </si>
  <si>
    <t>DT_ZZ500_20210421</t>
  </si>
  <si>
    <t>20210421购入</t>
  </si>
  <si>
    <t>DT_ZZ500_20210422</t>
  </si>
  <si>
    <t>20210422购入</t>
  </si>
  <si>
    <t>DT_ZZ500_20210423</t>
  </si>
  <si>
    <t>20210423购入</t>
  </si>
  <si>
    <t>DT_ZZ500_20210426</t>
    <phoneticPr fontId="29" type="noConversion"/>
  </si>
  <si>
    <t>20210426购入</t>
    <phoneticPr fontId="29" type="noConversion"/>
  </si>
  <si>
    <t>DT_HS300_20210427</t>
  </si>
  <si>
    <t>DT_HS300_20210428</t>
  </si>
  <si>
    <t>DT_HS300_20210429</t>
  </si>
  <si>
    <t>20200427购入</t>
  </si>
  <si>
    <t>DT_HS300_20210430</t>
  </si>
  <si>
    <t>20200428购入</t>
  </si>
  <si>
    <t>20200429购入</t>
  </si>
  <si>
    <t>DT_HS300_20210506</t>
    <phoneticPr fontId="29" type="noConversion"/>
  </si>
  <si>
    <t>20200426购入</t>
    <phoneticPr fontId="29" type="noConversion"/>
  </si>
  <si>
    <t>20200430购入</t>
  </si>
  <si>
    <t>20200506购入</t>
    <phoneticPr fontId="29" type="noConversion"/>
  </si>
  <si>
    <t>DT_HS300_20210507</t>
  </si>
  <si>
    <t>20200507购入</t>
  </si>
  <si>
    <t>DT_HS300_20210510</t>
  </si>
  <si>
    <t>20200510购入</t>
  </si>
  <si>
    <t>DT_HS300_20210511</t>
  </si>
  <si>
    <t>20200511购入</t>
  </si>
  <si>
    <t>DT_HS300_20210512</t>
  </si>
  <si>
    <t>20200512购入</t>
  </si>
  <si>
    <t>DT_HS300_20210513</t>
  </si>
  <si>
    <t>20200513购入</t>
  </si>
  <si>
    <t>DT_HS300_20210514</t>
  </si>
  <si>
    <t>20200514购入</t>
  </si>
  <si>
    <t>DT_HS300_20210517</t>
  </si>
  <si>
    <t>20200517购入</t>
  </si>
  <si>
    <t>DT_HS300_20210518</t>
  </si>
  <si>
    <t>20200518购入</t>
  </si>
  <si>
    <t>DT_HS300_20210519</t>
  </si>
  <si>
    <t>20200519购入</t>
  </si>
  <si>
    <t>DT_HS300_20210520</t>
  </si>
  <si>
    <t>20200520购入</t>
  </si>
  <si>
    <t>DT_HS300_20210521</t>
  </si>
  <si>
    <t>20200521购入</t>
  </si>
  <si>
    <t>DT_HS300_20210524</t>
  </si>
  <si>
    <t>20200524购入</t>
  </si>
  <si>
    <t>DT_HS300_20210525</t>
  </si>
  <si>
    <t>20200525购入</t>
  </si>
  <si>
    <t>DT_HS300_20210526</t>
  </si>
  <si>
    <t>20200526购入</t>
  </si>
  <si>
    <t>DT_ZZ500_20210427</t>
  </si>
  <si>
    <t>20210427购入</t>
  </si>
  <si>
    <t>DT_ZZ500_20210428</t>
  </si>
  <si>
    <t>20210428购入</t>
  </si>
  <si>
    <t>DT_ZZ500_20210429</t>
  </si>
  <si>
    <t>20210429购入</t>
  </si>
  <si>
    <t>DT_ZZ500_20210430</t>
  </si>
  <si>
    <t>20210430购入</t>
  </si>
  <si>
    <t>DT_ZZ500_20210506</t>
    <phoneticPr fontId="29" type="noConversion"/>
  </si>
  <si>
    <t>20210506购入</t>
    <phoneticPr fontId="29" type="noConversion"/>
  </si>
  <si>
    <t>DT_ZZ500_20210507</t>
  </si>
  <si>
    <t>20210507购入</t>
  </si>
  <si>
    <t>DT_ZZ500_20210510</t>
  </si>
  <si>
    <t>20210510购入</t>
  </si>
  <si>
    <t>DT_ZZ500_20210511</t>
  </si>
  <si>
    <t>20210511购入</t>
  </si>
  <si>
    <t>DT_ZZ500_20210512</t>
  </si>
  <si>
    <t>20210512购入</t>
  </si>
  <si>
    <t>DT_ZZ500_20210513</t>
  </si>
  <si>
    <t>20210513购入</t>
  </si>
  <si>
    <t>DT_ZZ500_20210514</t>
  </si>
  <si>
    <t>20210514购入</t>
  </si>
  <si>
    <t>DT_ZZ500_20210517</t>
  </si>
  <si>
    <t>20210517购入</t>
  </si>
  <si>
    <t>DT_ZZ500_20210518</t>
  </si>
  <si>
    <t>20210518购入</t>
  </si>
  <si>
    <t>DT_ZZ500_20210519</t>
  </si>
  <si>
    <t>20210519购入</t>
  </si>
  <si>
    <t>DT_ZZ500_20210520</t>
  </si>
  <si>
    <t>20210520购入</t>
  </si>
  <si>
    <t>DT_ZZ500_20210521</t>
  </si>
  <si>
    <t>20210521购入</t>
  </si>
  <si>
    <t>DT_ZZ500_20210524</t>
  </si>
  <si>
    <t>20210524购入</t>
  </si>
  <si>
    <t>DT_ZZ500_20210525</t>
  </si>
  <si>
    <t>20210525购入</t>
  </si>
  <si>
    <t>DT_ZZ500_20210526</t>
  </si>
  <si>
    <t>20210526购入</t>
  </si>
  <si>
    <t>出售</t>
    <phoneticPr fontId="29" type="noConversion"/>
  </si>
  <si>
    <t>20200617购入,20210524售出</t>
    <phoneticPr fontId="29" type="noConversion"/>
  </si>
  <si>
    <t>20200618购入,20210524售出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</si>
</sst>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2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2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0"/>
  <sheetViews>
    <sheetView zoomScale="80" zoomScaleNormal="80" workbookViewId="0">
      <pane xSplit="1" ySplit="1" topLeftCell="B222" activePane="bottomRight" state="frozen"/>
      <selection activeCell="G436" sqref="G436"/>
      <selection pane="topRight" activeCell="G436" sqref="G436"/>
      <selection pane="bottomLeft" activeCell="G436" sqref="G436"/>
      <selection pane="bottomRight" activeCell="E239" sqref="E239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6.125" style="1" customWidth="1"/>
    <col min="21" max="21" width="7.125" style="1" customWidth="1"/>
    <col min="22" max="22" width="7.75" style="1" customWidth="1"/>
    <col min="23" max="23" width="7.375" style="1" customWidth="1"/>
    <col min="24" max="24" width="4.75" style="1" customWidth="1"/>
    <col min="25" max="25" width="11.25" style="2" customWidth="1"/>
    <col min="26" max="26" width="9.125" style="185" customWidth="1"/>
    <col min="27" max="28" width="6.625" style="185" customWidth="1"/>
    <col min="29" max="29" width="7.375" style="9" customWidth="1"/>
    <col min="30" max="1024" width="8.875" style="2" customWidth="1"/>
  </cols>
  <sheetData>
    <row r="1" spans="1:1024" s="130" customFormat="1" ht="31.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1.9681</v>
      </c>
      <c r="G1" s="127" t="s">
        <v>5</v>
      </c>
      <c r="H1" s="135" t="str">
        <f>ROUND(SUM(H2:H19450),2)&amp;"盈利"</f>
        <v>2978.24盈利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TEXT(ROUND(SUM(H2:H19450)/SUM(M2:M19450)*365,4),"0.00%" &amp;  " 
年化")</f>
        <v>29.80%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0.16183503333333343</v>
      </c>
      <c r="H17" s="5">
        <f>IF(G17="",$F$1*C17-B17,G17-B17)</f>
        <v>19.420204000000012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2021-05-26</v>
      </c>
      <c r="M17" s="18">
        <f ca="1">(L17-K17+1)*B17</f>
        <v>38640</v>
      </c>
      <c r="N17" s="19">
        <f ca="1">H17/M17*365</f>
        <v>0.18344654399585933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4.8164966666666587E-2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0.1559307333333334</v>
      </c>
      <c r="H19" s="5">
        <f>IF(G19="",$F$1*C19-B19,G19-B19)</f>
        <v>18.711688000000009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2021-05-26</v>
      </c>
      <c r="M19" s="18">
        <f ca="1">(L19-K19+1)*B19</f>
        <v>38160</v>
      </c>
      <c r="N19" s="19">
        <f ca="1">H19/M19*365</f>
        <v>0.1789770995807129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5.4069266666666616E-2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0.16609924999999989</v>
      </c>
      <c r="H20" s="5">
        <f>IF(G20="",$F$1*C20-B20,G20-B20)</f>
        <v>19.931909999999988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2021-05-26</v>
      </c>
      <c r="M20" s="18">
        <f ca="1">(L20-K20+1)*B20</f>
        <v>38040</v>
      </c>
      <c r="N20" s="19">
        <f ca="1">H20/M20*365</f>
        <v>0.19124992507886424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4.3900750000000127E-2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0.1674113166666667</v>
      </c>
      <c r="H34" s="5">
        <f>IF(G34="",$F$1*C34-B34,G34-B34)</f>
        <v>20.089358000000004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2021-05-26</v>
      </c>
      <c r="M34" s="18">
        <f ca="1">(L34-K34+1)*B34</f>
        <v>35640</v>
      </c>
      <c r="N34" s="19">
        <f ca="1">H34/M34*365</f>
        <v>0.20574118041526382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4.2588683333333321E-2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0.16626325833333339</v>
      </c>
      <c r="H35" s="5">
        <f>IF(G35="",$F$1*C35-B35,G35-B35)</f>
        <v>19.951591000000008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2021-05-26</v>
      </c>
      <c r="M35" s="18">
        <f ca="1">(L35-K35+1)*B35</f>
        <v>35520</v>
      </c>
      <c r="N35" s="19">
        <f ca="1">H35/M35*365</f>
        <v>0.20502057193130638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4.3736741666666634E-2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0.16609924999999989</v>
      </c>
      <c r="H36" s="5">
        <f>IF(G36="",$F$1*C36-B36,G36-B36)</f>
        <v>19.931909999999988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2021-05-26</v>
      </c>
      <c r="M36" s="18">
        <f ca="1">(L36-K36+1)*B36</f>
        <v>35400</v>
      </c>
      <c r="N36" s="19">
        <f ca="1">H36/M36*365</f>
        <v>0.20551263135593209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4.3900750000000127E-2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0.1552746999999999</v>
      </c>
      <c r="H44" s="5">
        <f>IF(G44="",$F$1*C44-B44,G44-B44)</f>
        <v>18.632963999999987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2021-05-26</v>
      </c>
      <c r="M44" s="18">
        <f ca="1">(L44-K44+1)*B44</f>
        <v>33960</v>
      </c>
      <c r="N44" s="19">
        <f ca="1">H44/M44*365</f>
        <v>0.20026595583038853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5.4725300000000116E-2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0.1559307333333334</v>
      </c>
      <c r="H45" s="5">
        <f>IF(G45="",$F$1*C45-B45,G45-B45)</f>
        <v>18.711688000000009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2021-05-26</v>
      </c>
      <c r="M45" s="18">
        <f ca="1">(L45-K45+1)*B45</f>
        <v>33840</v>
      </c>
      <c r="N45" s="19">
        <f ca="1">H45/M45*365</f>
        <v>0.20182523995271878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5.4069266666666616E-2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0.16708329999999993</v>
      </c>
      <c r="H49" s="5">
        <f>IF(G49="",$F$1*C49-B49,G49-B49)</f>
        <v>20.049995999999993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2021-05-26</v>
      </c>
      <c r="M49" s="18">
        <f ca="1">(L49-K49+1)*B49</f>
        <v>33120</v>
      </c>
      <c r="N49" s="19">
        <f ca="1">H49/M49*365</f>
        <v>0.2209616105072463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4.2916700000000085E-2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0.16560722499999989</v>
      </c>
      <c r="H50" s="5">
        <f>IF(G50="",$F$1*C50-B50,G50-B50)</f>
        <v>19.872866999999985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2021-05-26</v>
      </c>
      <c r="M50" s="18">
        <f ca="1">(L50-K50+1)*B50</f>
        <v>33000</v>
      </c>
      <c r="N50" s="19">
        <f ca="1">H50/M50*365</f>
        <v>0.21980595318181803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4.4392775000000134E-2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 t="shared" ref="E53:E58" si="0">10%*Q53+13%</f>
        <v>0.21000000000000002</v>
      </c>
      <c r="F53" s="13">
        <f t="shared" ref="F53:F58" si="1">IF(G53="",($F$1*C53-B53)/B53,H53/B53)</f>
        <v>0.14658225833333324</v>
      </c>
      <c r="H53" s="5">
        <f t="shared" ref="H53:H58" si="2">IF(G53="",$F$1*C53-B53,G53-B53)</f>
        <v>17.589870999999988</v>
      </c>
      <c r="I53" s="2" t="s">
        <v>65</v>
      </c>
      <c r="J53" s="33" t="s">
        <v>1601</v>
      </c>
      <c r="K53" s="34">
        <f t="shared" ref="K53:K58" si="3">DATE(MID(J53,1,4),MID(J53,5,2),MID(J53,7,2))</f>
        <v>44071</v>
      </c>
      <c r="L53" s="34" t="str">
        <f t="shared" ref="L53:L58" ca="1" si="4">IF(LEN(J53) &gt; 15,DATE(MID(J53,12,4),MID(J53,16,2),MID(J53,18,2)),TEXT(TODAY(),"yyyy-mm-dd"))</f>
        <v>2021-05-26</v>
      </c>
      <c r="M53" s="18">
        <f t="shared" ref="M53:M58" ca="1" si="5">(L53-K53+1)*B53</f>
        <v>32640</v>
      </c>
      <c r="N53" s="19">
        <f t="shared" ref="N53:N58" ca="1" si="6">H53/M53*365</f>
        <v>0.19670045695465671</v>
      </c>
      <c r="O53" s="35">
        <f t="shared" ref="O53:O58" si="7">D53*C53</f>
        <v>119.86069499999999</v>
      </c>
      <c r="P53" s="35">
        <f t="shared" ref="P53:P58" si="8">B53-O53</f>
        <v>0.13930500000000734</v>
      </c>
      <c r="Q53" s="36">
        <f t="shared" ref="Q53:Q58" si="9">B53/150</f>
        <v>0.8</v>
      </c>
      <c r="R53" s="37">
        <f t="shared" ref="R53:R58" si="10">R52+C53-T53</f>
        <v>10286.770000000011</v>
      </c>
      <c r="S53" s="38">
        <f t="shared" ref="S53:S58" si="11">R53*D53</f>
        <v>17636.667165000017</v>
      </c>
      <c r="T53" s="38">
        <v>1699.21</v>
      </c>
      <c r="U53" s="38">
        <v>2898.73</v>
      </c>
      <c r="V53" s="39">
        <f t="shared" ref="V53:V58" si="12">V52+U53</f>
        <v>49914.78</v>
      </c>
      <c r="W53" s="39">
        <f t="shared" ref="W53:W58" si="13">V53+S53</f>
        <v>67551.44716500002</v>
      </c>
      <c r="X53" s="1">
        <f t="shared" ref="X53:X58" si="14">X52+B53</f>
        <v>55785</v>
      </c>
      <c r="Y53" s="37">
        <f t="shared" ref="Y53:Y58" si="15">W53-X53</f>
        <v>11766.44716500002</v>
      </c>
      <c r="Z53" s="183">
        <f t="shared" ref="Z53:Z58" si="16">W53/X53-1</f>
        <v>0.21092492901317583</v>
      </c>
      <c r="AA53" s="183">
        <f>SUM($C$2:C53)*D53/SUM($B$2:B53)-1</f>
        <v>6.7173062500000214E-2</v>
      </c>
      <c r="AB53" s="183">
        <f t="shared" ref="AB53:AB58" si="17">Z53-AA53</f>
        <v>0.14375186651317562</v>
      </c>
      <c r="AC53" s="40">
        <f t="shared" ref="AC53:AC58" si="18">IF(E53-F53&lt;0,"达成",E53-F53)</f>
        <v>6.3417741666666777E-2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 t="shared" si="0"/>
        <v>0.21000000000000002</v>
      </c>
      <c r="F54" s="13">
        <f t="shared" si="1"/>
        <v>0.15281457500000001</v>
      </c>
      <c r="H54" s="5">
        <f t="shared" si="2"/>
        <v>18.337749000000002</v>
      </c>
      <c r="I54" s="2" t="s">
        <v>65</v>
      </c>
      <c r="J54" s="33" t="s">
        <v>1603</v>
      </c>
      <c r="K54" s="34">
        <f t="shared" si="3"/>
        <v>44074</v>
      </c>
      <c r="L54" s="34" t="str">
        <f t="shared" ca="1" si="4"/>
        <v>2021-05-26</v>
      </c>
      <c r="M54" s="18">
        <f t="shared" ca="1" si="5"/>
        <v>32280</v>
      </c>
      <c r="N54" s="19">
        <f t="shared" ca="1" si="6"/>
        <v>0.20735063150557623</v>
      </c>
      <c r="O54" s="35">
        <f t="shared" si="7"/>
        <v>119.86553700000002</v>
      </c>
      <c r="P54" s="35">
        <f t="shared" si="8"/>
        <v>0.13446299999998246</v>
      </c>
      <c r="Q54" s="36">
        <f t="shared" si="9"/>
        <v>0.8</v>
      </c>
      <c r="R54" s="37">
        <f t="shared" si="10"/>
        <v>10357.060000000012</v>
      </c>
      <c r="S54" s="38">
        <f t="shared" si="11"/>
        <v>17661.894418000022</v>
      </c>
      <c r="T54" s="38"/>
      <c r="U54" s="38"/>
      <c r="V54" s="39">
        <f t="shared" si="12"/>
        <v>49914.78</v>
      </c>
      <c r="W54" s="39">
        <f t="shared" si="13"/>
        <v>67576.674418000024</v>
      </c>
      <c r="X54" s="1">
        <f t="shared" si="14"/>
        <v>55905</v>
      </c>
      <c r="Y54" s="37">
        <f t="shared" si="15"/>
        <v>11671.674418000024</v>
      </c>
      <c r="Z54" s="183">
        <f t="shared" si="16"/>
        <v>0.20877693261783437</v>
      </c>
      <c r="AA54" s="183">
        <f>SUM($C$2:C54)*D54/SUM($B$2:B54)-1</f>
        <v>6.0309031818182257E-2</v>
      </c>
      <c r="AB54" s="183">
        <f t="shared" si="17"/>
        <v>0.14846790079965211</v>
      </c>
      <c r="AC54" s="40">
        <f t="shared" si="18"/>
        <v>5.7185425000000012E-2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 t="shared" si="0"/>
        <v>0.21000000000000002</v>
      </c>
      <c r="F55" s="13">
        <f t="shared" si="1"/>
        <v>0.14691027500000001</v>
      </c>
      <c r="H55" s="5">
        <f t="shared" si="2"/>
        <v>17.629232999999999</v>
      </c>
      <c r="I55" s="2" t="s">
        <v>65</v>
      </c>
      <c r="J55" s="33" t="s">
        <v>1633</v>
      </c>
      <c r="K55" s="34">
        <f t="shared" si="3"/>
        <v>44075</v>
      </c>
      <c r="L55" s="34" t="str">
        <f t="shared" ca="1" si="4"/>
        <v>2021-05-26</v>
      </c>
      <c r="M55" s="18">
        <f t="shared" ca="1" si="5"/>
        <v>32160</v>
      </c>
      <c r="N55" s="19">
        <f t="shared" ca="1" si="6"/>
        <v>0.20008302378731344</v>
      </c>
      <c r="O55" s="35">
        <f t="shared" si="7"/>
        <v>119.86002000000001</v>
      </c>
      <c r="P55" s="35">
        <f t="shared" si="8"/>
        <v>0.13997999999999422</v>
      </c>
      <c r="Q55" s="36">
        <f t="shared" si="9"/>
        <v>0.8</v>
      </c>
      <c r="R55" s="37">
        <f t="shared" si="10"/>
        <v>10426.990000000013</v>
      </c>
      <c r="S55" s="38">
        <f t="shared" si="11"/>
        <v>17871.860860000023</v>
      </c>
      <c r="T55" s="38"/>
      <c r="U55" s="38"/>
      <c r="V55" s="39">
        <f t="shared" si="12"/>
        <v>49914.78</v>
      </c>
      <c r="W55" s="39">
        <f t="shared" si="13"/>
        <v>67786.640860000014</v>
      </c>
      <c r="X55" s="1">
        <f t="shared" si="14"/>
        <v>56025</v>
      </c>
      <c r="Y55" s="37">
        <f t="shared" si="15"/>
        <v>11761.640860000014</v>
      </c>
      <c r="Z55" s="183">
        <f t="shared" si="16"/>
        <v>0.20993557983043298</v>
      </c>
      <c r="AA55" s="183">
        <f>SUM($C$2:C55)*D55/SUM($B$2:B55)-1</f>
        <v>6.452408035714341E-2</v>
      </c>
      <c r="AB55" s="183">
        <f t="shared" si="17"/>
        <v>0.14541149947328957</v>
      </c>
      <c r="AC55" s="40">
        <f t="shared" si="18"/>
        <v>6.3089725000000013E-2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 t="shared" si="0"/>
        <v>0.21000000000000002</v>
      </c>
      <c r="F56" s="13">
        <f t="shared" si="1"/>
        <v>0.14641824999999997</v>
      </c>
      <c r="H56" s="5">
        <f t="shared" si="2"/>
        <v>17.570189999999997</v>
      </c>
      <c r="I56" s="2" t="s">
        <v>65</v>
      </c>
      <c r="J56" s="33" t="s">
        <v>1635</v>
      </c>
      <c r="K56" s="34">
        <f t="shared" si="3"/>
        <v>44076</v>
      </c>
      <c r="L56" s="34" t="str">
        <f t="shared" ca="1" si="4"/>
        <v>2021-05-26</v>
      </c>
      <c r="M56" s="18">
        <f t="shared" ca="1" si="5"/>
        <v>32040</v>
      </c>
      <c r="N56" s="19">
        <f t="shared" ca="1" si="6"/>
        <v>0.20015977996254677</v>
      </c>
      <c r="O56" s="35">
        <f t="shared" si="7"/>
        <v>119.85753</v>
      </c>
      <c r="P56" s="35">
        <f t="shared" si="8"/>
        <v>0.14247000000000298</v>
      </c>
      <c r="Q56" s="36">
        <f t="shared" si="9"/>
        <v>0.8</v>
      </c>
      <c r="R56" s="37">
        <f t="shared" si="10"/>
        <v>10496.890000000012</v>
      </c>
      <c r="S56" s="38">
        <f t="shared" si="11"/>
        <v>17999.017283000019</v>
      </c>
      <c r="T56" s="38"/>
      <c r="U56" s="38"/>
      <c r="V56" s="39">
        <f t="shared" si="12"/>
        <v>49914.78</v>
      </c>
      <c r="W56" s="39">
        <f t="shared" si="13"/>
        <v>67913.797283000022</v>
      </c>
      <c r="X56" s="1">
        <f t="shared" si="14"/>
        <v>56145</v>
      </c>
      <c r="Y56" s="37">
        <f t="shared" si="15"/>
        <v>11768.797283000022</v>
      </c>
      <c r="Z56" s="183">
        <f t="shared" si="16"/>
        <v>0.20961434291566516</v>
      </c>
      <c r="AA56" s="183">
        <f>SUM($C$2:C56)*D56/SUM($B$2:B56)-1</f>
        <v>6.3798375877193392E-2</v>
      </c>
      <c r="AB56" s="183">
        <f t="shared" si="17"/>
        <v>0.14581596703847177</v>
      </c>
      <c r="AC56" s="40">
        <f t="shared" si="18"/>
        <v>6.3581750000000048E-2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 t="shared" si="0"/>
        <v>0.21000000000000002</v>
      </c>
      <c r="F57" s="13">
        <f t="shared" si="1"/>
        <v>0.15248655833333327</v>
      </c>
      <c r="H57" s="5">
        <f t="shared" si="2"/>
        <v>18.298386999999991</v>
      </c>
      <c r="I57" s="2" t="s">
        <v>65</v>
      </c>
      <c r="J57" s="33" t="s">
        <v>1637</v>
      </c>
      <c r="K57" s="34">
        <f t="shared" si="3"/>
        <v>44077</v>
      </c>
      <c r="L57" s="34" t="str">
        <f t="shared" ca="1" si="4"/>
        <v>2021-05-26</v>
      </c>
      <c r="M57" s="18">
        <f t="shared" ca="1" si="5"/>
        <v>31920</v>
      </c>
      <c r="N57" s="19">
        <f t="shared" ca="1" si="6"/>
        <v>0.2092390744047618</v>
      </c>
      <c r="O57" s="35">
        <f t="shared" si="7"/>
        <v>119.86656599999999</v>
      </c>
      <c r="P57" s="35">
        <f t="shared" si="8"/>
        <v>0.13343400000000827</v>
      </c>
      <c r="Q57" s="36">
        <f t="shared" si="9"/>
        <v>0.8</v>
      </c>
      <c r="R57" s="37">
        <f t="shared" si="10"/>
        <v>10567.160000000013</v>
      </c>
      <c r="S57" s="38">
        <f t="shared" si="11"/>
        <v>18025.461528000022</v>
      </c>
      <c r="T57" s="38"/>
      <c r="U57" s="38"/>
      <c r="V57" s="39">
        <f t="shared" si="12"/>
        <v>49914.78</v>
      </c>
      <c r="W57" s="39">
        <f t="shared" si="13"/>
        <v>67940.241528000013</v>
      </c>
      <c r="X57" s="1">
        <f t="shared" si="14"/>
        <v>56265</v>
      </c>
      <c r="Y57" s="37">
        <f t="shared" si="15"/>
        <v>11675.241528000013</v>
      </c>
      <c r="Z57" s="183">
        <f t="shared" si="16"/>
        <v>0.20750451484937371</v>
      </c>
      <c r="AA57" s="183">
        <f>SUM($C$2:C57)*D57/SUM($B$2:B57)-1</f>
        <v>5.7252879310345284E-2</v>
      </c>
      <c r="AB57" s="183">
        <f t="shared" si="17"/>
        <v>0.15025163553902843</v>
      </c>
      <c r="AC57" s="40">
        <f t="shared" si="18"/>
        <v>5.7513441666666748E-2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 t="shared" si="0"/>
        <v>0.21000000000000002</v>
      </c>
      <c r="F58" s="13">
        <f t="shared" si="1"/>
        <v>0.1629830916666665</v>
      </c>
      <c r="H58" s="5">
        <f t="shared" si="2"/>
        <v>19.557970999999981</v>
      </c>
      <c r="I58" s="2" t="s">
        <v>65</v>
      </c>
      <c r="J58" s="33" t="s">
        <v>1639</v>
      </c>
      <c r="K58" s="34">
        <f t="shared" si="3"/>
        <v>44078</v>
      </c>
      <c r="L58" s="34" t="str">
        <f t="shared" ca="1" si="4"/>
        <v>2021-05-26</v>
      </c>
      <c r="M58" s="18">
        <f t="shared" ca="1" si="5"/>
        <v>31800</v>
      </c>
      <c r="N58" s="19">
        <f t="shared" ca="1" si="6"/>
        <v>0.22448614512578594</v>
      </c>
      <c r="O58" s="35">
        <f t="shared" si="7"/>
        <v>119.85917299999998</v>
      </c>
      <c r="P58" s="35">
        <f t="shared" si="8"/>
        <v>0.1408270000000158</v>
      </c>
      <c r="Q58" s="36">
        <f t="shared" si="9"/>
        <v>0.8</v>
      </c>
      <c r="R58" s="37">
        <f t="shared" si="10"/>
        <v>10638.070000000012</v>
      </c>
      <c r="S58" s="38">
        <f t="shared" si="11"/>
        <v>17981.529721000021</v>
      </c>
      <c r="T58" s="38"/>
      <c r="U58" s="38"/>
      <c r="V58" s="39">
        <f t="shared" si="12"/>
        <v>49914.78</v>
      </c>
      <c r="W58" s="39">
        <f t="shared" si="13"/>
        <v>67896.309721000027</v>
      </c>
      <c r="X58" s="1">
        <f t="shared" si="14"/>
        <v>56385</v>
      </c>
      <c r="Y58" s="37">
        <f t="shared" si="15"/>
        <v>11511.309721000027</v>
      </c>
      <c r="Z58" s="183">
        <f t="shared" si="16"/>
        <v>0.20415553287221821</v>
      </c>
      <c r="AA58" s="183">
        <f>SUM($C$2:C58)*D58/SUM($B$2:B58)-1</f>
        <v>4.681854703389865E-2</v>
      </c>
      <c r="AB58" s="183">
        <f t="shared" si="17"/>
        <v>0.15733698583831957</v>
      </c>
      <c r="AC58" s="40">
        <f t="shared" si="18"/>
        <v>4.7016908333333524E-2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0.16934297037037035</v>
      </c>
      <c r="H68" s="5">
        <f>IF(G68="",$F$1*C68-B68,G68-B68)</f>
        <v>22.861300999999997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2021-05-26</v>
      </c>
      <c r="M68" s="18">
        <f ca="1">(L68-K68+1)*B68</f>
        <v>33885</v>
      </c>
      <c r="N68" s="19">
        <f ca="1">H68/M68*365</f>
        <v>0.24625571388519993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5.0657029629629674E-2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 t="shared" ref="E78:E87" si="19">10%*Q78+13%</f>
        <v>0.22000000000000003</v>
      </c>
      <c r="F78" s="13">
        <f t="shared" ref="F78:F87" si="20">IF(G78="",($F$1*C78-B78)/B78,H78/B78)</f>
        <v>0.14922461481481475</v>
      </c>
      <c r="H78" s="5">
        <f t="shared" ref="H78:H87" si="21">IF(G78="",$F$1*C78-B78,G78-B78)</f>
        <v>20.145322999999991</v>
      </c>
      <c r="I78" s="2" t="s">
        <v>65</v>
      </c>
      <c r="J78" s="33" t="s">
        <v>1709</v>
      </c>
      <c r="K78" s="34">
        <f t="shared" ref="K78:K87" si="22">DATE(MID(J78,1,4),MID(J78,5,2),MID(J78,7,2))</f>
        <v>44116</v>
      </c>
      <c r="L78" s="34" t="str">
        <f t="shared" ref="L78:L87" ca="1" si="23">IF(LEN(J78) &gt; 15,DATE(MID(J78,12,4),MID(J78,16,2),MID(J78,18,2)),TEXT(TODAY(),"yyyy-mm-dd"))</f>
        <v>2021-05-26</v>
      </c>
      <c r="M78" s="18">
        <f t="shared" ref="M78:M87" ca="1" si="24">(L78-K78+1)*B78</f>
        <v>30645</v>
      </c>
      <c r="N78" s="19">
        <f t="shared" ref="N78:N87" ca="1" si="25">H78/M78*365</f>
        <v>0.2399426625876977</v>
      </c>
      <c r="O78" s="35">
        <f t="shared" ref="O78:O87" si="26">D78*C78</f>
        <v>134.846598</v>
      </c>
      <c r="P78" s="35">
        <f t="shared" ref="P78:P87" si="27">B78-O78</f>
        <v>0.15340199999999982</v>
      </c>
      <c r="Q78" s="36">
        <f t="shared" ref="Q78:Q87" si="28">B78/150</f>
        <v>0.9</v>
      </c>
      <c r="R78" s="37">
        <f t="shared" ref="R78:R87" si="29">R77+C78-T78</f>
        <v>12254.760000000011</v>
      </c>
      <c r="S78" s="38">
        <f t="shared" ref="S78:S87" si="30">R78*D78</f>
        <v>20962.992456000018</v>
      </c>
      <c r="T78" s="38"/>
      <c r="U78" s="38"/>
      <c r="V78" s="39">
        <f t="shared" ref="V78:V87" si="31">V77+U78</f>
        <v>49914.78</v>
      </c>
      <c r="W78" s="39">
        <f t="shared" ref="W78:W87" si="32">V78+S78</f>
        <v>70877.772456000021</v>
      </c>
      <c r="X78" s="1">
        <f t="shared" ref="X78:X87" si="33">X77+B78</f>
        <v>59055</v>
      </c>
      <c r="Y78" s="37">
        <f t="shared" ref="Y78:Y87" si="34">W78-X78</f>
        <v>11822.772456000021</v>
      </c>
      <c r="Z78" s="183">
        <f t="shared" ref="Z78:Z87" si="35">W78/X78-1</f>
        <v>0.20019934732029498</v>
      </c>
      <c r="AA78" s="183">
        <f>SUM($C$2:C78)*D78/SUM($B$2:B78)-1</f>
        <v>5.2922547692308086E-2</v>
      </c>
      <c r="AB78" s="183">
        <f t="shared" ref="AB78:AB87" si="36">Z78-AA78</f>
        <v>0.1472767996279869</v>
      </c>
      <c r="AC78" s="40">
        <f t="shared" ref="AC78:AC87" si="37">IF(E78-F78&lt;0,"达成",E78-F78)</f>
        <v>7.077538518518528E-2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 t="shared" si="19"/>
        <v>0.21000000000000002</v>
      </c>
      <c r="F79" s="13">
        <f t="shared" si="20"/>
        <v>0.14543419999999993</v>
      </c>
      <c r="H79" s="5">
        <f t="shared" si="21"/>
        <v>17.452103999999991</v>
      </c>
      <c r="I79" s="2" t="s">
        <v>65</v>
      </c>
      <c r="J79" s="33" t="s">
        <v>1711</v>
      </c>
      <c r="K79" s="34">
        <f t="shared" si="22"/>
        <v>44117</v>
      </c>
      <c r="L79" s="34" t="str">
        <f t="shared" ca="1" si="23"/>
        <v>2021-05-26</v>
      </c>
      <c r="M79" s="18">
        <f t="shared" ca="1" si="24"/>
        <v>27120</v>
      </c>
      <c r="N79" s="19">
        <f t="shared" ca="1" si="25"/>
        <v>0.23488266814159278</v>
      </c>
      <c r="O79" s="35">
        <f t="shared" si="26"/>
        <v>119.859408</v>
      </c>
      <c r="P79" s="35">
        <f t="shared" si="27"/>
        <v>0.14059199999999805</v>
      </c>
      <c r="Q79" s="36">
        <f t="shared" si="28"/>
        <v>0.8</v>
      </c>
      <c r="R79" s="37">
        <f t="shared" si="29"/>
        <v>11676.290000000012</v>
      </c>
      <c r="S79" s="38">
        <f t="shared" si="30"/>
        <v>20038.848898000018</v>
      </c>
      <c r="T79" s="38">
        <v>648.30999999999995</v>
      </c>
      <c r="U79" s="38">
        <v>1107.07</v>
      </c>
      <c r="V79" s="39">
        <f t="shared" si="31"/>
        <v>51021.85</v>
      </c>
      <c r="W79" s="39">
        <f t="shared" si="32"/>
        <v>71060.698898000017</v>
      </c>
      <c r="X79" s="1">
        <f t="shared" si="33"/>
        <v>59175</v>
      </c>
      <c r="Y79" s="37">
        <f t="shared" si="34"/>
        <v>11885.698898000017</v>
      </c>
      <c r="Z79" s="183">
        <f t="shared" si="35"/>
        <v>0.20085676211237891</v>
      </c>
      <c r="AA79" s="183">
        <f>SUM($C$2:C79)*D79/SUM($B$2:B79)-1</f>
        <v>5.5669917730496898E-2</v>
      </c>
      <c r="AB79" s="183">
        <f t="shared" si="36"/>
        <v>0.14518684438188201</v>
      </c>
      <c r="AC79" s="40">
        <f t="shared" si="37"/>
        <v>6.456580000000009E-2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 t="shared" si="19"/>
        <v>0.21000000000000002</v>
      </c>
      <c r="F80" s="13">
        <f t="shared" si="20"/>
        <v>0.15265056666666676</v>
      </c>
      <c r="H80" s="5">
        <f t="shared" si="21"/>
        <v>18.318068000000011</v>
      </c>
      <c r="I80" s="2" t="s">
        <v>65</v>
      </c>
      <c r="J80" s="33" t="s">
        <v>1720</v>
      </c>
      <c r="K80" s="34">
        <f t="shared" si="22"/>
        <v>44118</v>
      </c>
      <c r="L80" s="34" t="str">
        <f t="shared" ca="1" si="23"/>
        <v>2021-05-26</v>
      </c>
      <c r="M80" s="18">
        <f t="shared" ca="1" si="24"/>
        <v>27000</v>
      </c>
      <c r="N80" s="19">
        <f t="shared" ca="1" si="25"/>
        <v>0.24763314148148163</v>
      </c>
      <c r="O80" s="35">
        <f t="shared" si="26"/>
        <v>119.86254000000001</v>
      </c>
      <c r="P80" s="35">
        <f t="shared" si="27"/>
        <v>0.13745999999999015</v>
      </c>
      <c r="Q80" s="36">
        <f t="shared" si="28"/>
        <v>0.8</v>
      </c>
      <c r="R80" s="37">
        <f t="shared" si="29"/>
        <v>11746.570000000012</v>
      </c>
      <c r="S80" s="38">
        <f t="shared" si="30"/>
        <v>20033.775135000022</v>
      </c>
      <c r="T80" s="38"/>
      <c r="U80" s="38"/>
      <c r="V80" s="39">
        <f t="shared" si="31"/>
        <v>51021.85</v>
      </c>
      <c r="W80" s="39">
        <f t="shared" si="32"/>
        <v>71055.625135000024</v>
      </c>
      <c r="X80" s="1">
        <f t="shared" si="33"/>
        <v>59295</v>
      </c>
      <c r="Y80" s="37">
        <f t="shared" si="34"/>
        <v>11760.625135000024</v>
      </c>
      <c r="Z80" s="183">
        <f t="shared" si="35"/>
        <v>0.1983409247828658</v>
      </c>
      <c r="AA80" s="183">
        <f>SUM($C$2:C80)*D80/SUM($B$2:B80)-1</f>
        <v>4.8484720720721075E-2</v>
      </c>
      <c r="AB80" s="183">
        <f t="shared" si="36"/>
        <v>0.14985620406214473</v>
      </c>
      <c r="AC80" s="40">
        <f t="shared" si="37"/>
        <v>5.7349433333333255E-2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 t="shared" si="19"/>
        <v>0.21000000000000002</v>
      </c>
      <c r="F81" s="13">
        <f t="shared" si="20"/>
        <v>0.15363461666666681</v>
      </c>
      <c r="H81" s="5">
        <f t="shared" si="21"/>
        <v>18.436154000000016</v>
      </c>
      <c r="I81" s="2" t="s">
        <v>65</v>
      </c>
      <c r="J81" s="33" t="s">
        <v>1722</v>
      </c>
      <c r="K81" s="34">
        <f t="shared" si="22"/>
        <v>44119</v>
      </c>
      <c r="L81" s="34" t="str">
        <f t="shared" ca="1" si="23"/>
        <v>2021-05-26</v>
      </c>
      <c r="M81" s="18">
        <f t="shared" ca="1" si="24"/>
        <v>26880</v>
      </c>
      <c r="N81" s="19">
        <f t="shared" ca="1" si="25"/>
        <v>0.25034212090773833</v>
      </c>
      <c r="O81" s="35">
        <f t="shared" si="26"/>
        <v>119.85232600000001</v>
      </c>
      <c r="P81" s="35">
        <f t="shared" si="27"/>
        <v>0.14767399999999498</v>
      </c>
      <c r="Q81" s="36">
        <f t="shared" si="28"/>
        <v>0.8</v>
      </c>
      <c r="R81" s="37">
        <f t="shared" si="29"/>
        <v>11816.910000000013</v>
      </c>
      <c r="S81" s="38">
        <f t="shared" si="30"/>
        <v>20134.832949000021</v>
      </c>
      <c r="T81" s="38"/>
      <c r="U81" s="38"/>
      <c r="V81" s="39">
        <f t="shared" si="31"/>
        <v>51021.85</v>
      </c>
      <c r="W81" s="39">
        <f t="shared" si="32"/>
        <v>71156.682949000024</v>
      </c>
      <c r="X81" s="1">
        <f t="shared" si="33"/>
        <v>59415</v>
      </c>
      <c r="Y81" s="37">
        <f t="shared" si="34"/>
        <v>11741.682949000024</v>
      </c>
      <c r="Z81" s="183">
        <f t="shared" si="35"/>
        <v>0.19762152569216562</v>
      </c>
      <c r="AA81" s="183">
        <f>SUM($C$2:C81)*D81/SUM($B$2:B81)-1</f>
        <v>4.6922675964391924E-2</v>
      </c>
      <c r="AB81" s="183">
        <f t="shared" si="36"/>
        <v>0.1506988497277737</v>
      </c>
      <c r="AC81" s="40">
        <f t="shared" si="37"/>
        <v>5.6365383333333213E-2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 t="shared" si="19"/>
        <v>0.21000000000000002</v>
      </c>
      <c r="F82" s="13">
        <f t="shared" si="20"/>
        <v>0.1552746999999999</v>
      </c>
      <c r="H82" s="5">
        <f t="shared" si="21"/>
        <v>18.632963999999987</v>
      </c>
      <c r="I82" s="2" t="s">
        <v>65</v>
      </c>
      <c r="J82" s="33" t="s">
        <v>1724</v>
      </c>
      <c r="K82" s="34">
        <f t="shared" si="22"/>
        <v>44120</v>
      </c>
      <c r="L82" s="34" t="str">
        <f t="shared" ca="1" si="23"/>
        <v>2021-05-26</v>
      </c>
      <c r="M82" s="18">
        <f t="shared" ca="1" si="24"/>
        <v>26760</v>
      </c>
      <c r="N82" s="19">
        <f t="shared" ca="1" si="25"/>
        <v>0.25414917264573977</v>
      </c>
      <c r="O82" s="35">
        <f t="shared" si="26"/>
        <v>119.85365999999999</v>
      </c>
      <c r="P82" s="35">
        <f t="shared" si="27"/>
        <v>0.14634000000000924</v>
      </c>
      <c r="Q82" s="36">
        <f t="shared" si="28"/>
        <v>0.8</v>
      </c>
      <c r="R82" s="37">
        <f t="shared" si="29"/>
        <v>11887.350000000013</v>
      </c>
      <c r="S82" s="38">
        <f t="shared" si="30"/>
        <v>20226.326025000024</v>
      </c>
      <c r="T82" s="38"/>
      <c r="U82" s="38"/>
      <c r="V82" s="39">
        <f t="shared" si="31"/>
        <v>51021.85</v>
      </c>
      <c r="W82" s="39">
        <f t="shared" si="32"/>
        <v>71248.176025000022</v>
      </c>
      <c r="X82" s="1">
        <f t="shared" si="33"/>
        <v>59535</v>
      </c>
      <c r="Y82" s="37">
        <f t="shared" si="34"/>
        <v>11713.176025000022</v>
      </c>
      <c r="Z82" s="183">
        <f t="shared" si="35"/>
        <v>0.19674436927857597</v>
      </c>
      <c r="AA82" s="183">
        <f>SUM($C$2:C82)*D82/SUM($B$2:B82)-1</f>
        <v>4.4900630498533989E-2</v>
      </c>
      <c r="AB82" s="183">
        <f t="shared" si="36"/>
        <v>0.15184373878004198</v>
      </c>
      <c r="AC82" s="40">
        <f t="shared" si="37"/>
        <v>5.4725300000000116E-2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 t="shared" si="19"/>
        <v>0.21000000000000002</v>
      </c>
      <c r="F83" s="13">
        <f t="shared" si="20"/>
        <v>0.1638031333333333</v>
      </c>
      <c r="H83" s="5">
        <f t="shared" si="21"/>
        <v>19.656375999999995</v>
      </c>
      <c r="I83" s="2" t="s">
        <v>65</v>
      </c>
      <c r="J83" s="33" t="s">
        <v>1726</v>
      </c>
      <c r="K83" s="34">
        <f t="shared" si="22"/>
        <v>44123</v>
      </c>
      <c r="L83" s="34" t="str">
        <f t="shared" ca="1" si="23"/>
        <v>2021-05-26</v>
      </c>
      <c r="M83" s="18">
        <f t="shared" ca="1" si="24"/>
        <v>26400</v>
      </c>
      <c r="N83" s="19">
        <f t="shared" ca="1" si="25"/>
        <v>0.27176428939393932</v>
      </c>
      <c r="O83" s="35">
        <f t="shared" si="26"/>
        <v>119.86563199999999</v>
      </c>
      <c r="P83" s="35">
        <f t="shared" si="27"/>
        <v>0.13436800000000915</v>
      </c>
      <c r="Q83" s="36">
        <f t="shared" si="28"/>
        <v>0.8</v>
      </c>
      <c r="R83" s="37">
        <f t="shared" si="29"/>
        <v>11958.310000000012</v>
      </c>
      <c r="S83" s="38">
        <f t="shared" si="30"/>
        <v>20199.977252000022</v>
      </c>
      <c r="T83" s="38"/>
      <c r="U83" s="38"/>
      <c r="V83" s="39">
        <f t="shared" si="31"/>
        <v>51021.85</v>
      </c>
      <c r="W83" s="39">
        <f t="shared" si="32"/>
        <v>71221.827252000017</v>
      </c>
      <c r="X83" s="1">
        <f t="shared" si="33"/>
        <v>59655</v>
      </c>
      <c r="Y83" s="37">
        <f t="shared" si="34"/>
        <v>11566.827252000017</v>
      </c>
      <c r="Z83" s="183">
        <f t="shared" si="35"/>
        <v>0.1938953524767415</v>
      </c>
      <c r="AA83" s="183">
        <f>SUM($C$2:C83)*D83/SUM($B$2:B83)-1</f>
        <v>3.6901139323671783E-2</v>
      </c>
      <c r="AB83" s="183">
        <f t="shared" si="36"/>
        <v>0.15699421315306972</v>
      </c>
      <c r="AC83" s="40">
        <f t="shared" si="37"/>
        <v>4.6196866666666725E-2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 t="shared" si="19"/>
        <v>0.22000000000000003</v>
      </c>
      <c r="F84" s="13">
        <f t="shared" si="20"/>
        <v>0.15491023703703702</v>
      </c>
      <c r="H84" s="5">
        <f t="shared" si="21"/>
        <v>20.912881999999996</v>
      </c>
      <c r="I84" s="2" t="s">
        <v>65</v>
      </c>
      <c r="J84" s="33" t="s">
        <v>1728</v>
      </c>
      <c r="K84" s="34">
        <f t="shared" si="22"/>
        <v>44124</v>
      </c>
      <c r="L84" s="34" t="str">
        <f t="shared" ca="1" si="23"/>
        <v>2021-05-26</v>
      </c>
      <c r="M84" s="18">
        <f t="shared" ca="1" si="24"/>
        <v>29565</v>
      </c>
      <c r="N84" s="19">
        <f t="shared" ca="1" si="25"/>
        <v>0.25818372839506171</v>
      </c>
      <c r="O84" s="35">
        <f t="shared" si="26"/>
        <v>134.83243999999999</v>
      </c>
      <c r="P84" s="35">
        <f t="shared" si="27"/>
        <v>0.16756000000000881</v>
      </c>
      <c r="Q84" s="36">
        <f t="shared" si="28"/>
        <v>0.9</v>
      </c>
      <c r="R84" s="37">
        <f t="shared" si="29"/>
        <v>12037.530000000012</v>
      </c>
      <c r="S84" s="38">
        <f t="shared" si="30"/>
        <v>20487.876060000021</v>
      </c>
      <c r="T84" s="38"/>
      <c r="U84" s="38"/>
      <c r="V84" s="39">
        <f t="shared" si="31"/>
        <v>51021.85</v>
      </c>
      <c r="W84" s="39">
        <f t="shared" si="32"/>
        <v>71509.726060000015</v>
      </c>
      <c r="X84" s="1">
        <f t="shared" si="33"/>
        <v>59790</v>
      </c>
      <c r="Y84" s="37">
        <f t="shared" si="34"/>
        <v>11719.726060000015</v>
      </c>
      <c r="Z84" s="183">
        <f t="shared" si="35"/>
        <v>0.19601481953503952</v>
      </c>
      <c r="AA84" s="183">
        <f>SUM($C$2:C84)*D84/SUM($B$2:B84)-1</f>
        <v>4.4166042918455162E-2</v>
      </c>
      <c r="AB84" s="183">
        <f t="shared" si="36"/>
        <v>0.15184877661658436</v>
      </c>
      <c r="AC84" s="40">
        <f t="shared" si="37"/>
        <v>6.508976296296301E-2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 t="shared" si="19"/>
        <v>0.21000000000000002</v>
      </c>
      <c r="F85" s="13">
        <f t="shared" si="20"/>
        <v>0.1552746999999999</v>
      </c>
      <c r="H85" s="5">
        <f t="shared" si="21"/>
        <v>18.632963999999987</v>
      </c>
      <c r="I85" s="2" t="s">
        <v>65</v>
      </c>
      <c r="J85" s="33" t="s">
        <v>1730</v>
      </c>
      <c r="K85" s="34">
        <f t="shared" si="22"/>
        <v>44125</v>
      </c>
      <c r="L85" s="34" t="str">
        <f t="shared" ca="1" si="23"/>
        <v>2021-05-26</v>
      </c>
      <c r="M85" s="18">
        <f t="shared" ca="1" si="24"/>
        <v>26160</v>
      </c>
      <c r="N85" s="19">
        <f t="shared" ca="1" si="25"/>
        <v>0.25997828211009155</v>
      </c>
      <c r="O85" s="35">
        <f t="shared" si="26"/>
        <v>119.860704</v>
      </c>
      <c r="P85" s="35">
        <f t="shared" si="27"/>
        <v>0.13929600000000164</v>
      </c>
      <c r="Q85" s="36">
        <f t="shared" si="28"/>
        <v>0.8</v>
      </c>
      <c r="R85" s="37">
        <f t="shared" si="29"/>
        <v>12107.970000000012</v>
      </c>
      <c r="S85" s="38">
        <f t="shared" si="30"/>
        <v>20602.92175200002</v>
      </c>
      <c r="T85" s="38"/>
      <c r="U85" s="38"/>
      <c r="V85" s="39">
        <f t="shared" si="31"/>
        <v>51021.85</v>
      </c>
      <c r="W85" s="39">
        <f t="shared" si="32"/>
        <v>71624.771752000015</v>
      </c>
      <c r="X85" s="1">
        <f t="shared" si="33"/>
        <v>59910</v>
      </c>
      <c r="Y85" s="37">
        <f t="shared" si="34"/>
        <v>11714.771752000015</v>
      </c>
      <c r="Z85" s="183">
        <f t="shared" si="35"/>
        <v>0.19553950512435336</v>
      </c>
      <c r="AA85" s="183">
        <f>SUM($C$2:C85)*D85/SUM($B$2:B85)-1</f>
        <v>4.3410530127298674E-2</v>
      </c>
      <c r="AB85" s="183">
        <f t="shared" si="36"/>
        <v>0.15212897499705469</v>
      </c>
      <c r="AC85" s="40">
        <f t="shared" si="37"/>
        <v>5.4725300000000116E-2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 t="shared" si="19"/>
        <v>0.21000000000000002</v>
      </c>
      <c r="F86" s="13">
        <f t="shared" si="20"/>
        <v>0.15855486666666654</v>
      </c>
      <c r="H86" s="5">
        <f t="shared" si="21"/>
        <v>19.026583999999986</v>
      </c>
      <c r="I86" s="2" t="s">
        <v>65</v>
      </c>
      <c r="J86" s="33" t="s">
        <v>1732</v>
      </c>
      <c r="K86" s="34">
        <f t="shared" si="22"/>
        <v>44126</v>
      </c>
      <c r="L86" s="34" t="str">
        <f t="shared" ca="1" si="23"/>
        <v>2021-05-26</v>
      </c>
      <c r="M86" s="18">
        <f t="shared" ca="1" si="24"/>
        <v>26040</v>
      </c>
      <c r="N86" s="19">
        <f t="shared" ca="1" si="25"/>
        <v>0.26669366973886305</v>
      </c>
      <c r="O86" s="35">
        <f t="shared" si="26"/>
        <v>119.861952</v>
      </c>
      <c r="P86" s="35">
        <f t="shared" si="27"/>
        <v>0.13804799999999773</v>
      </c>
      <c r="Q86" s="36">
        <f t="shared" si="28"/>
        <v>0.8</v>
      </c>
      <c r="R86" s="37">
        <f t="shared" si="29"/>
        <v>12178.610000000011</v>
      </c>
      <c r="S86" s="38">
        <f t="shared" si="30"/>
        <v>20664.665448000022</v>
      </c>
      <c r="T86" s="38"/>
      <c r="U86" s="38"/>
      <c r="V86" s="39">
        <f t="shared" si="31"/>
        <v>51021.85</v>
      </c>
      <c r="W86" s="39">
        <f t="shared" si="32"/>
        <v>71686.51544800002</v>
      </c>
      <c r="X86" s="1">
        <f t="shared" si="33"/>
        <v>60030</v>
      </c>
      <c r="Y86" s="37">
        <f t="shared" si="34"/>
        <v>11656.51544800002</v>
      </c>
      <c r="Z86" s="183">
        <f t="shared" si="35"/>
        <v>0.1941781683824757</v>
      </c>
      <c r="AA86" s="183">
        <f>SUM($C$2:C86)*D86/SUM($B$2:B86)-1</f>
        <v>4.0001548531468867E-2</v>
      </c>
      <c r="AB86" s="183">
        <f t="shared" si="36"/>
        <v>0.15417661985100684</v>
      </c>
      <c r="AC86" s="40">
        <f t="shared" si="37"/>
        <v>5.1445133333333476E-2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 t="shared" si="19"/>
        <v>0.22000000000000003</v>
      </c>
      <c r="F87" s="13">
        <f t="shared" si="20"/>
        <v>0.17211288888888893</v>
      </c>
      <c r="H87" s="5">
        <f t="shared" si="21"/>
        <v>23.235240000000005</v>
      </c>
      <c r="I87" s="2" t="s">
        <v>65</v>
      </c>
      <c r="J87" s="33" t="s">
        <v>1734</v>
      </c>
      <c r="K87" s="34">
        <f t="shared" si="22"/>
        <v>44127</v>
      </c>
      <c r="L87" s="34" t="str">
        <f t="shared" ca="1" si="23"/>
        <v>2021-05-26</v>
      </c>
      <c r="M87" s="18">
        <f t="shared" ca="1" si="24"/>
        <v>29160</v>
      </c>
      <c r="N87" s="19">
        <f t="shared" ca="1" si="25"/>
        <v>0.29083890946502061</v>
      </c>
      <c r="O87" s="35">
        <f t="shared" si="26"/>
        <v>134.83884</v>
      </c>
      <c r="P87" s="35">
        <f t="shared" si="27"/>
        <v>0.16115999999999531</v>
      </c>
      <c r="Q87" s="36">
        <f t="shared" si="28"/>
        <v>0.9</v>
      </c>
      <c r="R87" s="37">
        <f t="shared" si="29"/>
        <v>12259.010000000011</v>
      </c>
      <c r="S87" s="38">
        <f t="shared" si="30"/>
        <v>20559.585671000019</v>
      </c>
      <c r="T87" s="38"/>
      <c r="U87" s="38"/>
      <c r="V87" s="39">
        <f t="shared" si="31"/>
        <v>51021.85</v>
      </c>
      <c r="W87" s="39">
        <f t="shared" si="32"/>
        <v>71581.435671000014</v>
      </c>
      <c r="X87" s="1">
        <f t="shared" si="33"/>
        <v>60165</v>
      </c>
      <c r="Y87" s="37">
        <f t="shared" si="34"/>
        <v>11416.435671000014</v>
      </c>
      <c r="Z87" s="183">
        <f t="shared" si="35"/>
        <v>0.18975210954874111</v>
      </c>
      <c r="AA87" s="183">
        <f>SUM($C$2:C87)*D87/SUM($B$2:B87)-1</f>
        <v>2.7565038305709333E-2</v>
      </c>
      <c r="AB87" s="183">
        <f t="shared" si="36"/>
        <v>0.16218707124303178</v>
      </c>
      <c r="AC87" s="40">
        <f t="shared" si="37"/>
        <v>4.7887111111111103E-2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 t="shared" ref="E89:E120" si="38">10%*Q89+13%</f>
        <v>0.22000000000000003</v>
      </c>
      <c r="F89" s="13">
        <f t="shared" ref="F89:F120" si="39">IF(G89="",($F$1*C89-B89)/B89,H89/B89)</f>
        <v>0.17634065925925912</v>
      </c>
      <c r="H89" s="5">
        <f t="shared" ref="H89:H120" si="40">IF(G89="",$F$1*C89-B89,G89-B89)</f>
        <v>23.805988999999983</v>
      </c>
      <c r="I89" s="2" t="s">
        <v>65</v>
      </c>
      <c r="J89" s="33" t="s">
        <v>1738</v>
      </c>
      <c r="K89" s="34">
        <f t="shared" ref="K89:K120" si="41">DATE(MID(J89,1,4),MID(J89,5,2),MID(J89,7,2))</f>
        <v>44131</v>
      </c>
      <c r="L89" s="34" t="str">
        <f t="shared" ref="L89:L120" ca="1" si="42">IF(LEN(J89) &gt; 15,DATE(MID(J89,12,4),MID(J89,16,2),MID(J89,18,2)),TEXT(TODAY(),"yyyy-mm-dd"))</f>
        <v>2021-05-26</v>
      </c>
      <c r="M89" s="18">
        <f t="shared" ref="M89:M120" ca="1" si="43">(L89-K89+1)*B89</f>
        <v>28620</v>
      </c>
      <c r="N89" s="19">
        <f t="shared" ref="N89:N120" ca="1" si="44">H89/M89*365</f>
        <v>0.30360538032844142</v>
      </c>
      <c r="O89" s="35">
        <f t="shared" ref="O89:O120" si="45">D89*C89</f>
        <v>134.83299</v>
      </c>
      <c r="P89" s="35">
        <f t="shared" ref="P89:P120" si="46">B89-O89</f>
        <v>0.16701000000000477</v>
      </c>
      <c r="Q89" s="36">
        <f t="shared" ref="Q89:Q120" si="47">B89/150</f>
        <v>0.9</v>
      </c>
      <c r="R89" s="37">
        <f t="shared" ref="R89:R120" si="48">R88+C89-T89</f>
        <v>12420.530000000012</v>
      </c>
      <c r="S89" s="38">
        <f t="shared" ref="S89:S120" si="49">R89*D89</f>
        <v>20754.705630000019</v>
      </c>
      <c r="T89" s="38"/>
      <c r="U89" s="38"/>
      <c r="V89" s="39">
        <f t="shared" ref="V89:V120" si="50">V88+U89</f>
        <v>51021.85</v>
      </c>
      <c r="W89" s="39">
        <f t="shared" ref="W89:W120" si="51">V89+S89</f>
        <v>71776.555630000017</v>
      </c>
      <c r="X89" s="1">
        <f t="shared" ref="X89:X120" si="52">X88+B89</f>
        <v>60435</v>
      </c>
      <c r="Y89" s="37">
        <f t="shared" ref="Y89:Y120" si="53">W89-X89</f>
        <v>11341.555630000017</v>
      </c>
      <c r="Z89" s="183">
        <f t="shared" ref="Z89:Z120" si="54">W89/X89-1</f>
        <v>0.18766535335484424</v>
      </c>
      <c r="AA89" s="183">
        <f>SUM($C$2:C89)*D89/SUM($B$2:B89)-1</f>
        <v>2.3240528301887053E-2</v>
      </c>
      <c r="AB89" s="183">
        <f t="shared" ref="AB89:AB120" si="55">Z89-AA89</f>
        <v>0.16442482505295719</v>
      </c>
      <c r="AC89" s="40">
        <f t="shared" ref="AC89:AC120" si="56">IF(E89-F89&lt;0,"达成",E89-F89)</f>
        <v>4.3659340740740904E-2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 t="shared" si="38"/>
        <v>0.22000000000000003</v>
      </c>
      <c r="F90" s="13">
        <f t="shared" si="39"/>
        <v>0.16730197777777761</v>
      </c>
      <c r="H90" s="5">
        <f t="shared" si="40"/>
        <v>22.585766999999976</v>
      </c>
      <c r="I90" s="2" t="s">
        <v>65</v>
      </c>
      <c r="J90" s="33" t="s">
        <v>1740</v>
      </c>
      <c r="K90" s="34">
        <f t="shared" si="41"/>
        <v>44132</v>
      </c>
      <c r="L90" s="34" t="str">
        <f t="shared" ca="1" si="42"/>
        <v>2021-05-26</v>
      </c>
      <c r="M90" s="18">
        <f t="shared" ca="1" si="43"/>
        <v>28485</v>
      </c>
      <c r="N90" s="19">
        <f t="shared" ca="1" si="44"/>
        <v>0.28940863454449678</v>
      </c>
      <c r="O90" s="35">
        <f t="shared" si="45"/>
        <v>134.83787999999998</v>
      </c>
      <c r="P90" s="35">
        <f t="shared" si="46"/>
        <v>0.16212000000001581</v>
      </c>
      <c r="Q90" s="36">
        <f t="shared" si="47"/>
        <v>0.9</v>
      </c>
      <c r="R90" s="37">
        <f t="shared" si="48"/>
        <v>12500.600000000011</v>
      </c>
      <c r="S90" s="38">
        <f t="shared" si="49"/>
        <v>21051.010400000017</v>
      </c>
      <c r="T90" s="38"/>
      <c r="U90" s="38"/>
      <c r="V90" s="39">
        <f t="shared" si="50"/>
        <v>51021.85</v>
      </c>
      <c r="W90" s="39">
        <f t="shared" si="51"/>
        <v>72072.86040000002</v>
      </c>
      <c r="X90" s="1">
        <f t="shared" si="52"/>
        <v>60570</v>
      </c>
      <c r="Y90" s="37">
        <f t="shared" si="53"/>
        <v>11502.86040000002</v>
      </c>
      <c r="Z90" s="183">
        <f t="shared" si="54"/>
        <v>0.18991019316493341</v>
      </c>
      <c r="AA90" s="183">
        <f>SUM($C$2:C90)*D90/SUM($B$2:B90)-1</f>
        <v>3.0812800710164456E-2</v>
      </c>
      <c r="AB90" s="183">
        <f t="shared" si="55"/>
        <v>0.15909739245476895</v>
      </c>
      <c r="AC90" s="40">
        <f t="shared" si="56"/>
        <v>5.2698022222222418E-2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 t="shared" si="38"/>
        <v>0.22000000000000003</v>
      </c>
      <c r="F91" s="13">
        <f t="shared" si="39"/>
        <v>0.15811751111111116</v>
      </c>
      <c r="H91" s="5">
        <f t="shared" si="40"/>
        <v>21.345864000000006</v>
      </c>
      <c r="I91" s="2" t="s">
        <v>65</v>
      </c>
      <c r="J91" s="33" t="s">
        <v>1742</v>
      </c>
      <c r="K91" s="34">
        <f t="shared" si="41"/>
        <v>44133</v>
      </c>
      <c r="L91" s="34" t="str">
        <f t="shared" ca="1" si="42"/>
        <v>2021-05-26</v>
      </c>
      <c r="M91" s="18">
        <f t="shared" ca="1" si="43"/>
        <v>28350</v>
      </c>
      <c r="N91" s="19">
        <f t="shared" ca="1" si="44"/>
        <v>0.27482329312169324</v>
      </c>
      <c r="O91" s="35">
        <f t="shared" si="45"/>
        <v>134.84145599999999</v>
      </c>
      <c r="P91" s="35">
        <f t="shared" si="46"/>
        <v>0.15854400000000624</v>
      </c>
      <c r="Q91" s="36">
        <f t="shared" si="47"/>
        <v>0.9</v>
      </c>
      <c r="R91" s="37">
        <f t="shared" si="48"/>
        <v>12580.040000000012</v>
      </c>
      <c r="S91" s="38">
        <f t="shared" si="49"/>
        <v>21353.35989600002</v>
      </c>
      <c r="T91" s="38"/>
      <c r="U91" s="38"/>
      <c r="V91" s="39">
        <f t="shared" si="50"/>
        <v>51021.85</v>
      </c>
      <c r="W91" s="39">
        <f t="shared" si="51"/>
        <v>72375.209896000015</v>
      </c>
      <c r="X91" s="1">
        <f t="shared" si="52"/>
        <v>60705</v>
      </c>
      <c r="Y91" s="37">
        <f t="shared" si="53"/>
        <v>11670.209896000015</v>
      </c>
      <c r="Z91" s="183">
        <f t="shared" si="54"/>
        <v>0.19224462393542563</v>
      </c>
      <c r="AA91" s="183">
        <f>SUM($C$2:C91)*D91/SUM($B$2:B91)-1</f>
        <v>3.8539300526315934E-2</v>
      </c>
      <c r="AB91" s="183">
        <f t="shared" si="55"/>
        <v>0.1537053234091097</v>
      </c>
      <c r="AC91" s="40">
        <f t="shared" si="56"/>
        <v>6.1882488888888865E-2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 t="shared" si="38"/>
        <v>0.22000000000000003</v>
      </c>
      <c r="F92" s="13">
        <f t="shared" si="39"/>
        <v>0.17619487407407422</v>
      </c>
      <c r="H92" s="5">
        <f t="shared" si="40"/>
        <v>23.78630800000002</v>
      </c>
      <c r="I92" s="2" t="s">
        <v>65</v>
      </c>
      <c r="J92" s="33" t="s">
        <v>1744</v>
      </c>
      <c r="K92" s="34">
        <f t="shared" si="41"/>
        <v>44134</v>
      </c>
      <c r="L92" s="34" t="str">
        <f t="shared" ca="1" si="42"/>
        <v>2021-05-26</v>
      </c>
      <c r="M92" s="18">
        <f t="shared" ca="1" si="43"/>
        <v>28215</v>
      </c>
      <c r="N92" s="19">
        <f t="shared" ca="1" si="44"/>
        <v>0.30770875137338322</v>
      </c>
      <c r="O92" s="35">
        <f t="shared" si="45"/>
        <v>134.840484</v>
      </c>
      <c r="P92" s="35">
        <f t="shared" si="46"/>
        <v>0.15951599999999644</v>
      </c>
      <c r="Q92" s="36">
        <f t="shared" si="47"/>
        <v>0.9</v>
      </c>
      <c r="R92" s="37">
        <f t="shared" si="48"/>
        <v>12660.720000000012</v>
      </c>
      <c r="S92" s="38">
        <f t="shared" si="49"/>
        <v>21159.86133600002</v>
      </c>
      <c r="T92" s="38"/>
      <c r="U92" s="38"/>
      <c r="V92" s="39">
        <f t="shared" si="50"/>
        <v>51021.85</v>
      </c>
      <c r="W92" s="39">
        <f t="shared" si="51"/>
        <v>72181.711336000022</v>
      </c>
      <c r="X92" s="1">
        <f t="shared" si="52"/>
        <v>60840</v>
      </c>
      <c r="Y92" s="37">
        <f t="shared" si="53"/>
        <v>11341.711336000022</v>
      </c>
      <c r="Z92" s="183">
        <f t="shared" si="54"/>
        <v>0.18641866101249205</v>
      </c>
      <c r="AA92" s="183">
        <f>SUM($C$2:C92)*D92/SUM($B$2:B92)-1</f>
        <v>2.2292264499349956E-2</v>
      </c>
      <c r="AB92" s="183">
        <f t="shared" si="55"/>
        <v>0.16412639651314209</v>
      </c>
      <c r="AC92" s="40">
        <f t="shared" si="56"/>
        <v>4.3805125925925809E-2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 t="shared" si="38"/>
        <v>0.22000000000000003</v>
      </c>
      <c r="F93" s="13">
        <f t="shared" si="39"/>
        <v>0.17007189629629638</v>
      </c>
      <c r="H93" s="5">
        <f t="shared" si="40"/>
        <v>22.959706000000011</v>
      </c>
      <c r="I93" s="2" t="s">
        <v>65</v>
      </c>
      <c r="J93" s="33" t="s">
        <v>1834</v>
      </c>
      <c r="K93" s="34">
        <f t="shared" si="41"/>
        <v>44137</v>
      </c>
      <c r="L93" s="34" t="str">
        <f t="shared" ca="1" si="42"/>
        <v>2021-05-26</v>
      </c>
      <c r="M93" s="18">
        <f t="shared" ca="1" si="43"/>
        <v>27810</v>
      </c>
      <c r="N93" s="19">
        <f t="shared" ca="1" si="44"/>
        <v>0.30134098130169018</v>
      </c>
      <c r="O93" s="35">
        <f t="shared" si="45"/>
        <v>134.84482600000001</v>
      </c>
      <c r="P93" s="35">
        <f t="shared" si="46"/>
        <v>0.15517399999998815</v>
      </c>
      <c r="Q93" s="36">
        <f t="shared" si="47"/>
        <v>0.9</v>
      </c>
      <c r="R93" s="37">
        <f t="shared" si="48"/>
        <v>12740.980000000012</v>
      </c>
      <c r="S93" s="38">
        <f t="shared" si="49"/>
        <v>21406.120498000018</v>
      </c>
      <c r="T93" s="38"/>
      <c r="U93" s="38"/>
      <c r="V93" s="39">
        <f t="shared" si="50"/>
        <v>51021.85</v>
      </c>
      <c r="W93" s="39">
        <f t="shared" si="51"/>
        <v>72427.97049800001</v>
      </c>
      <c r="X93" s="1">
        <f t="shared" si="52"/>
        <v>60975</v>
      </c>
      <c r="Y93" s="37">
        <f t="shared" si="53"/>
        <v>11452.97049800001</v>
      </c>
      <c r="Z93" s="183">
        <f t="shared" si="54"/>
        <v>0.18783059447314487</v>
      </c>
      <c r="AA93" s="183">
        <f>SUM($C$2:C93)*D93/SUM($B$2:B93)-1</f>
        <v>2.7341558954584677E-2</v>
      </c>
      <c r="AB93" s="183">
        <f t="shared" si="55"/>
        <v>0.1604890355185602</v>
      </c>
      <c r="AC93" s="40">
        <f t="shared" si="56"/>
        <v>4.9928103703703652E-2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 t="shared" si="38"/>
        <v>0.22000000000000003</v>
      </c>
      <c r="F94" s="13">
        <f t="shared" si="39"/>
        <v>0.15680544444444444</v>
      </c>
      <c r="H94" s="5">
        <f t="shared" si="40"/>
        <v>21.168734999999998</v>
      </c>
      <c r="I94" s="2" t="s">
        <v>65</v>
      </c>
      <c r="J94" s="33" t="s">
        <v>1806</v>
      </c>
      <c r="K94" s="34">
        <f t="shared" si="41"/>
        <v>44138</v>
      </c>
      <c r="L94" s="34" t="str">
        <f t="shared" ca="1" si="42"/>
        <v>2021-05-26</v>
      </c>
      <c r="M94" s="18">
        <f t="shared" ca="1" si="43"/>
        <v>27675</v>
      </c>
      <c r="N94" s="19">
        <f t="shared" ca="1" si="44"/>
        <v>0.27919018157181569</v>
      </c>
      <c r="O94" s="35">
        <f t="shared" si="45"/>
        <v>134.83151999999998</v>
      </c>
      <c r="P94" s="35">
        <f t="shared" si="46"/>
        <v>0.16848000000001662</v>
      </c>
      <c r="Q94" s="36">
        <f t="shared" si="47"/>
        <v>0.9</v>
      </c>
      <c r="R94" s="37">
        <f t="shared" si="48"/>
        <v>12820.330000000013</v>
      </c>
      <c r="S94" s="38">
        <f t="shared" si="49"/>
        <v>21784.304736000024</v>
      </c>
      <c r="T94" s="38"/>
      <c r="U94" s="38"/>
      <c r="V94" s="39">
        <f t="shared" si="50"/>
        <v>51021.85</v>
      </c>
      <c r="W94" s="39">
        <f t="shared" si="51"/>
        <v>72806.154736000026</v>
      </c>
      <c r="X94" s="1">
        <f t="shared" si="52"/>
        <v>61110</v>
      </c>
      <c r="Y94" s="37">
        <f t="shared" si="53"/>
        <v>11696.154736000026</v>
      </c>
      <c r="Z94" s="183">
        <f t="shared" si="54"/>
        <v>0.19139510286368888</v>
      </c>
      <c r="AA94" s="183">
        <f>SUM($C$2:C94)*D94/SUM($B$2:B94)-1</f>
        <v>3.8560252096569325E-2</v>
      </c>
      <c r="AB94" s="183">
        <f t="shared" si="55"/>
        <v>0.15283485076711956</v>
      </c>
      <c r="AC94" s="40">
        <f t="shared" si="56"/>
        <v>6.3194555555555587E-2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 t="shared" si="38"/>
        <v>0.22000000000000003</v>
      </c>
      <c r="F95" s="13">
        <f t="shared" si="39"/>
        <v>0.14864147407407405</v>
      </c>
      <c r="H95" s="5">
        <f t="shared" si="40"/>
        <v>20.066598999999997</v>
      </c>
      <c r="I95" s="2" t="s">
        <v>65</v>
      </c>
      <c r="J95" s="33" t="s">
        <v>1808</v>
      </c>
      <c r="K95" s="34">
        <f t="shared" si="41"/>
        <v>44139</v>
      </c>
      <c r="L95" s="34" t="str">
        <f t="shared" ca="1" si="42"/>
        <v>2021-05-26</v>
      </c>
      <c r="M95" s="18">
        <f t="shared" ca="1" si="43"/>
        <v>27540</v>
      </c>
      <c r="N95" s="19">
        <f t="shared" ca="1" si="44"/>
        <v>0.26595165704429918</v>
      </c>
      <c r="O95" s="35">
        <f t="shared" si="45"/>
        <v>134.83332700000003</v>
      </c>
      <c r="P95" s="35">
        <f t="shared" si="46"/>
        <v>0.16667299999997454</v>
      </c>
      <c r="Q95" s="36">
        <f t="shared" si="47"/>
        <v>0.9</v>
      </c>
      <c r="R95" s="37">
        <f t="shared" si="48"/>
        <v>12899.120000000014</v>
      </c>
      <c r="S95" s="38">
        <f t="shared" si="49"/>
        <v>22074.264056000025</v>
      </c>
      <c r="T95" s="38"/>
      <c r="U95" s="38"/>
      <c r="V95" s="39">
        <f t="shared" si="50"/>
        <v>51021.85</v>
      </c>
      <c r="W95" s="39">
        <f t="shared" si="51"/>
        <v>73096.11405600002</v>
      </c>
      <c r="X95" s="1">
        <f t="shared" si="52"/>
        <v>61245</v>
      </c>
      <c r="Y95" s="37">
        <f t="shared" si="53"/>
        <v>11851.11405600002</v>
      </c>
      <c r="Z95" s="183">
        <f t="shared" si="54"/>
        <v>0.19350337261817319</v>
      </c>
      <c r="AA95" s="183">
        <f>SUM($C$2:C95)*D95/SUM($B$2:B95)-1</f>
        <v>4.5422277303182934E-2</v>
      </c>
      <c r="AB95" s="183">
        <f t="shared" si="55"/>
        <v>0.14808109531499025</v>
      </c>
      <c r="AC95" s="40">
        <f t="shared" si="56"/>
        <v>7.1358525925925981E-2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 t="shared" si="38"/>
        <v>0.22000000000000003</v>
      </c>
      <c r="F96" s="13">
        <f t="shared" si="39"/>
        <v>0.13260510370370374</v>
      </c>
      <c r="H96" s="5">
        <f t="shared" si="40"/>
        <v>17.901689000000005</v>
      </c>
      <c r="I96" s="2" t="s">
        <v>65</v>
      </c>
      <c r="J96" s="33" t="s">
        <v>1810</v>
      </c>
      <c r="K96" s="34">
        <f t="shared" si="41"/>
        <v>44140</v>
      </c>
      <c r="L96" s="34" t="str">
        <f t="shared" ca="1" si="42"/>
        <v>2021-05-26</v>
      </c>
      <c r="M96" s="18">
        <f t="shared" ca="1" si="43"/>
        <v>27405</v>
      </c>
      <c r="N96" s="19">
        <f t="shared" ca="1" si="44"/>
        <v>0.23842789582193036</v>
      </c>
      <c r="O96" s="35">
        <f t="shared" si="45"/>
        <v>134.838764</v>
      </c>
      <c r="P96" s="35">
        <f t="shared" si="46"/>
        <v>0.16123600000000238</v>
      </c>
      <c r="Q96" s="36">
        <f t="shared" si="47"/>
        <v>0.9</v>
      </c>
      <c r="R96" s="37">
        <f t="shared" si="48"/>
        <v>12976.810000000014</v>
      </c>
      <c r="S96" s="38">
        <f t="shared" si="49"/>
        <v>22522.551436000023</v>
      </c>
      <c r="T96" s="38"/>
      <c r="U96" s="38"/>
      <c r="V96" s="39">
        <f t="shared" si="50"/>
        <v>51021.85</v>
      </c>
      <c r="W96" s="39">
        <f t="shared" si="51"/>
        <v>73544.401436000015</v>
      </c>
      <c r="X96" s="1">
        <f t="shared" si="52"/>
        <v>61380</v>
      </c>
      <c r="Y96" s="37">
        <f t="shared" si="53"/>
        <v>12164.401436000015</v>
      </c>
      <c r="Z96" s="183">
        <f t="shared" si="54"/>
        <v>0.19818184157706109</v>
      </c>
      <c r="AA96" s="183">
        <f>SUM($C$2:C96)*D96/SUM($B$2:B96)-1</f>
        <v>5.9579847287784871E-2</v>
      </c>
      <c r="AB96" s="183">
        <f t="shared" si="55"/>
        <v>0.13860199428927622</v>
      </c>
      <c r="AC96" s="40">
        <f t="shared" si="56"/>
        <v>8.7394896296296293E-2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 t="shared" si="38"/>
        <v>0.21000000000000002</v>
      </c>
      <c r="F97" s="13">
        <f t="shared" si="39"/>
        <v>0.13264155000000008</v>
      </c>
      <c r="H97" s="5">
        <f t="shared" si="40"/>
        <v>15.916986000000009</v>
      </c>
      <c r="I97" s="2" t="s">
        <v>65</v>
      </c>
      <c r="J97" s="33" t="s">
        <v>1812</v>
      </c>
      <c r="K97" s="34">
        <f t="shared" si="41"/>
        <v>44141</v>
      </c>
      <c r="L97" s="34" t="str">
        <f t="shared" ca="1" si="42"/>
        <v>2021-05-26</v>
      </c>
      <c r="M97" s="18">
        <f t="shared" ca="1" si="43"/>
        <v>24240</v>
      </c>
      <c r="N97" s="19">
        <f t="shared" ca="1" si="44"/>
        <v>0.23967408787128724</v>
      </c>
      <c r="O97" s="35">
        <f t="shared" si="45"/>
        <v>119.86053600000001</v>
      </c>
      <c r="P97" s="35">
        <f t="shared" si="46"/>
        <v>0.1394639999999896</v>
      </c>
      <c r="Q97" s="36">
        <f t="shared" si="47"/>
        <v>0.8</v>
      </c>
      <c r="R97" s="37">
        <f t="shared" si="48"/>
        <v>13045.870000000014</v>
      </c>
      <c r="S97" s="38">
        <f t="shared" si="49"/>
        <v>22642.411972000024</v>
      </c>
      <c r="T97" s="38"/>
      <c r="U97" s="38"/>
      <c r="V97" s="39">
        <f t="shared" si="50"/>
        <v>51021.85</v>
      </c>
      <c r="W97" s="39">
        <f t="shared" si="51"/>
        <v>73664.261972000022</v>
      </c>
      <c r="X97" s="1">
        <f t="shared" si="52"/>
        <v>61500</v>
      </c>
      <c r="Y97" s="37">
        <f t="shared" si="53"/>
        <v>12164.261972000022</v>
      </c>
      <c r="Z97" s="183">
        <f t="shared" si="54"/>
        <v>0.19779287759349629</v>
      </c>
      <c r="AA97" s="183">
        <f>SUM($C$2:C97)*D97/SUM($B$2:B97)-1</f>
        <v>5.8982139565395997E-2</v>
      </c>
      <c r="AB97" s="183">
        <f t="shared" si="55"/>
        <v>0.13881073802810029</v>
      </c>
      <c r="AC97" s="40">
        <f t="shared" si="56"/>
        <v>7.735844999999994E-2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 t="shared" si="38"/>
        <v>0.21000000000000002</v>
      </c>
      <c r="F98" s="13">
        <f t="shared" si="39"/>
        <v>0.11181249166666683</v>
      </c>
      <c r="H98" s="5">
        <f t="shared" si="40"/>
        <v>13.417499000000021</v>
      </c>
      <c r="I98" s="2" t="s">
        <v>65</v>
      </c>
      <c r="J98" s="33" t="s">
        <v>1814</v>
      </c>
      <c r="K98" s="34">
        <f t="shared" si="41"/>
        <v>44144</v>
      </c>
      <c r="L98" s="34" t="str">
        <f t="shared" ca="1" si="42"/>
        <v>2021-05-26</v>
      </c>
      <c r="M98" s="18">
        <f t="shared" ca="1" si="43"/>
        <v>23880</v>
      </c>
      <c r="N98" s="19">
        <f t="shared" ca="1" si="44"/>
        <v>0.20508321335845928</v>
      </c>
      <c r="O98" s="35">
        <f t="shared" si="45"/>
        <v>119.86627800000001</v>
      </c>
      <c r="P98" s="35">
        <f t="shared" si="46"/>
        <v>0.13372199999999168</v>
      </c>
      <c r="Q98" s="36">
        <f t="shared" si="47"/>
        <v>0.8</v>
      </c>
      <c r="R98" s="37">
        <f t="shared" si="48"/>
        <v>7777.7700000000141</v>
      </c>
      <c r="S98" s="38">
        <f t="shared" si="49"/>
        <v>13752.652914000026</v>
      </c>
      <c r="T98" s="38">
        <v>5335.89</v>
      </c>
      <c r="U98" s="38">
        <v>9387.75</v>
      </c>
      <c r="V98" s="39">
        <f t="shared" si="50"/>
        <v>60409.599999999999</v>
      </c>
      <c r="W98" s="39">
        <f t="shared" si="51"/>
        <v>74162.252914000026</v>
      </c>
      <c r="X98" s="1">
        <f t="shared" si="52"/>
        <v>61620</v>
      </c>
      <c r="Y98" s="37">
        <f t="shared" si="53"/>
        <v>12542.252914000026</v>
      </c>
      <c r="Z98" s="183">
        <f t="shared" si="54"/>
        <v>0.20354191681272349</v>
      </c>
      <c r="AA98" s="183">
        <f>SUM($C$2:C98)*D98/SUM($B$2:B98)-1</f>
        <v>7.8093723264311965E-2</v>
      </c>
      <c r="AB98" s="183">
        <f t="shared" si="55"/>
        <v>0.12544819354841152</v>
      </c>
      <c r="AC98" s="40">
        <f t="shared" si="56"/>
        <v>9.8187508333333187E-2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 t="shared" si="38"/>
        <v>0.21000000000000002</v>
      </c>
      <c r="F99" s="13">
        <f t="shared" si="39"/>
        <v>0.11771679166666663</v>
      </c>
      <c r="H99" s="5">
        <f t="shared" si="40"/>
        <v>14.126014999999995</v>
      </c>
      <c r="I99" s="2" t="s">
        <v>65</v>
      </c>
      <c r="J99" s="33" t="s">
        <v>1816</v>
      </c>
      <c r="K99" s="34">
        <f t="shared" si="41"/>
        <v>44145</v>
      </c>
      <c r="L99" s="34" t="str">
        <f t="shared" ca="1" si="42"/>
        <v>2021-05-26</v>
      </c>
      <c r="M99" s="18">
        <f t="shared" ca="1" si="43"/>
        <v>23760</v>
      </c>
      <c r="N99" s="19">
        <f t="shared" ca="1" si="44"/>
        <v>0.217003176557239</v>
      </c>
      <c r="O99" s="35">
        <f t="shared" si="45"/>
        <v>119.86222000000001</v>
      </c>
      <c r="P99" s="35">
        <f t="shared" si="46"/>
        <v>0.13777999999999224</v>
      </c>
      <c r="Q99" s="36">
        <f t="shared" si="47"/>
        <v>0.8</v>
      </c>
      <c r="R99" s="37">
        <f t="shared" si="48"/>
        <v>7845.9200000000137</v>
      </c>
      <c r="S99" s="38">
        <f t="shared" si="49"/>
        <v>13799.404096000024</v>
      </c>
      <c r="T99" s="38"/>
      <c r="U99" s="38"/>
      <c r="V99" s="39">
        <f t="shared" si="50"/>
        <v>60409.599999999999</v>
      </c>
      <c r="W99" s="39">
        <f t="shared" si="51"/>
        <v>74209.004096000019</v>
      </c>
      <c r="X99" s="1">
        <f t="shared" si="52"/>
        <v>61740</v>
      </c>
      <c r="Y99" s="37">
        <f t="shared" si="53"/>
        <v>12469.004096000019</v>
      </c>
      <c r="Z99" s="183">
        <f t="shared" si="54"/>
        <v>0.20195989789439617</v>
      </c>
      <c r="AA99" s="183">
        <f>SUM($C$2:C99)*D99/SUM($B$2:B99)-1</f>
        <v>7.165303482106955E-2</v>
      </c>
      <c r="AB99" s="183">
        <f t="shared" si="55"/>
        <v>0.13030686307332662</v>
      </c>
      <c r="AC99" s="40">
        <f t="shared" si="56"/>
        <v>9.2283208333333394E-2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 t="shared" si="38"/>
        <v>0.21000000000000002</v>
      </c>
      <c r="F100" s="13">
        <f t="shared" si="39"/>
        <v>0.12837733333333337</v>
      </c>
      <c r="H100" s="5">
        <f t="shared" si="40"/>
        <v>15.405280000000005</v>
      </c>
      <c r="I100" s="2" t="s">
        <v>65</v>
      </c>
      <c r="J100" s="33" t="s">
        <v>1818</v>
      </c>
      <c r="K100" s="34">
        <f t="shared" si="41"/>
        <v>44146</v>
      </c>
      <c r="L100" s="34" t="str">
        <f t="shared" ca="1" si="42"/>
        <v>2021-05-26</v>
      </c>
      <c r="M100" s="18">
        <f t="shared" ca="1" si="43"/>
        <v>23640</v>
      </c>
      <c r="N100" s="19">
        <f t="shared" ca="1" si="44"/>
        <v>0.23785648054145522</v>
      </c>
      <c r="O100" s="35">
        <f t="shared" si="45"/>
        <v>119.85647999999999</v>
      </c>
      <c r="P100" s="35">
        <f t="shared" si="46"/>
        <v>0.14352000000000942</v>
      </c>
      <c r="Q100" s="36">
        <f t="shared" si="47"/>
        <v>0.8</v>
      </c>
      <c r="R100" s="37">
        <f t="shared" si="48"/>
        <v>7914.7200000000139</v>
      </c>
      <c r="S100" s="38">
        <f t="shared" si="49"/>
        <v>13788.233712000025</v>
      </c>
      <c r="T100" s="38"/>
      <c r="U100" s="38"/>
      <c r="V100" s="39">
        <f t="shared" si="50"/>
        <v>60409.599999999999</v>
      </c>
      <c r="W100" s="39">
        <f t="shared" si="51"/>
        <v>74197.833712000021</v>
      </c>
      <c r="X100" s="1">
        <f t="shared" si="52"/>
        <v>61860</v>
      </c>
      <c r="Y100" s="37">
        <f t="shared" si="53"/>
        <v>12337.833712000021</v>
      </c>
      <c r="Z100" s="183">
        <f t="shared" si="54"/>
        <v>0.19944768367280985</v>
      </c>
      <c r="AA100" s="183">
        <f>SUM($C$2:C100)*D100/SUM($B$2:B100)-1</f>
        <v>6.08785405017922E-2</v>
      </c>
      <c r="AB100" s="183">
        <f t="shared" si="55"/>
        <v>0.13856914317101765</v>
      </c>
      <c r="AC100" s="40">
        <f t="shared" si="56"/>
        <v>8.1622666666666649E-2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 t="shared" si="38"/>
        <v>0.21000000000000002</v>
      </c>
      <c r="F101" s="13">
        <f t="shared" si="39"/>
        <v>0.1275572916666666</v>
      </c>
      <c r="H101" s="5">
        <f t="shared" si="40"/>
        <v>15.306874999999991</v>
      </c>
      <c r="I101" s="2" t="s">
        <v>65</v>
      </c>
      <c r="J101" s="33" t="s">
        <v>1820</v>
      </c>
      <c r="K101" s="34">
        <f t="shared" si="41"/>
        <v>44147</v>
      </c>
      <c r="L101" s="34" t="str">
        <f t="shared" ca="1" si="42"/>
        <v>2021-05-26</v>
      </c>
      <c r="M101" s="18">
        <f t="shared" ca="1" si="43"/>
        <v>23520</v>
      </c>
      <c r="N101" s="19">
        <f t="shared" ca="1" si="44"/>
        <v>0.23754291560374136</v>
      </c>
      <c r="O101" s="35">
        <f t="shared" si="45"/>
        <v>119.86562500000001</v>
      </c>
      <c r="P101" s="35">
        <f t="shared" si="46"/>
        <v>0.13437499999999147</v>
      </c>
      <c r="Q101" s="36">
        <f t="shared" si="47"/>
        <v>0.8</v>
      </c>
      <c r="R101" s="37">
        <f t="shared" si="48"/>
        <v>7983.4700000000139</v>
      </c>
      <c r="S101" s="38">
        <f t="shared" si="49"/>
        <v>13919.179945000025</v>
      </c>
      <c r="T101" s="38"/>
      <c r="U101" s="38"/>
      <c r="V101" s="39">
        <f t="shared" si="50"/>
        <v>60409.599999999999</v>
      </c>
      <c r="W101" s="39">
        <f t="shared" si="51"/>
        <v>74328.779945000017</v>
      </c>
      <c r="X101" s="1">
        <f t="shared" si="52"/>
        <v>61980</v>
      </c>
      <c r="Y101" s="37">
        <f t="shared" si="53"/>
        <v>12348.779945000017</v>
      </c>
      <c r="Z101" s="183">
        <f t="shared" si="54"/>
        <v>0.19923814044853194</v>
      </c>
      <c r="AA101" s="183">
        <f>SUM($C$2:C101)*D101/SUM($B$2:B101)-1</f>
        <v>6.1136054043392729E-2</v>
      </c>
      <c r="AB101" s="183">
        <f t="shared" si="55"/>
        <v>0.13810208640513921</v>
      </c>
      <c r="AC101" s="40">
        <f t="shared" si="56"/>
        <v>8.244270833333342E-2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 t="shared" si="38"/>
        <v>0.21000000000000002</v>
      </c>
      <c r="F102" s="13">
        <f t="shared" si="39"/>
        <v>0.13887386666666662</v>
      </c>
      <c r="H102" s="5">
        <f t="shared" si="40"/>
        <v>16.664863999999994</v>
      </c>
      <c r="I102" s="2" t="s">
        <v>65</v>
      </c>
      <c r="J102" s="33" t="s">
        <v>1822</v>
      </c>
      <c r="K102" s="34">
        <f t="shared" si="41"/>
        <v>44148</v>
      </c>
      <c r="L102" s="34" t="str">
        <f t="shared" ca="1" si="42"/>
        <v>2021-05-26</v>
      </c>
      <c r="M102" s="18">
        <f t="shared" ca="1" si="43"/>
        <v>23400</v>
      </c>
      <c r="N102" s="19">
        <f t="shared" ca="1" si="44"/>
        <v>0.25994339145299139</v>
      </c>
      <c r="O102" s="35">
        <f t="shared" si="45"/>
        <v>119.860384</v>
      </c>
      <c r="P102" s="35">
        <f t="shared" si="46"/>
        <v>0.13961600000000374</v>
      </c>
      <c r="Q102" s="36">
        <f t="shared" si="47"/>
        <v>0.8</v>
      </c>
      <c r="R102" s="37">
        <f t="shared" si="48"/>
        <v>8052.9100000000135</v>
      </c>
      <c r="S102" s="38">
        <f t="shared" si="49"/>
        <v>13900.127951000022</v>
      </c>
      <c r="T102" s="38"/>
      <c r="U102" s="38"/>
      <c r="V102" s="39">
        <f t="shared" si="50"/>
        <v>60409.599999999999</v>
      </c>
      <c r="W102" s="39">
        <f t="shared" si="51"/>
        <v>74309.727951000023</v>
      </c>
      <c r="X102" s="1">
        <f t="shared" si="52"/>
        <v>62100</v>
      </c>
      <c r="Y102" s="37">
        <f t="shared" si="53"/>
        <v>12209.727951000023</v>
      </c>
      <c r="Z102" s="183">
        <f t="shared" si="54"/>
        <v>0.19661397666666702</v>
      </c>
      <c r="AA102" s="183">
        <f>SUM($C$2:C102)*D102/SUM($B$2:B102)-1</f>
        <v>5.0061029699101312E-2</v>
      </c>
      <c r="AB102" s="183">
        <f t="shared" si="55"/>
        <v>0.14655294696756571</v>
      </c>
      <c r="AC102" s="40">
        <f t="shared" si="56"/>
        <v>7.1126133333333397E-2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 t="shared" si="38"/>
        <v>0.22000000000000003</v>
      </c>
      <c r="F103" s="13">
        <f t="shared" si="39"/>
        <v>0.12852311851851844</v>
      </c>
      <c r="H103" s="5">
        <f t="shared" si="40"/>
        <v>17.35062099999999</v>
      </c>
      <c r="I103" s="2" t="s">
        <v>65</v>
      </c>
      <c r="J103" s="33" t="s">
        <v>1824</v>
      </c>
      <c r="K103" s="34">
        <f t="shared" si="41"/>
        <v>44151</v>
      </c>
      <c r="L103" s="34" t="str">
        <f t="shared" ca="1" si="42"/>
        <v>2021-05-26</v>
      </c>
      <c r="M103" s="18">
        <f t="shared" ca="1" si="43"/>
        <v>25920</v>
      </c>
      <c r="N103" s="19">
        <f t="shared" ca="1" si="44"/>
        <v>0.24432780343364185</v>
      </c>
      <c r="O103" s="35">
        <f t="shared" si="45"/>
        <v>134.84047899999999</v>
      </c>
      <c r="P103" s="35">
        <f t="shared" si="46"/>
        <v>0.15952100000001224</v>
      </c>
      <c r="Q103" s="36">
        <f t="shared" si="47"/>
        <v>0.9</v>
      </c>
      <c r="R103" s="37">
        <f t="shared" si="48"/>
        <v>8130.3200000000134</v>
      </c>
      <c r="S103" s="38">
        <f t="shared" si="49"/>
        <v>14162.204408000023</v>
      </c>
      <c r="T103" s="38"/>
      <c r="U103" s="38"/>
      <c r="V103" s="39">
        <f t="shared" si="50"/>
        <v>60409.599999999999</v>
      </c>
      <c r="W103" s="39">
        <f t="shared" si="51"/>
        <v>74571.804408000025</v>
      </c>
      <c r="X103" s="1">
        <f t="shared" si="52"/>
        <v>62235</v>
      </c>
      <c r="Y103" s="37">
        <f t="shared" si="53"/>
        <v>12336.804408000025</v>
      </c>
      <c r="Z103" s="183">
        <f t="shared" si="54"/>
        <v>0.19822936302723582</v>
      </c>
      <c r="AA103" s="183">
        <f>SUM($C$2:C103)*D103/SUM($B$2:B103)-1</f>
        <v>5.9037479040989993E-2</v>
      </c>
      <c r="AB103" s="183">
        <f t="shared" si="55"/>
        <v>0.13919188398624582</v>
      </c>
      <c r="AC103" s="40">
        <f t="shared" si="56"/>
        <v>9.1476881481481587E-2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 t="shared" si="38"/>
        <v>0.21000000000000002</v>
      </c>
      <c r="F104" s="13">
        <f t="shared" si="39"/>
        <v>0.13067345</v>
      </c>
      <c r="H104" s="5">
        <f t="shared" si="40"/>
        <v>15.680813999999998</v>
      </c>
      <c r="I104" s="2" t="s">
        <v>65</v>
      </c>
      <c r="J104" s="33" t="s">
        <v>1826</v>
      </c>
      <c r="K104" s="34">
        <f t="shared" si="41"/>
        <v>44152</v>
      </c>
      <c r="L104" s="34" t="str">
        <f t="shared" ca="1" si="42"/>
        <v>2021-05-26</v>
      </c>
      <c r="M104" s="18">
        <f t="shared" ca="1" si="43"/>
        <v>22920</v>
      </c>
      <c r="N104" s="19">
        <f t="shared" ca="1" si="44"/>
        <v>0.24971627879581149</v>
      </c>
      <c r="O104" s="35">
        <f t="shared" si="45"/>
        <v>119.86597799999998</v>
      </c>
      <c r="P104" s="35">
        <f t="shared" si="46"/>
        <v>0.13402200000001585</v>
      </c>
      <c r="Q104" s="36">
        <f t="shared" si="47"/>
        <v>0.8</v>
      </c>
      <c r="R104" s="37">
        <f t="shared" si="48"/>
        <v>8199.260000000013</v>
      </c>
      <c r="S104" s="38">
        <f t="shared" si="49"/>
        <v>14256.053362000022</v>
      </c>
      <c r="T104" s="38"/>
      <c r="U104" s="38"/>
      <c r="V104" s="39">
        <f t="shared" si="50"/>
        <v>60409.599999999999</v>
      </c>
      <c r="W104" s="39">
        <f t="shared" si="51"/>
        <v>74665.653362000026</v>
      </c>
      <c r="X104" s="1">
        <f t="shared" si="52"/>
        <v>62355</v>
      </c>
      <c r="Y104" s="37">
        <f t="shared" si="53"/>
        <v>12310.653362000026</v>
      </c>
      <c r="Z104" s="183">
        <f t="shared" si="54"/>
        <v>0.197428487883891</v>
      </c>
      <c r="AA104" s="183">
        <f>SUM($C$2:C104)*D104/SUM($B$2:B104)-1</f>
        <v>5.6556695019157166E-2</v>
      </c>
      <c r="AB104" s="183">
        <f t="shared" si="55"/>
        <v>0.14087179286473384</v>
      </c>
      <c r="AC104" s="40">
        <f t="shared" si="56"/>
        <v>7.9326550000000023E-2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 t="shared" si="38"/>
        <v>0.21000000000000002</v>
      </c>
      <c r="F105" s="13">
        <f t="shared" si="39"/>
        <v>0.131165475</v>
      </c>
      <c r="H105" s="5">
        <f t="shared" si="40"/>
        <v>15.739857000000001</v>
      </c>
      <c r="I105" s="2" t="s">
        <v>65</v>
      </c>
      <c r="J105" s="33" t="s">
        <v>1828</v>
      </c>
      <c r="K105" s="34">
        <f t="shared" si="41"/>
        <v>44153</v>
      </c>
      <c r="L105" s="34" t="str">
        <f t="shared" ca="1" si="42"/>
        <v>2021-05-26</v>
      </c>
      <c r="M105" s="18">
        <f t="shared" ca="1" si="43"/>
        <v>22800</v>
      </c>
      <c r="N105" s="19">
        <f t="shared" ca="1" si="44"/>
        <v>0.25197578092105266</v>
      </c>
      <c r="O105" s="35">
        <f t="shared" si="45"/>
        <v>119.86296299999999</v>
      </c>
      <c r="P105" s="35">
        <f t="shared" si="46"/>
        <v>0.13703700000000651</v>
      </c>
      <c r="Q105" s="36">
        <f t="shared" si="47"/>
        <v>0.8</v>
      </c>
      <c r="R105" s="37">
        <f t="shared" si="48"/>
        <v>8268.2300000000123</v>
      </c>
      <c r="S105" s="38">
        <f t="shared" si="49"/>
        <v>14369.356917000021</v>
      </c>
      <c r="T105" s="38"/>
      <c r="U105" s="38"/>
      <c r="V105" s="39">
        <f t="shared" si="50"/>
        <v>60409.599999999999</v>
      </c>
      <c r="W105" s="39">
        <f t="shared" si="51"/>
        <v>74778.956917000018</v>
      </c>
      <c r="X105" s="1">
        <f t="shared" si="52"/>
        <v>62475</v>
      </c>
      <c r="Y105" s="37">
        <f t="shared" si="53"/>
        <v>12303.956917000018</v>
      </c>
      <c r="Z105" s="183">
        <f t="shared" si="54"/>
        <v>0.19694208750700315</v>
      </c>
      <c r="AA105" s="183">
        <f>SUM($C$2:C105)*D105/SUM($B$2:B105)-1</f>
        <v>5.5549259908883819E-2</v>
      </c>
      <c r="AB105" s="183">
        <f t="shared" si="55"/>
        <v>0.14139282759811933</v>
      </c>
      <c r="AC105" s="40">
        <f t="shared" si="56"/>
        <v>7.8834525000000016E-2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 t="shared" si="38"/>
        <v>0.21000000000000002</v>
      </c>
      <c r="F106" s="13">
        <f t="shared" si="39"/>
        <v>0.12329307499999989</v>
      </c>
      <c r="H106" s="5">
        <f t="shared" si="40"/>
        <v>14.795168999999987</v>
      </c>
      <c r="I106" s="2" t="s">
        <v>65</v>
      </c>
      <c r="J106" s="33" t="s">
        <v>1830</v>
      </c>
      <c r="K106" s="34">
        <f t="shared" si="41"/>
        <v>44154</v>
      </c>
      <c r="L106" s="34" t="str">
        <f t="shared" ca="1" si="42"/>
        <v>2021-05-26</v>
      </c>
      <c r="M106" s="18">
        <f t="shared" ca="1" si="43"/>
        <v>22680</v>
      </c>
      <c r="N106" s="19">
        <f t="shared" ca="1" si="44"/>
        <v>0.23810567394179871</v>
      </c>
      <c r="O106" s="35">
        <f t="shared" si="45"/>
        <v>119.86434899999999</v>
      </c>
      <c r="P106" s="35">
        <f t="shared" si="46"/>
        <v>0.13565100000000996</v>
      </c>
      <c r="Q106" s="36">
        <f t="shared" si="47"/>
        <v>0.8</v>
      </c>
      <c r="R106" s="37">
        <f t="shared" si="48"/>
        <v>8336.7200000000121</v>
      </c>
      <c r="S106" s="38">
        <f t="shared" si="49"/>
        <v>14590.093672000021</v>
      </c>
      <c r="T106" s="38"/>
      <c r="U106" s="38"/>
      <c r="V106" s="39">
        <f t="shared" si="50"/>
        <v>60409.599999999999</v>
      </c>
      <c r="W106" s="39">
        <f t="shared" si="51"/>
        <v>74999.693672000023</v>
      </c>
      <c r="X106" s="1">
        <f t="shared" si="52"/>
        <v>62595</v>
      </c>
      <c r="Y106" s="37">
        <f t="shared" si="53"/>
        <v>12404.693672000023</v>
      </c>
      <c r="Z106" s="183">
        <f t="shared" si="54"/>
        <v>0.19817387446281698</v>
      </c>
      <c r="AA106" s="183">
        <f>SUM($C$2:C106)*D106/SUM($B$2:B106)-1</f>
        <v>6.2380493303235696E-2</v>
      </c>
      <c r="AB106" s="183">
        <f t="shared" si="55"/>
        <v>0.13579338115958128</v>
      </c>
      <c r="AC106" s="40">
        <f t="shared" si="56"/>
        <v>8.6706925000000129E-2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 t="shared" si="38"/>
        <v>0.21000000000000002</v>
      </c>
      <c r="F107" s="13">
        <f t="shared" si="39"/>
        <v>0.12001290833333347</v>
      </c>
      <c r="H107" s="5">
        <f t="shared" si="40"/>
        <v>14.401549000000017</v>
      </c>
      <c r="I107" s="2" t="s">
        <v>65</v>
      </c>
      <c r="J107" s="33" t="s">
        <v>1832</v>
      </c>
      <c r="K107" s="34">
        <f t="shared" si="41"/>
        <v>44155</v>
      </c>
      <c r="L107" s="34" t="str">
        <f t="shared" ca="1" si="42"/>
        <v>2021-05-26</v>
      </c>
      <c r="M107" s="18">
        <f t="shared" ca="1" si="43"/>
        <v>22560</v>
      </c>
      <c r="N107" s="19">
        <f t="shared" ca="1" si="44"/>
        <v>0.23300378479609957</v>
      </c>
      <c r="O107" s="35">
        <f t="shared" si="45"/>
        <v>119.86260800000002</v>
      </c>
      <c r="P107" s="35">
        <f t="shared" si="46"/>
        <v>0.13739199999997709</v>
      </c>
      <c r="Q107" s="36">
        <f t="shared" si="47"/>
        <v>0.8</v>
      </c>
      <c r="R107" s="37">
        <f t="shared" si="48"/>
        <v>8405.010000000013</v>
      </c>
      <c r="S107" s="38">
        <f t="shared" si="49"/>
        <v>14752.473552000023</v>
      </c>
      <c r="T107" s="38"/>
      <c r="U107" s="38"/>
      <c r="V107" s="39">
        <f t="shared" si="50"/>
        <v>60409.599999999999</v>
      </c>
      <c r="W107" s="39">
        <f t="shared" si="51"/>
        <v>75162.073552000016</v>
      </c>
      <c r="X107" s="1">
        <f t="shared" si="52"/>
        <v>62715</v>
      </c>
      <c r="Y107" s="37">
        <f t="shared" si="53"/>
        <v>12447.073552000016</v>
      </c>
      <c r="Z107" s="183">
        <f t="shared" si="54"/>
        <v>0.19847043852347945</v>
      </c>
      <c r="AA107" s="183">
        <f>SUM($C$2:C107)*D107/SUM($B$2:B107)-1</f>
        <v>6.488023266219245E-2</v>
      </c>
      <c r="AB107" s="183">
        <f t="shared" si="55"/>
        <v>0.133590205861287</v>
      </c>
      <c r="AC107" s="40">
        <f t="shared" si="56"/>
        <v>8.9987091666666547E-2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 t="shared" si="38"/>
        <v>0.21000000000000002</v>
      </c>
      <c r="F108" s="13">
        <f t="shared" si="39"/>
        <v>0.10689224166666662</v>
      </c>
      <c r="H108" s="5">
        <f t="shared" si="40"/>
        <v>12.827068999999995</v>
      </c>
      <c r="I108" s="2" t="s">
        <v>65</v>
      </c>
      <c r="J108" s="33" t="s">
        <v>1864</v>
      </c>
      <c r="K108" s="34">
        <f t="shared" si="41"/>
        <v>44158</v>
      </c>
      <c r="L108" s="34" t="str">
        <f t="shared" ca="1" si="42"/>
        <v>2021-05-26</v>
      </c>
      <c r="M108" s="18">
        <f t="shared" ca="1" si="43"/>
        <v>22200</v>
      </c>
      <c r="N108" s="19">
        <f t="shared" ca="1" si="44"/>
        <v>0.21089550382882874</v>
      </c>
      <c r="O108" s="35">
        <f t="shared" si="45"/>
        <v>119.86223999999999</v>
      </c>
      <c r="P108" s="35">
        <f t="shared" si="46"/>
        <v>0.13776000000001432</v>
      </c>
      <c r="Q108" s="36">
        <f t="shared" si="47"/>
        <v>0.8</v>
      </c>
      <c r="R108" s="37">
        <f t="shared" si="48"/>
        <v>7913.2900000000127</v>
      </c>
      <c r="S108" s="38">
        <f t="shared" si="49"/>
        <v>14054.003040000023</v>
      </c>
      <c r="T108" s="38">
        <v>559.21</v>
      </c>
      <c r="U108" s="38">
        <v>988.19</v>
      </c>
      <c r="V108" s="39">
        <f t="shared" si="50"/>
        <v>61397.79</v>
      </c>
      <c r="W108" s="39">
        <f t="shared" si="51"/>
        <v>75451.793040000019</v>
      </c>
      <c r="X108" s="1">
        <f t="shared" si="52"/>
        <v>62835</v>
      </c>
      <c r="Y108" s="37">
        <f t="shared" si="53"/>
        <v>12616.793040000019</v>
      </c>
      <c r="Z108" s="183">
        <f t="shared" si="54"/>
        <v>0.2007924411554074</v>
      </c>
      <c r="AA108" s="183">
        <f>SUM($C$2:C108)*D108/SUM($B$2:B108)-1</f>
        <v>7.6802057649667299E-2</v>
      </c>
      <c r="AB108" s="183">
        <f t="shared" si="55"/>
        <v>0.1239903835057401</v>
      </c>
      <c r="AC108" s="40">
        <f t="shared" si="56"/>
        <v>0.1031077583333334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 t="shared" si="38"/>
        <v>0.21000000000000002</v>
      </c>
      <c r="F109" s="13">
        <f t="shared" si="39"/>
        <v>0.11328856666666667</v>
      </c>
      <c r="H109" s="5">
        <f t="shared" si="40"/>
        <v>13.594628</v>
      </c>
      <c r="I109" s="2" t="s">
        <v>65</v>
      </c>
      <c r="J109" s="33" t="s">
        <v>1866</v>
      </c>
      <c r="K109" s="34">
        <f t="shared" si="41"/>
        <v>44159</v>
      </c>
      <c r="L109" s="34" t="str">
        <f t="shared" ca="1" si="42"/>
        <v>2021-05-26</v>
      </c>
      <c r="M109" s="18">
        <f t="shared" ca="1" si="43"/>
        <v>22080</v>
      </c>
      <c r="N109" s="19">
        <f t="shared" ca="1" si="44"/>
        <v>0.22473003713768114</v>
      </c>
      <c r="O109" s="35">
        <f t="shared" si="45"/>
        <v>119.862504</v>
      </c>
      <c r="P109" s="35">
        <f t="shared" si="46"/>
        <v>0.13749599999999873</v>
      </c>
      <c r="Q109" s="36">
        <f t="shared" si="47"/>
        <v>0.8</v>
      </c>
      <c r="R109" s="37">
        <f t="shared" si="48"/>
        <v>7981.1700000000128</v>
      </c>
      <c r="S109" s="38">
        <f t="shared" si="49"/>
        <v>14093.149986000022</v>
      </c>
      <c r="T109" s="38"/>
      <c r="U109" s="38"/>
      <c r="V109" s="39">
        <f t="shared" si="50"/>
        <v>61397.79</v>
      </c>
      <c r="W109" s="39">
        <f t="shared" si="51"/>
        <v>75490.939986000027</v>
      </c>
      <c r="X109" s="1">
        <f t="shared" si="52"/>
        <v>62955</v>
      </c>
      <c r="Y109" s="37">
        <f t="shared" si="53"/>
        <v>12535.939986000027</v>
      </c>
      <c r="Z109" s="183">
        <f t="shared" si="54"/>
        <v>0.19912540681439173</v>
      </c>
      <c r="AA109" s="183">
        <f>SUM($C$2:C109)*D109/SUM($B$2:B109)-1</f>
        <v>6.9986833406593396E-2</v>
      </c>
      <c r="AB109" s="183">
        <f t="shared" si="55"/>
        <v>0.12913857340779833</v>
      </c>
      <c r="AC109" s="40">
        <f t="shared" si="56"/>
        <v>9.6711433333333346E-2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 t="shared" si="38"/>
        <v>0.21000000000000002</v>
      </c>
      <c r="F110" s="13">
        <f t="shared" si="39"/>
        <v>0.12673725000000005</v>
      </c>
      <c r="H110" s="5">
        <f t="shared" si="40"/>
        <v>15.208470000000005</v>
      </c>
      <c r="I110" s="2" t="s">
        <v>65</v>
      </c>
      <c r="J110" s="33" t="s">
        <v>1868</v>
      </c>
      <c r="K110" s="34">
        <f t="shared" si="41"/>
        <v>44160</v>
      </c>
      <c r="L110" s="34" t="str">
        <f t="shared" ca="1" si="42"/>
        <v>2021-05-26</v>
      </c>
      <c r="M110" s="18">
        <f t="shared" ca="1" si="43"/>
        <v>21960</v>
      </c>
      <c r="N110" s="19">
        <f t="shared" ca="1" si="44"/>
        <v>0.2527819467213116</v>
      </c>
      <c r="O110" s="35">
        <f t="shared" si="45"/>
        <v>119.85402000000001</v>
      </c>
      <c r="P110" s="35">
        <f t="shared" si="46"/>
        <v>0.14597999999999445</v>
      </c>
      <c r="Q110" s="36">
        <f t="shared" si="47"/>
        <v>0.8</v>
      </c>
      <c r="R110" s="37">
        <f t="shared" si="48"/>
        <v>8049.8700000000126</v>
      </c>
      <c r="S110" s="38">
        <f t="shared" si="49"/>
        <v>14043.803202000021</v>
      </c>
      <c r="T110" s="38"/>
      <c r="U110" s="38"/>
      <c r="V110" s="39">
        <f t="shared" si="50"/>
        <v>61397.79</v>
      </c>
      <c r="W110" s="39">
        <f t="shared" si="51"/>
        <v>75441.593202000018</v>
      </c>
      <c r="X110" s="1">
        <f t="shared" si="52"/>
        <v>63075</v>
      </c>
      <c r="Y110" s="37">
        <f t="shared" si="53"/>
        <v>12366.593202000018</v>
      </c>
      <c r="Z110" s="183">
        <f t="shared" si="54"/>
        <v>0.19606172337693262</v>
      </c>
      <c r="AA110" s="183">
        <f>SUM($C$2:C110)*D110/SUM($B$2:B110)-1</f>
        <v>5.6632130137981074E-2</v>
      </c>
      <c r="AB110" s="183">
        <f t="shared" si="55"/>
        <v>0.13942959323895154</v>
      </c>
      <c r="AC110" s="40">
        <f t="shared" si="56"/>
        <v>8.3262749999999969E-2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 t="shared" si="38"/>
        <v>0.21000000000000002</v>
      </c>
      <c r="F111" s="13">
        <f t="shared" si="39"/>
        <v>0.12509716666666648</v>
      </c>
      <c r="H111" s="5">
        <f t="shared" si="40"/>
        <v>15.011659999999978</v>
      </c>
      <c r="I111" s="2" t="s">
        <v>65</v>
      </c>
      <c r="J111" s="33" t="s">
        <v>1870</v>
      </c>
      <c r="K111" s="34">
        <f t="shared" si="41"/>
        <v>44161</v>
      </c>
      <c r="L111" s="34" t="str">
        <f t="shared" ca="1" si="42"/>
        <v>2021-05-26</v>
      </c>
      <c r="M111" s="18">
        <f t="shared" ca="1" si="43"/>
        <v>21840</v>
      </c>
      <c r="N111" s="19">
        <f t="shared" ca="1" si="44"/>
        <v>0.25088168040293002</v>
      </c>
      <c r="O111" s="35">
        <f t="shared" si="45"/>
        <v>119.86478</v>
      </c>
      <c r="P111" s="35">
        <f t="shared" si="46"/>
        <v>0.13522000000000389</v>
      </c>
      <c r="Q111" s="36">
        <f t="shared" si="47"/>
        <v>0.8</v>
      </c>
      <c r="R111" s="37">
        <f t="shared" si="48"/>
        <v>8118.470000000013</v>
      </c>
      <c r="S111" s="38">
        <f t="shared" si="49"/>
        <v>14185.402631000023</v>
      </c>
      <c r="T111" s="38"/>
      <c r="U111" s="38"/>
      <c r="V111" s="39">
        <f t="shared" si="50"/>
        <v>61397.79</v>
      </c>
      <c r="W111" s="39">
        <f t="shared" si="51"/>
        <v>75583.192631000027</v>
      </c>
      <c r="X111" s="1">
        <f t="shared" si="52"/>
        <v>63195</v>
      </c>
      <c r="Y111" s="37">
        <f t="shared" si="53"/>
        <v>12388.192631000027</v>
      </c>
      <c r="Z111" s="183">
        <f t="shared" si="54"/>
        <v>0.19603121498536313</v>
      </c>
      <c r="AA111" s="183">
        <f>SUM($C$2:C111)*D111/SUM($B$2:B111)-1</f>
        <v>5.7754283369330528E-2</v>
      </c>
      <c r="AB111" s="183">
        <f t="shared" si="55"/>
        <v>0.13827693161603261</v>
      </c>
      <c r="AC111" s="40">
        <f t="shared" si="56"/>
        <v>8.4902833333333538E-2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 t="shared" si="38"/>
        <v>0.21000000000000002</v>
      </c>
      <c r="F112" s="13">
        <f t="shared" si="39"/>
        <v>0.11181249166666683</v>
      </c>
      <c r="H112" s="5">
        <f t="shared" si="40"/>
        <v>13.417499000000021</v>
      </c>
      <c r="I112" s="2" t="s">
        <v>65</v>
      </c>
      <c r="J112" s="33" t="s">
        <v>1872</v>
      </c>
      <c r="K112" s="34">
        <f t="shared" si="41"/>
        <v>44162</v>
      </c>
      <c r="L112" s="34" t="str">
        <f t="shared" ca="1" si="42"/>
        <v>2021-05-26</v>
      </c>
      <c r="M112" s="18">
        <f t="shared" ca="1" si="43"/>
        <v>21720</v>
      </c>
      <c r="N112" s="19">
        <f t="shared" ca="1" si="44"/>
        <v>0.22547822905156575</v>
      </c>
      <c r="O112" s="35">
        <f t="shared" si="45"/>
        <v>119.86627800000001</v>
      </c>
      <c r="P112" s="35">
        <f t="shared" si="46"/>
        <v>0.13372199999999168</v>
      </c>
      <c r="Q112" s="36">
        <f t="shared" si="47"/>
        <v>0.8</v>
      </c>
      <c r="R112" s="37">
        <f t="shared" si="48"/>
        <v>8186.260000000013</v>
      </c>
      <c r="S112" s="38">
        <f t="shared" si="49"/>
        <v>14474.944932000022</v>
      </c>
      <c r="T112" s="38"/>
      <c r="U112" s="38"/>
      <c r="V112" s="39">
        <f t="shared" si="50"/>
        <v>61397.79</v>
      </c>
      <c r="W112" s="39">
        <f t="shared" si="51"/>
        <v>75872.734932000021</v>
      </c>
      <c r="X112" s="1">
        <f t="shared" si="52"/>
        <v>63315</v>
      </c>
      <c r="Y112" s="37">
        <f t="shared" si="53"/>
        <v>12557.734932000021</v>
      </c>
      <c r="Z112" s="183">
        <f t="shared" si="54"/>
        <v>0.19833743871120624</v>
      </c>
      <c r="AA112" s="183">
        <f>SUM($C$2:C112)*D112/SUM($B$2:B112)-1</f>
        <v>6.9793814561027956E-2</v>
      </c>
      <c r="AB112" s="183">
        <f t="shared" si="55"/>
        <v>0.12854362415017828</v>
      </c>
      <c r="AC112" s="40">
        <f t="shared" si="56"/>
        <v>9.8187508333333187E-2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 t="shared" si="38"/>
        <v>0.21000000000000002</v>
      </c>
      <c r="F113" s="13">
        <f t="shared" si="39"/>
        <v>0.11574869166666678</v>
      </c>
      <c r="H113" s="5">
        <f t="shared" si="40"/>
        <v>13.889843000000013</v>
      </c>
      <c r="I113" s="2" t="s">
        <v>65</v>
      </c>
      <c r="J113" s="33" t="s">
        <v>1874</v>
      </c>
      <c r="K113" s="34">
        <f t="shared" si="41"/>
        <v>44165</v>
      </c>
      <c r="L113" s="34" t="str">
        <f t="shared" ca="1" si="42"/>
        <v>2021-05-26</v>
      </c>
      <c r="M113" s="18">
        <f t="shared" ca="1" si="43"/>
        <v>21360</v>
      </c>
      <c r="N113" s="19">
        <f t="shared" ca="1" si="44"/>
        <v>0.2373498452715358</v>
      </c>
      <c r="O113" s="35">
        <f t="shared" si="45"/>
        <v>119.86205700000001</v>
      </c>
      <c r="P113" s="35">
        <f t="shared" si="46"/>
        <v>0.13794299999999282</v>
      </c>
      <c r="Q113" s="36">
        <f t="shared" si="47"/>
        <v>0.8</v>
      </c>
      <c r="R113" s="37">
        <f t="shared" si="48"/>
        <v>8254.2900000000136</v>
      </c>
      <c r="S113" s="38">
        <f t="shared" si="49"/>
        <v>14543.233551000025</v>
      </c>
      <c r="T113" s="38"/>
      <c r="U113" s="38"/>
      <c r="V113" s="39">
        <f t="shared" si="50"/>
        <v>61397.79</v>
      </c>
      <c r="W113" s="39">
        <f t="shared" si="51"/>
        <v>75941.02355100002</v>
      </c>
      <c r="X113" s="1">
        <f t="shared" si="52"/>
        <v>63435</v>
      </c>
      <c r="Y113" s="37">
        <f t="shared" si="53"/>
        <v>12506.02355100002</v>
      </c>
      <c r="Z113" s="183">
        <f t="shared" si="54"/>
        <v>0.1971470568455902</v>
      </c>
      <c r="AA113" s="183">
        <f>SUM($C$2:C113)*D113/SUM($B$2:B113)-1</f>
        <v>6.5412076857749746E-2</v>
      </c>
      <c r="AB113" s="183">
        <f t="shared" si="55"/>
        <v>0.13173497998784045</v>
      </c>
      <c r="AC113" s="40">
        <f t="shared" si="56"/>
        <v>9.4251308333333242E-2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 t="shared" si="38"/>
        <v>0.21000000000000002</v>
      </c>
      <c r="F114" s="13">
        <f t="shared" si="39"/>
        <v>9.3607566666666739E-2</v>
      </c>
      <c r="H114" s="5">
        <f t="shared" si="40"/>
        <v>11.232908000000009</v>
      </c>
      <c r="I114" s="2" t="s">
        <v>65</v>
      </c>
      <c r="J114" s="33" t="s">
        <v>1876</v>
      </c>
      <c r="K114" s="34">
        <f t="shared" si="41"/>
        <v>44166</v>
      </c>
      <c r="L114" s="34" t="str">
        <f t="shared" ca="1" si="42"/>
        <v>2021-05-26</v>
      </c>
      <c r="M114" s="18">
        <f t="shared" ca="1" si="43"/>
        <v>21240</v>
      </c>
      <c r="N114" s="19">
        <f t="shared" ca="1" si="44"/>
        <v>0.19303255273069694</v>
      </c>
      <c r="O114" s="35">
        <f t="shared" si="45"/>
        <v>119.85730000000002</v>
      </c>
      <c r="P114" s="35">
        <f t="shared" si="46"/>
        <v>0.14269999999997651</v>
      </c>
      <c r="Q114" s="36">
        <f t="shared" si="47"/>
        <v>0.8</v>
      </c>
      <c r="R114" s="37">
        <f t="shared" si="48"/>
        <v>7766.5300000000134</v>
      </c>
      <c r="S114" s="38">
        <f t="shared" si="49"/>
        <v>13960.337675000024</v>
      </c>
      <c r="T114" s="38">
        <v>554.44000000000005</v>
      </c>
      <c r="U114" s="38">
        <v>991.63</v>
      </c>
      <c r="V114" s="39">
        <f t="shared" si="50"/>
        <v>62389.42</v>
      </c>
      <c r="W114" s="39">
        <f t="shared" si="51"/>
        <v>76349.75767500003</v>
      </c>
      <c r="X114" s="1">
        <f t="shared" si="52"/>
        <v>63555</v>
      </c>
      <c r="Y114" s="37">
        <f t="shared" si="53"/>
        <v>12794.75767500003</v>
      </c>
      <c r="Z114" s="183">
        <f t="shared" si="54"/>
        <v>0.20131787703563897</v>
      </c>
      <c r="AA114" s="183">
        <f>SUM($C$2:C114)*D114/SUM($B$2:B114)-1</f>
        <v>8.6197084210526631E-2</v>
      </c>
      <c r="AB114" s="183">
        <f t="shared" si="55"/>
        <v>0.11512079282511234</v>
      </c>
      <c r="AC114" s="40">
        <f t="shared" si="56"/>
        <v>0.11639243333333328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 t="shared" si="38"/>
        <v>0.21000000000000002</v>
      </c>
      <c r="F115" s="13">
        <f t="shared" si="39"/>
        <v>9.3443558333333246E-2</v>
      </c>
      <c r="H115" s="5">
        <f t="shared" si="40"/>
        <v>11.213226999999989</v>
      </c>
      <c r="I115" s="2" t="s">
        <v>65</v>
      </c>
      <c r="J115" s="33" t="s">
        <v>1878</v>
      </c>
      <c r="K115" s="34">
        <f t="shared" si="41"/>
        <v>44167</v>
      </c>
      <c r="L115" s="34" t="str">
        <f t="shared" ca="1" si="42"/>
        <v>2021-05-26</v>
      </c>
      <c r="M115" s="18">
        <f t="shared" ca="1" si="43"/>
        <v>21120</v>
      </c>
      <c r="N115" s="19">
        <f t="shared" ca="1" si="44"/>
        <v>0.19378919767992406</v>
      </c>
      <c r="O115" s="35">
        <f t="shared" si="45"/>
        <v>119.852659</v>
      </c>
      <c r="P115" s="35">
        <f t="shared" si="46"/>
        <v>0.14734099999999728</v>
      </c>
      <c r="Q115" s="36">
        <f t="shared" si="47"/>
        <v>0.8</v>
      </c>
      <c r="R115" s="37">
        <f t="shared" si="48"/>
        <v>7833.2000000000135</v>
      </c>
      <c r="S115" s="38">
        <f t="shared" si="49"/>
        <v>14081.743640000024</v>
      </c>
      <c r="T115" s="38"/>
      <c r="U115" s="38"/>
      <c r="V115" s="39">
        <f t="shared" si="50"/>
        <v>62389.42</v>
      </c>
      <c r="W115" s="39">
        <f t="shared" si="51"/>
        <v>76471.163640000028</v>
      </c>
      <c r="X115" s="1">
        <f t="shared" si="52"/>
        <v>63675</v>
      </c>
      <c r="Y115" s="37">
        <f t="shared" si="53"/>
        <v>12796.163640000028</v>
      </c>
      <c r="Z115" s="183">
        <f t="shared" si="54"/>
        <v>0.20096055971731497</v>
      </c>
      <c r="AA115" s="183">
        <f>SUM($C$2:C115)*D115/SUM($B$2:B115)-1</f>
        <v>8.5586869380654518E-2</v>
      </c>
      <c r="AB115" s="183">
        <f t="shared" si="55"/>
        <v>0.11537369033666045</v>
      </c>
      <c r="AC115" s="40">
        <f t="shared" si="56"/>
        <v>0.11655644166666677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 t="shared" si="38"/>
        <v>0.21000000000000002</v>
      </c>
      <c r="F116" s="13">
        <f t="shared" si="39"/>
        <v>9.541165833333333E-2</v>
      </c>
      <c r="H116" s="5">
        <f t="shared" si="40"/>
        <v>11.449399</v>
      </c>
      <c r="I116" s="2" t="s">
        <v>65</v>
      </c>
      <c r="J116" s="33" t="s">
        <v>1880</v>
      </c>
      <c r="K116" s="34">
        <f t="shared" si="41"/>
        <v>44168</v>
      </c>
      <c r="L116" s="34" t="str">
        <f t="shared" ca="1" si="42"/>
        <v>2021-05-26</v>
      </c>
      <c r="M116" s="18">
        <f t="shared" ca="1" si="43"/>
        <v>21000</v>
      </c>
      <c r="N116" s="19">
        <f t="shared" ca="1" si="44"/>
        <v>0.19900145880952383</v>
      </c>
      <c r="O116" s="35">
        <f t="shared" si="45"/>
        <v>119.85465500000001</v>
      </c>
      <c r="P116" s="35">
        <f t="shared" si="46"/>
        <v>0.14534499999999184</v>
      </c>
      <c r="Q116" s="36">
        <f t="shared" si="47"/>
        <v>0.8</v>
      </c>
      <c r="R116" s="37">
        <f t="shared" si="48"/>
        <v>7899.9900000000134</v>
      </c>
      <c r="S116" s="38">
        <f t="shared" si="49"/>
        <v>14176.532055000023</v>
      </c>
      <c r="T116" s="38"/>
      <c r="U116" s="38"/>
      <c r="V116" s="39">
        <f t="shared" si="50"/>
        <v>62389.42</v>
      </c>
      <c r="W116" s="39">
        <f t="shared" si="51"/>
        <v>76565.952055000016</v>
      </c>
      <c r="X116" s="1">
        <f t="shared" si="52"/>
        <v>63795</v>
      </c>
      <c r="Y116" s="37">
        <f t="shared" si="53"/>
        <v>12770.952055000016</v>
      </c>
      <c r="Z116" s="183">
        <f t="shared" si="54"/>
        <v>0.20018735096794438</v>
      </c>
      <c r="AA116" s="183">
        <f>SUM($C$2:C116)*D116/SUM($B$2:B116)-1</f>
        <v>8.2951646652864586E-2</v>
      </c>
      <c r="AB116" s="183">
        <f t="shared" si="55"/>
        <v>0.11723570431507979</v>
      </c>
      <c r="AC116" s="40">
        <f t="shared" si="56"/>
        <v>0.11458834166666669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 t="shared" si="38"/>
        <v>0.21000000000000002</v>
      </c>
      <c r="F117" s="13">
        <f t="shared" si="39"/>
        <v>9.377157500000001E-2</v>
      </c>
      <c r="H117" s="5">
        <f t="shared" si="40"/>
        <v>11.252589</v>
      </c>
      <c r="I117" s="2" t="s">
        <v>65</v>
      </c>
      <c r="J117" s="33" t="s">
        <v>1882</v>
      </c>
      <c r="K117" s="34">
        <f t="shared" si="41"/>
        <v>44169</v>
      </c>
      <c r="L117" s="34" t="str">
        <f t="shared" ca="1" si="42"/>
        <v>2021-05-26</v>
      </c>
      <c r="M117" s="18">
        <f t="shared" ca="1" si="43"/>
        <v>20880</v>
      </c>
      <c r="N117" s="19">
        <f t="shared" ca="1" si="44"/>
        <v>0.19670474066091956</v>
      </c>
      <c r="O117" s="35">
        <f t="shared" si="45"/>
        <v>119.868606</v>
      </c>
      <c r="P117" s="35">
        <f t="shared" si="46"/>
        <v>0.13139400000000023</v>
      </c>
      <c r="Q117" s="36">
        <f t="shared" si="47"/>
        <v>0.8</v>
      </c>
      <c r="R117" s="37">
        <f t="shared" si="48"/>
        <v>7966.680000000013</v>
      </c>
      <c r="S117" s="38">
        <f t="shared" si="49"/>
        <v>14319.310632000024</v>
      </c>
      <c r="T117" s="38"/>
      <c r="U117" s="38"/>
      <c r="V117" s="39">
        <f t="shared" si="50"/>
        <v>62389.42</v>
      </c>
      <c r="W117" s="39">
        <f t="shared" si="51"/>
        <v>76708.730632000021</v>
      </c>
      <c r="X117" s="1">
        <f t="shared" si="52"/>
        <v>63915</v>
      </c>
      <c r="Y117" s="37">
        <f t="shared" si="53"/>
        <v>12793.730632000021</v>
      </c>
      <c r="Z117" s="183">
        <f t="shared" si="54"/>
        <v>0.20016788910271477</v>
      </c>
      <c r="AA117" s="183">
        <f>SUM($C$2:C117)*D117/SUM($B$2:B117)-1</f>
        <v>8.3997053935660926E-2</v>
      </c>
      <c r="AB117" s="183">
        <f t="shared" si="55"/>
        <v>0.11617083516705384</v>
      </c>
      <c r="AC117" s="40">
        <f t="shared" si="56"/>
        <v>0.11622842500000001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 t="shared" si="38"/>
        <v>0.21000000000000002</v>
      </c>
      <c r="F118" s="13">
        <f t="shared" si="39"/>
        <v>0.10246401666666666</v>
      </c>
      <c r="H118" s="5">
        <f t="shared" si="40"/>
        <v>12.295681999999999</v>
      </c>
      <c r="I118" s="2" t="s">
        <v>65</v>
      </c>
      <c r="J118" s="33" t="s">
        <v>1884</v>
      </c>
      <c r="K118" s="34">
        <f t="shared" si="41"/>
        <v>44172</v>
      </c>
      <c r="L118" s="34" t="str">
        <f t="shared" ca="1" si="42"/>
        <v>2021-05-26</v>
      </c>
      <c r="M118" s="18">
        <f t="shared" ca="1" si="43"/>
        <v>20520</v>
      </c>
      <c r="N118" s="19">
        <f t="shared" ca="1" si="44"/>
        <v>0.21870974317738792</v>
      </c>
      <c r="O118" s="35">
        <f t="shared" si="45"/>
        <v>119.85325999999999</v>
      </c>
      <c r="P118" s="35">
        <f t="shared" si="46"/>
        <v>0.14674000000000831</v>
      </c>
      <c r="Q118" s="36">
        <f t="shared" si="47"/>
        <v>0.8</v>
      </c>
      <c r="R118" s="37">
        <f t="shared" si="48"/>
        <v>8033.9000000000133</v>
      </c>
      <c r="S118" s="38">
        <f t="shared" si="49"/>
        <v>14324.443700000023</v>
      </c>
      <c r="T118" s="38"/>
      <c r="U118" s="38"/>
      <c r="V118" s="39">
        <f t="shared" si="50"/>
        <v>62389.42</v>
      </c>
      <c r="W118" s="39">
        <f t="shared" si="51"/>
        <v>76713.863700000016</v>
      </c>
      <c r="X118" s="1">
        <f t="shared" si="52"/>
        <v>64035</v>
      </c>
      <c r="Y118" s="37">
        <f t="shared" si="53"/>
        <v>12678.863700000016</v>
      </c>
      <c r="Z118" s="183">
        <f t="shared" si="54"/>
        <v>0.19799896462871902</v>
      </c>
      <c r="AA118" s="183">
        <f>SUM($C$2:C118)*D118/SUM($B$2:B118)-1</f>
        <v>7.4689027155465437E-2</v>
      </c>
      <c r="AB118" s="183">
        <f t="shared" si="55"/>
        <v>0.12330993747325358</v>
      </c>
      <c r="AC118" s="40">
        <f t="shared" si="56"/>
        <v>0.10753598333333336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 t="shared" si="38"/>
        <v>0.21000000000000002</v>
      </c>
      <c r="F119" s="13">
        <f t="shared" si="39"/>
        <v>0.1050881499999998</v>
      </c>
      <c r="H119" s="5">
        <f t="shared" si="40"/>
        <v>12.610577999999975</v>
      </c>
      <c r="I119" s="2" t="s">
        <v>65</v>
      </c>
      <c r="J119" s="33" t="s">
        <v>1886</v>
      </c>
      <c r="K119" s="34">
        <f t="shared" si="41"/>
        <v>44173</v>
      </c>
      <c r="L119" s="34" t="str">
        <f t="shared" ca="1" si="42"/>
        <v>2021-05-26</v>
      </c>
      <c r="M119" s="18">
        <f t="shared" ca="1" si="43"/>
        <v>20400</v>
      </c>
      <c r="N119" s="19">
        <f t="shared" ca="1" si="44"/>
        <v>0.2256304397058819</v>
      </c>
      <c r="O119" s="35">
        <f t="shared" si="45"/>
        <v>119.86228199999999</v>
      </c>
      <c r="P119" s="35">
        <f t="shared" si="46"/>
        <v>0.13771800000000667</v>
      </c>
      <c r="Q119" s="36">
        <f t="shared" si="47"/>
        <v>0.8</v>
      </c>
      <c r="R119" s="37">
        <f t="shared" si="48"/>
        <v>8101.2800000000134</v>
      </c>
      <c r="S119" s="38">
        <f t="shared" si="49"/>
        <v>14411.366992000023</v>
      </c>
      <c r="T119" s="38"/>
      <c r="U119" s="38"/>
      <c r="V119" s="39">
        <f t="shared" si="50"/>
        <v>62389.42</v>
      </c>
      <c r="W119" s="39">
        <f t="shared" si="51"/>
        <v>76800.786992000023</v>
      </c>
      <c r="X119" s="1">
        <f t="shared" si="52"/>
        <v>64155</v>
      </c>
      <c r="Y119" s="37">
        <f t="shared" si="53"/>
        <v>12645.786992000023</v>
      </c>
      <c r="Z119" s="183">
        <f t="shared" si="54"/>
        <v>0.1971130386096176</v>
      </c>
      <c r="AA119" s="183">
        <f>SUM($C$2:C119)*D119/SUM($B$2:B119)-1</f>
        <v>7.162493286195315E-2</v>
      </c>
      <c r="AB119" s="183">
        <f t="shared" si="55"/>
        <v>0.12548810574766445</v>
      </c>
      <c r="AC119" s="40">
        <f t="shared" si="56"/>
        <v>0.10491185000000022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 t="shared" si="38"/>
        <v>0.21000000000000002</v>
      </c>
      <c r="F120" s="13">
        <f t="shared" si="39"/>
        <v>0.11919286666666645</v>
      </c>
      <c r="H120" s="5">
        <f t="shared" si="40"/>
        <v>14.303143999999975</v>
      </c>
      <c r="I120" s="2" t="s">
        <v>65</v>
      </c>
      <c r="J120" s="33" t="s">
        <v>1888</v>
      </c>
      <c r="K120" s="34">
        <f t="shared" si="41"/>
        <v>44174</v>
      </c>
      <c r="L120" s="34" t="str">
        <f t="shared" ca="1" si="42"/>
        <v>2021-05-26</v>
      </c>
      <c r="M120" s="18">
        <f t="shared" ca="1" si="43"/>
        <v>20280</v>
      </c>
      <c r="N120" s="19">
        <f t="shared" ca="1" si="44"/>
        <v>0.25742838067061097</v>
      </c>
      <c r="O120" s="35">
        <f t="shared" si="45"/>
        <v>119.86355999999999</v>
      </c>
      <c r="P120" s="35">
        <f t="shared" si="46"/>
        <v>0.13644000000000744</v>
      </c>
      <c r="Q120" s="36">
        <f t="shared" si="47"/>
        <v>0.8</v>
      </c>
      <c r="R120" s="37">
        <f t="shared" si="48"/>
        <v>8169.5200000000132</v>
      </c>
      <c r="S120" s="38">
        <f t="shared" si="49"/>
        <v>14349.761880000022</v>
      </c>
      <c r="T120" s="38"/>
      <c r="U120" s="38"/>
      <c r="V120" s="39">
        <f t="shared" si="50"/>
        <v>62389.42</v>
      </c>
      <c r="W120" s="39">
        <f t="shared" si="51"/>
        <v>76739.181880000018</v>
      </c>
      <c r="X120" s="1">
        <f t="shared" si="52"/>
        <v>64275</v>
      </c>
      <c r="Y120" s="37">
        <f t="shared" si="53"/>
        <v>12464.181880000018</v>
      </c>
      <c r="Z120" s="183">
        <f t="shared" si="54"/>
        <v>0.19391959362115929</v>
      </c>
      <c r="AA120" s="183">
        <f>SUM($C$2:C120)*D120/SUM($B$2:B120)-1</f>
        <v>5.765588276553113E-2</v>
      </c>
      <c r="AB120" s="183">
        <f t="shared" si="55"/>
        <v>0.13626371085562816</v>
      </c>
      <c r="AC120" s="40">
        <f t="shared" si="56"/>
        <v>9.0807133333333567E-2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 t="shared" ref="E121:E152" si="57">10%*Q121+13%</f>
        <v>0.22000000000000003</v>
      </c>
      <c r="F121" s="13">
        <f t="shared" ref="F121:F152" si="58">IF(G121="",($F$1*C121-B121)/B121,H121/B121)</f>
        <v>0.11977600740740736</v>
      </c>
      <c r="H121" s="5">
        <f t="shared" ref="H121:H152" si="59">IF(G121="",$F$1*C121-B121,G121-B121)</f>
        <v>16.169760999999994</v>
      </c>
      <c r="I121" s="2" t="s">
        <v>65</v>
      </c>
      <c r="J121" s="33" t="s">
        <v>1890</v>
      </c>
      <c r="K121" s="34">
        <f t="shared" ref="K121:K152" si="60">DATE(MID(J121,1,4),MID(J121,5,2),MID(J121,7,2))</f>
        <v>44175</v>
      </c>
      <c r="L121" s="34" t="str">
        <f t="shared" ref="L121:L152" ca="1" si="61">IF(LEN(J121) &gt; 15,DATE(MID(J121,12,4),MID(J121,16,2),MID(J121,18,2)),TEXT(TODAY(),"yyyy-mm-dd"))</f>
        <v>2021-05-26</v>
      </c>
      <c r="M121" s="18">
        <f t="shared" ref="M121:M152" ca="1" si="62">(L121-K121+1)*B121</f>
        <v>22680</v>
      </c>
      <c r="N121" s="19">
        <f t="shared" ref="N121:N152" ca="1" si="63">H121/M121*365</f>
        <v>0.26022763514109337</v>
      </c>
      <c r="O121" s="35">
        <f t="shared" ref="O121:O152" si="64">D121*C121</f>
        <v>134.84763599999999</v>
      </c>
      <c r="P121" s="35">
        <f t="shared" ref="P121:P152" si="65">B121-O121</f>
        <v>0.15236400000000572</v>
      </c>
      <c r="Q121" s="36">
        <f t="shared" ref="Q121:Q152" si="66">B121/150</f>
        <v>0.9</v>
      </c>
      <c r="R121" s="37">
        <f t="shared" ref="R121:R152" si="67">R120+C121-T121</f>
        <v>8246.3300000000127</v>
      </c>
      <c r="S121" s="38">
        <f t="shared" ref="S121:S152" si="68">R121*D121</f>
        <v>14477.256948000022</v>
      </c>
      <c r="T121" s="38"/>
      <c r="U121" s="38"/>
      <c r="V121" s="39">
        <f t="shared" ref="V121:V152" si="69">V120+U121</f>
        <v>62389.42</v>
      </c>
      <c r="W121" s="39">
        <f t="shared" ref="W121:W152" si="70">V121+S121</f>
        <v>76866.676948000022</v>
      </c>
      <c r="X121" s="1">
        <f t="shared" ref="X121:X152" si="71">X120+B121</f>
        <v>64410</v>
      </c>
      <c r="Y121" s="37">
        <f t="shared" ref="Y121:Y152" si="72">W121-X121</f>
        <v>12456.676948000022</v>
      </c>
      <c r="Z121" s="183">
        <f t="shared" ref="Z121:Z152" si="73">W121/X121-1</f>
        <v>0.19339663015059805</v>
      </c>
      <c r="AA121" s="183">
        <f>SUM($C$2:C121)*D121/SUM($B$2:B121)-1</f>
        <v>5.6593418867924683E-2</v>
      </c>
      <c r="AB121" s="183">
        <f t="shared" ref="AB121:AB152" si="74">Z121-AA121</f>
        <v>0.13680321128267336</v>
      </c>
      <c r="AC121" s="40">
        <f t="shared" ref="AC121:AC152" si="75">IF(E121-F121&lt;0,"达成",E121-F121)</f>
        <v>0.10022399259259267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 t="shared" si="57"/>
        <v>0.22000000000000003</v>
      </c>
      <c r="F122" s="13">
        <f t="shared" si="58"/>
        <v>0.13129303703703701</v>
      </c>
      <c r="H122" s="5">
        <f t="shared" si="59"/>
        <v>17.724559999999997</v>
      </c>
      <c r="I122" s="2" t="s">
        <v>65</v>
      </c>
      <c r="J122" s="33" t="s">
        <v>1892</v>
      </c>
      <c r="K122" s="34">
        <f t="shared" si="60"/>
        <v>44176</v>
      </c>
      <c r="L122" s="34" t="str">
        <f t="shared" ca="1" si="61"/>
        <v>2021-05-26</v>
      </c>
      <c r="M122" s="18">
        <f t="shared" ca="1" si="62"/>
        <v>22545</v>
      </c>
      <c r="N122" s="19">
        <f t="shared" ca="1" si="63"/>
        <v>0.28695783544023062</v>
      </c>
      <c r="O122" s="35">
        <f t="shared" si="64"/>
        <v>134.84551999999999</v>
      </c>
      <c r="P122" s="35">
        <f t="shared" si="65"/>
        <v>0.15448000000000661</v>
      </c>
      <c r="Q122" s="36">
        <f t="shared" si="66"/>
        <v>0.9</v>
      </c>
      <c r="R122" s="37">
        <f t="shared" si="67"/>
        <v>8323.930000000013</v>
      </c>
      <c r="S122" s="38">
        <f t="shared" si="68"/>
        <v>14464.493161000022</v>
      </c>
      <c r="T122" s="38"/>
      <c r="U122" s="38"/>
      <c r="V122" s="39">
        <f t="shared" si="69"/>
        <v>62389.42</v>
      </c>
      <c r="W122" s="39">
        <f t="shared" si="70"/>
        <v>76853.913161000019</v>
      </c>
      <c r="X122" s="1">
        <f t="shared" si="71"/>
        <v>64545</v>
      </c>
      <c r="Y122" s="37">
        <f t="shared" si="72"/>
        <v>12308.913161000019</v>
      </c>
      <c r="Z122" s="183">
        <f t="shared" si="73"/>
        <v>0.19070281448601789</v>
      </c>
      <c r="AA122" s="183">
        <f>SUM($C$2:C122)*D122/SUM($B$2:B122)-1</f>
        <v>4.5404424803149768E-2</v>
      </c>
      <c r="AB122" s="183">
        <f t="shared" si="74"/>
        <v>0.14529838968286812</v>
      </c>
      <c r="AC122" s="40">
        <f t="shared" si="75"/>
        <v>8.8706962962963015E-2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 t="shared" si="57"/>
        <v>0.22000000000000003</v>
      </c>
      <c r="F123" s="13">
        <f t="shared" si="58"/>
        <v>0.12152542962962966</v>
      </c>
      <c r="H123" s="5">
        <f t="shared" si="59"/>
        <v>16.405933000000005</v>
      </c>
      <c r="I123" s="2" t="s">
        <v>65</v>
      </c>
      <c r="J123" s="33" t="s">
        <v>1911</v>
      </c>
      <c r="K123" s="34">
        <f t="shared" si="60"/>
        <v>44179</v>
      </c>
      <c r="L123" s="34" t="str">
        <f t="shared" ca="1" si="61"/>
        <v>2021-05-26</v>
      </c>
      <c r="M123" s="18">
        <f t="shared" ca="1" si="62"/>
        <v>22140</v>
      </c>
      <c r="N123" s="19">
        <f t="shared" ca="1" si="63"/>
        <v>0.27046818179765136</v>
      </c>
      <c r="O123" s="35">
        <f t="shared" si="64"/>
        <v>134.83521100000002</v>
      </c>
      <c r="P123" s="35">
        <f t="shared" si="65"/>
        <v>0.16478899999998475</v>
      </c>
      <c r="Q123" s="36">
        <f t="shared" si="66"/>
        <v>0.9</v>
      </c>
      <c r="R123" s="37">
        <f t="shared" si="67"/>
        <v>8400.8600000000133</v>
      </c>
      <c r="S123" s="38">
        <f t="shared" si="68"/>
        <v>14724.187322000023</v>
      </c>
      <c r="T123" s="38"/>
      <c r="U123" s="38"/>
      <c r="V123" s="39">
        <f t="shared" si="69"/>
        <v>62389.42</v>
      </c>
      <c r="W123" s="39">
        <f t="shared" si="70"/>
        <v>77113.607322000025</v>
      </c>
      <c r="X123" s="1">
        <f t="shared" si="71"/>
        <v>64680</v>
      </c>
      <c r="Y123" s="37">
        <f t="shared" si="72"/>
        <v>12433.607322000025</v>
      </c>
      <c r="Z123" s="183">
        <f t="shared" si="73"/>
        <v>0.19223264257885009</v>
      </c>
      <c r="AA123" s="183">
        <f>SUM($C$2:C123)*D123/SUM($B$2:B123)-1</f>
        <v>5.3939833821138539E-2</v>
      </c>
      <c r="AB123" s="183">
        <f t="shared" si="74"/>
        <v>0.13829280875771155</v>
      </c>
      <c r="AC123" s="40">
        <f t="shared" si="75"/>
        <v>9.8474570370370371E-2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 t="shared" si="57"/>
        <v>0.22000000000000003</v>
      </c>
      <c r="F124" s="13">
        <f t="shared" si="58"/>
        <v>0.11919286666666666</v>
      </c>
      <c r="H124" s="5">
        <f t="shared" si="59"/>
        <v>16.091037</v>
      </c>
      <c r="I124" s="2" t="s">
        <v>65</v>
      </c>
      <c r="J124" s="33" t="s">
        <v>1913</v>
      </c>
      <c r="K124" s="34">
        <f t="shared" si="60"/>
        <v>44180</v>
      </c>
      <c r="L124" s="34" t="str">
        <f t="shared" ca="1" si="61"/>
        <v>2021-05-26</v>
      </c>
      <c r="M124" s="18">
        <f t="shared" ca="1" si="62"/>
        <v>22005</v>
      </c>
      <c r="N124" s="19">
        <f t="shared" ca="1" si="63"/>
        <v>0.26690427198364008</v>
      </c>
      <c r="O124" s="35">
        <f t="shared" si="64"/>
        <v>134.83882799999998</v>
      </c>
      <c r="P124" s="35">
        <f t="shared" si="65"/>
        <v>0.16117200000002185</v>
      </c>
      <c r="Q124" s="36">
        <f t="shared" si="66"/>
        <v>0.9</v>
      </c>
      <c r="R124" s="37">
        <f t="shared" si="67"/>
        <v>8477.6300000000138</v>
      </c>
      <c r="S124" s="38">
        <f t="shared" si="68"/>
        <v>14890.109332000024</v>
      </c>
      <c r="T124" s="38"/>
      <c r="U124" s="38"/>
      <c r="V124" s="39">
        <f t="shared" si="69"/>
        <v>62389.42</v>
      </c>
      <c r="W124" s="39">
        <f t="shared" si="70"/>
        <v>77279.52933200002</v>
      </c>
      <c r="X124" s="1">
        <f t="shared" si="71"/>
        <v>64815</v>
      </c>
      <c r="Y124" s="37">
        <f t="shared" si="72"/>
        <v>12464.52933200002</v>
      </c>
      <c r="Z124" s="183">
        <f t="shared" si="73"/>
        <v>0.19230933166705277</v>
      </c>
      <c r="AA124" s="183">
        <f>SUM($C$2:C124)*D124/SUM($B$2:B124)-1</f>
        <v>5.5665478272082902E-2</v>
      </c>
      <c r="AB124" s="183">
        <f t="shared" si="74"/>
        <v>0.13664385339496987</v>
      </c>
      <c r="AC124" s="40">
        <f t="shared" si="75"/>
        <v>0.10080713333333337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 t="shared" si="57"/>
        <v>0.22000000000000003</v>
      </c>
      <c r="F125" s="13">
        <f t="shared" si="58"/>
        <v>0.117006088888889</v>
      </c>
      <c r="H125" s="5">
        <f t="shared" si="59"/>
        <v>15.795822000000015</v>
      </c>
      <c r="I125" s="2" t="s">
        <v>65</v>
      </c>
      <c r="J125" s="33" t="s">
        <v>1915</v>
      </c>
      <c r="K125" s="34">
        <f t="shared" si="60"/>
        <v>44181</v>
      </c>
      <c r="L125" s="34" t="str">
        <f t="shared" ca="1" si="61"/>
        <v>2021-05-26</v>
      </c>
      <c r="M125" s="18">
        <f t="shared" ca="1" si="62"/>
        <v>21870</v>
      </c>
      <c r="N125" s="19">
        <f t="shared" ca="1" si="63"/>
        <v>0.26362482990397829</v>
      </c>
      <c r="O125" s="35">
        <f t="shared" si="64"/>
        <v>134.766918</v>
      </c>
      <c r="P125" s="35">
        <f t="shared" si="65"/>
        <v>0.23308199999999601</v>
      </c>
      <c r="Q125" s="36">
        <f t="shared" si="66"/>
        <v>0.9</v>
      </c>
      <c r="R125" s="37">
        <f t="shared" si="67"/>
        <v>8554.2500000000146</v>
      </c>
      <c r="S125" s="38">
        <f t="shared" si="68"/>
        <v>15046.070325000024</v>
      </c>
      <c r="T125" s="38"/>
      <c r="U125" s="38"/>
      <c r="V125" s="39">
        <f t="shared" si="69"/>
        <v>62389.42</v>
      </c>
      <c r="W125" s="39">
        <f t="shared" si="70"/>
        <v>77435.490325000021</v>
      </c>
      <c r="X125" s="1">
        <f t="shared" si="71"/>
        <v>64950</v>
      </c>
      <c r="Y125" s="37">
        <f t="shared" si="72"/>
        <v>12485.490325000021</v>
      </c>
      <c r="Z125" s="183">
        <f t="shared" si="73"/>
        <v>0.1922323375673598</v>
      </c>
      <c r="AA125" s="183">
        <f>SUM($C$2:C125)*D125/SUM($B$2:B125)-1</f>
        <v>5.665987766059466E-2</v>
      </c>
      <c r="AB125" s="183">
        <f t="shared" si="74"/>
        <v>0.13557245990676514</v>
      </c>
      <c r="AC125" s="40">
        <f t="shared" si="75"/>
        <v>0.10299391111111103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 t="shared" si="57"/>
        <v>0.22000000000000003</v>
      </c>
      <c r="F126" s="13">
        <f t="shared" si="58"/>
        <v>0.10359385185185194</v>
      </c>
      <c r="H126" s="5">
        <f t="shared" si="59"/>
        <v>13.985170000000011</v>
      </c>
      <c r="I126" s="2" t="s">
        <v>65</v>
      </c>
      <c r="J126" s="33" t="s">
        <v>1917</v>
      </c>
      <c r="K126" s="34">
        <f t="shared" si="60"/>
        <v>44182</v>
      </c>
      <c r="L126" s="34" t="str">
        <f t="shared" ca="1" si="61"/>
        <v>2021-05-26</v>
      </c>
      <c r="M126" s="18">
        <f t="shared" ca="1" si="62"/>
        <v>21735</v>
      </c>
      <c r="N126" s="19">
        <f t="shared" ca="1" si="63"/>
        <v>0.23485562686910533</v>
      </c>
      <c r="O126" s="35">
        <f t="shared" si="64"/>
        <v>134.83684</v>
      </c>
      <c r="P126" s="35">
        <f t="shared" si="65"/>
        <v>0.16316000000000486</v>
      </c>
      <c r="Q126" s="36">
        <f t="shared" si="66"/>
        <v>0.9</v>
      </c>
      <c r="R126" s="37">
        <f t="shared" si="67"/>
        <v>8629.9500000000153</v>
      </c>
      <c r="S126" s="38">
        <f t="shared" si="68"/>
        <v>15371.666940000026</v>
      </c>
      <c r="T126" s="38"/>
      <c r="U126" s="38"/>
      <c r="V126" s="39">
        <f t="shared" si="69"/>
        <v>62389.42</v>
      </c>
      <c r="W126" s="39">
        <f t="shared" si="70"/>
        <v>77761.086940000023</v>
      </c>
      <c r="X126" s="1">
        <f t="shared" si="71"/>
        <v>65085</v>
      </c>
      <c r="Y126" s="37">
        <f t="shared" si="72"/>
        <v>12676.086940000023</v>
      </c>
      <c r="Z126" s="183">
        <f t="shared" si="73"/>
        <v>0.19476203334101605</v>
      </c>
      <c r="AA126" s="183">
        <f>SUM($C$2:C126)*D126/SUM($B$2:B126)-1</f>
        <v>6.9446928263625196E-2</v>
      </c>
      <c r="AB126" s="183">
        <f t="shared" si="74"/>
        <v>0.12531510507739085</v>
      </c>
      <c r="AC126" s="40">
        <f t="shared" si="75"/>
        <v>0.11640614814814809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 t="shared" si="57"/>
        <v>0.21000000000000002</v>
      </c>
      <c r="F127" s="13">
        <f t="shared" si="58"/>
        <v>0.10722025833333339</v>
      </c>
      <c r="H127" s="5">
        <f t="shared" si="59"/>
        <v>12.866431000000006</v>
      </c>
      <c r="I127" s="2" t="s">
        <v>65</v>
      </c>
      <c r="J127" s="33" t="s">
        <v>1919</v>
      </c>
      <c r="K127" s="34">
        <f t="shared" si="60"/>
        <v>44183</v>
      </c>
      <c r="L127" s="34" t="str">
        <f t="shared" ca="1" si="61"/>
        <v>2021-05-26</v>
      </c>
      <c r="M127" s="18">
        <f t="shared" ca="1" si="62"/>
        <v>19200</v>
      </c>
      <c r="N127" s="19">
        <f t="shared" ca="1" si="63"/>
        <v>0.24459621432291676</v>
      </c>
      <c r="O127" s="35">
        <f t="shared" si="64"/>
        <v>119.85725400000001</v>
      </c>
      <c r="P127" s="35">
        <f t="shared" si="65"/>
        <v>0.14274599999998827</v>
      </c>
      <c r="Q127" s="36">
        <f t="shared" si="66"/>
        <v>0.8</v>
      </c>
      <c r="R127" s="37">
        <f t="shared" si="67"/>
        <v>8697.4600000000155</v>
      </c>
      <c r="S127" s="38">
        <f t="shared" si="68"/>
        <v>15441.470484000029</v>
      </c>
      <c r="T127" s="38"/>
      <c r="U127" s="38"/>
      <c r="V127" s="39">
        <f t="shared" si="69"/>
        <v>62389.42</v>
      </c>
      <c r="W127" s="39">
        <f t="shared" si="70"/>
        <v>77830.890484000032</v>
      </c>
      <c r="X127" s="1">
        <f t="shared" si="71"/>
        <v>65205</v>
      </c>
      <c r="Y127" s="37">
        <f t="shared" si="72"/>
        <v>12625.890484000032</v>
      </c>
      <c r="Z127" s="183">
        <f t="shared" si="73"/>
        <v>0.19363377783912328</v>
      </c>
      <c r="AA127" s="183">
        <f>SUM($C$2:C127)*D127/SUM($B$2:B127)-1</f>
        <v>6.5457737735849619E-2</v>
      </c>
      <c r="AB127" s="183">
        <f t="shared" si="74"/>
        <v>0.12817604010327366</v>
      </c>
      <c r="AC127" s="40">
        <f t="shared" si="75"/>
        <v>0.10277974166666663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 t="shared" si="57"/>
        <v>0.21000000000000002</v>
      </c>
      <c r="F128" s="13">
        <f t="shared" si="58"/>
        <v>9.7379758333333177E-2</v>
      </c>
      <c r="H128" s="5">
        <f t="shared" si="59"/>
        <v>11.685570999999982</v>
      </c>
      <c r="I128" s="2" t="s">
        <v>65</v>
      </c>
      <c r="J128" s="33" t="s">
        <v>1921</v>
      </c>
      <c r="K128" s="34">
        <f t="shared" si="60"/>
        <v>44186</v>
      </c>
      <c r="L128" s="34" t="str">
        <f t="shared" ca="1" si="61"/>
        <v>2021-05-26</v>
      </c>
      <c r="M128" s="18">
        <f t="shared" ca="1" si="62"/>
        <v>18840</v>
      </c>
      <c r="N128" s="19">
        <f t="shared" ca="1" si="63"/>
        <v>0.22639243179405485</v>
      </c>
      <c r="O128" s="35">
        <f t="shared" si="64"/>
        <v>119.85588299999999</v>
      </c>
      <c r="P128" s="35">
        <f t="shared" si="65"/>
        <v>0.14411700000000849</v>
      </c>
      <c r="Q128" s="36">
        <f t="shared" si="66"/>
        <v>0.8</v>
      </c>
      <c r="R128" s="37">
        <f t="shared" si="67"/>
        <v>8764.3700000000154</v>
      </c>
      <c r="S128" s="38">
        <f t="shared" si="68"/>
        <v>15699.615981000026</v>
      </c>
      <c r="T128" s="38"/>
      <c r="U128" s="38"/>
      <c r="V128" s="39">
        <f t="shared" si="69"/>
        <v>62389.42</v>
      </c>
      <c r="W128" s="39">
        <f t="shared" si="70"/>
        <v>78089.035981000023</v>
      </c>
      <c r="X128" s="1">
        <f t="shared" si="71"/>
        <v>65325</v>
      </c>
      <c r="Y128" s="37">
        <f t="shared" si="72"/>
        <v>12764.035981000023</v>
      </c>
      <c r="Z128" s="183">
        <f t="shared" si="73"/>
        <v>0.19539282022196747</v>
      </c>
      <c r="AA128" s="183">
        <f>SUM($C$2:C128)*D128/SUM($B$2:B128)-1</f>
        <v>7.4428896254682186E-2</v>
      </c>
      <c r="AB128" s="183">
        <f t="shared" si="74"/>
        <v>0.12096392396728528</v>
      </c>
      <c r="AC128" s="40">
        <f t="shared" si="75"/>
        <v>0.11262024166666684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 t="shared" si="57"/>
        <v>0.21000000000000002</v>
      </c>
      <c r="F129" s="13">
        <f t="shared" si="58"/>
        <v>0.11443662499999997</v>
      </c>
      <c r="H129" s="5">
        <f t="shared" si="59"/>
        <v>13.732394999999997</v>
      </c>
      <c r="I129" s="2" t="s">
        <v>65</v>
      </c>
      <c r="J129" s="33" t="s">
        <v>1923</v>
      </c>
      <c r="K129" s="34">
        <f t="shared" si="60"/>
        <v>44187</v>
      </c>
      <c r="L129" s="34" t="str">
        <f t="shared" ca="1" si="61"/>
        <v>2021-05-26</v>
      </c>
      <c r="M129" s="18">
        <f t="shared" ca="1" si="62"/>
        <v>18720</v>
      </c>
      <c r="N129" s="19">
        <f t="shared" ca="1" si="63"/>
        <v>0.26775235977564099</v>
      </c>
      <c r="O129" s="35">
        <f t="shared" si="64"/>
        <v>119.86380000000001</v>
      </c>
      <c r="P129" s="35">
        <f t="shared" si="65"/>
        <v>0.13619999999998811</v>
      </c>
      <c r="Q129" s="36">
        <f t="shared" si="66"/>
        <v>0.8</v>
      </c>
      <c r="R129" s="37">
        <f t="shared" si="67"/>
        <v>8832.3200000000161</v>
      </c>
      <c r="S129" s="38">
        <f t="shared" si="68"/>
        <v>15580.212480000029</v>
      </c>
      <c r="T129" s="38"/>
      <c r="U129" s="38"/>
      <c r="V129" s="39">
        <f t="shared" si="69"/>
        <v>62389.42</v>
      </c>
      <c r="W129" s="39">
        <f t="shared" si="70"/>
        <v>77969.632480000029</v>
      </c>
      <c r="X129" s="1">
        <f t="shared" si="71"/>
        <v>65445</v>
      </c>
      <c r="Y129" s="37">
        <f t="shared" si="72"/>
        <v>12524.632480000029</v>
      </c>
      <c r="Z129" s="183">
        <f t="shared" si="73"/>
        <v>0.19137646084498483</v>
      </c>
      <c r="AA129" s="183">
        <f>SUM($C$2:C129)*D129/SUM($B$2:B129)-1</f>
        <v>5.7614178438662123E-2</v>
      </c>
      <c r="AB129" s="183">
        <f t="shared" si="74"/>
        <v>0.13376228240632271</v>
      </c>
      <c r="AC129" s="40">
        <f t="shared" si="75"/>
        <v>9.5563375000000048E-2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 t="shared" si="57"/>
        <v>0.22000000000000003</v>
      </c>
      <c r="F130" s="13">
        <f t="shared" si="58"/>
        <v>0.10548905925925914</v>
      </c>
      <c r="H130" s="5">
        <f t="shared" si="59"/>
        <v>14.241022999999984</v>
      </c>
      <c r="I130" s="2" t="s">
        <v>65</v>
      </c>
      <c r="J130" s="33" t="s">
        <v>1925</v>
      </c>
      <c r="K130" s="34">
        <f t="shared" si="60"/>
        <v>44188</v>
      </c>
      <c r="L130" s="34" t="str">
        <f t="shared" ca="1" si="61"/>
        <v>2021-05-26</v>
      </c>
      <c r="M130" s="18">
        <f t="shared" ca="1" si="62"/>
        <v>20925</v>
      </c>
      <c r="N130" s="19">
        <f t="shared" ca="1" si="63"/>
        <v>0.24840972019115864</v>
      </c>
      <c r="O130" s="35">
        <f t="shared" si="64"/>
        <v>134.84090599999999</v>
      </c>
      <c r="P130" s="35">
        <f t="shared" si="65"/>
        <v>0.15909400000001028</v>
      </c>
      <c r="Q130" s="36">
        <f t="shared" si="66"/>
        <v>0.9</v>
      </c>
      <c r="R130" s="37">
        <f t="shared" si="67"/>
        <v>8908.150000000016</v>
      </c>
      <c r="S130" s="38">
        <f t="shared" si="68"/>
        <v>15840.472330000028</v>
      </c>
      <c r="T130" s="38"/>
      <c r="U130" s="38"/>
      <c r="V130" s="39">
        <f t="shared" si="69"/>
        <v>62389.42</v>
      </c>
      <c r="W130" s="39">
        <f t="shared" si="70"/>
        <v>78229.892330000032</v>
      </c>
      <c r="X130" s="1">
        <f t="shared" si="71"/>
        <v>65580</v>
      </c>
      <c r="Y130" s="37">
        <f t="shared" si="72"/>
        <v>12649.892330000032</v>
      </c>
      <c r="Z130" s="183">
        <f t="shared" si="73"/>
        <v>0.19289253324184252</v>
      </c>
      <c r="AA130" s="183">
        <f>SUM($C$2:C130)*D130/SUM($B$2:B130)-1</f>
        <v>6.5569551336406073E-2</v>
      </c>
      <c r="AB130" s="183">
        <f t="shared" si="74"/>
        <v>0.12732298190543645</v>
      </c>
      <c r="AC130" s="40">
        <f t="shared" si="75"/>
        <v>0.11451094074074089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 t="shared" si="57"/>
        <v>0.21000000000000002</v>
      </c>
      <c r="F131" s="13">
        <f t="shared" si="58"/>
        <v>0.10689224166666662</v>
      </c>
      <c r="H131" s="5">
        <f t="shared" si="59"/>
        <v>12.827068999999995</v>
      </c>
      <c r="I131" s="2" t="s">
        <v>65</v>
      </c>
      <c r="J131" s="33" t="s">
        <v>1927</v>
      </c>
      <c r="K131" s="34">
        <f t="shared" si="60"/>
        <v>44189</v>
      </c>
      <c r="L131" s="34" t="str">
        <f t="shared" ca="1" si="61"/>
        <v>2021-05-26</v>
      </c>
      <c r="M131" s="18">
        <f t="shared" ca="1" si="62"/>
        <v>18480</v>
      </c>
      <c r="N131" s="19">
        <f t="shared" ca="1" si="63"/>
        <v>0.25334849485930727</v>
      </c>
      <c r="O131" s="35">
        <f t="shared" si="64"/>
        <v>119.85549099999999</v>
      </c>
      <c r="P131" s="35">
        <f t="shared" si="65"/>
        <v>0.14450900000001354</v>
      </c>
      <c r="Q131" s="36">
        <f t="shared" si="66"/>
        <v>0.8</v>
      </c>
      <c r="R131" s="37">
        <f t="shared" si="67"/>
        <v>8975.6400000000158</v>
      </c>
      <c r="S131" s="38">
        <f t="shared" si="68"/>
        <v>15939.839076000027</v>
      </c>
      <c r="T131" s="38"/>
      <c r="U131" s="38"/>
      <c r="V131" s="39">
        <f t="shared" si="69"/>
        <v>62389.42</v>
      </c>
      <c r="W131" s="39">
        <f t="shared" si="70"/>
        <v>78329.259076000031</v>
      </c>
      <c r="X131" s="1">
        <f t="shared" si="71"/>
        <v>65700</v>
      </c>
      <c r="Y131" s="37">
        <f t="shared" si="72"/>
        <v>12629.259076000031</v>
      </c>
      <c r="Z131" s="183">
        <f t="shared" si="73"/>
        <v>0.19222616554033523</v>
      </c>
      <c r="AA131" s="183">
        <f>SUM($C$2:C131)*D131/SUM($B$2:B131)-1</f>
        <v>6.3712648185422882E-2</v>
      </c>
      <c r="AB131" s="183">
        <f t="shared" si="74"/>
        <v>0.12851351735491234</v>
      </c>
      <c r="AC131" s="40">
        <f t="shared" si="75"/>
        <v>0.1031077583333334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 t="shared" si="57"/>
        <v>0.22000000000000003</v>
      </c>
      <c r="F132" s="13">
        <f t="shared" si="58"/>
        <v>9.8199799999999907E-2</v>
      </c>
      <c r="H132" s="5">
        <f t="shared" si="59"/>
        <v>13.256972999999988</v>
      </c>
      <c r="I132" s="2" t="s">
        <v>65</v>
      </c>
      <c r="J132" s="33" t="s">
        <v>1929</v>
      </c>
      <c r="K132" s="34">
        <f t="shared" si="60"/>
        <v>44190</v>
      </c>
      <c r="L132" s="34" t="str">
        <f t="shared" ca="1" si="61"/>
        <v>2021-05-26</v>
      </c>
      <c r="M132" s="18">
        <f t="shared" ca="1" si="62"/>
        <v>20655</v>
      </c>
      <c r="N132" s="19">
        <f t="shared" ca="1" si="63"/>
        <v>0.23426749673202593</v>
      </c>
      <c r="O132" s="35">
        <f t="shared" si="64"/>
        <v>134.84823299999999</v>
      </c>
      <c r="P132" s="35">
        <f t="shared" si="65"/>
        <v>0.15176700000000665</v>
      </c>
      <c r="Q132" s="36">
        <f t="shared" si="66"/>
        <v>0.9</v>
      </c>
      <c r="R132" s="37">
        <f t="shared" si="67"/>
        <v>9050.9700000000157</v>
      </c>
      <c r="S132" s="38">
        <f t="shared" si="68"/>
        <v>16202.141397000029</v>
      </c>
      <c r="T132" s="38"/>
      <c r="U132" s="38"/>
      <c r="V132" s="39">
        <f t="shared" si="69"/>
        <v>62389.42</v>
      </c>
      <c r="W132" s="39">
        <f t="shared" si="70"/>
        <v>78591.561397000027</v>
      </c>
      <c r="X132" s="1">
        <f t="shared" si="71"/>
        <v>65835</v>
      </c>
      <c r="Y132" s="37">
        <f t="shared" si="72"/>
        <v>12756.561397000027</v>
      </c>
      <c r="Z132" s="183">
        <f t="shared" si="73"/>
        <v>0.19376564740639513</v>
      </c>
      <c r="AA132" s="183">
        <f>SUM($C$2:C132)*D132/SUM($B$2:B132)-1</f>
        <v>7.1619052994555954E-2</v>
      </c>
      <c r="AB132" s="183">
        <f t="shared" si="74"/>
        <v>0.12214659441183917</v>
      </c>
      <c r="AC132" s="40">
        <f t="shared" si="75"/>
        <v>0.12180020000000012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 t="shared" si="57"/>
        <v>0.21000000000000002</v>
      </c>
      <c r="F133" s="13">
        <f t="shared" si="58"/>
        <v>9.3443558333333246E-2</v>
      </c>
      <c r="H133" s="5">
        <f t="shared" si="59"/>
        <v>11.213226999999989</v>
      </c>
      <c r="I133" s="2" t="s">
        <v>65</v>
      </c>
      <c r="J133" s="33" t="s">
        <v>1931</v>
      </c>
      <c r="K133" s="34">
        <f t="shared" si="60"/>
        <v>44193</v>
      </c>
      <c r="L133" s="34" t="str">
        <f t="shared" ca="1" si="61"/>
        <v>2021-05-26</v>
      </c>
      <c r="M133" s="18">
        <f t="shared" ca="1" si="62"/>
        <v>18000</v>
      </c>
      <c r="N133" s="19">
        <f t="shared" ca="1" si="63"/>
        <v>0.22737932527777757</v>
      </c>
      <c r="O133" s="35">
        <f t="shared" si="64"/>
        <v>119.852659</v>
      </c>
      <c r="P133" s="35">
        <f t="shared" si="65"/>
        <v>0.14734099999999728</v>
      </c>
      <c r="Q133" s="36">
        <f t="shared" si="66"/>
        <v>0.8</v>
      </c>
      <c r="R133" s="37">
        <f t="shared" si="67"/>
        <v>9117.6400000000158</v>
      </c>
      <c r="S133" s="38">
        <f t="shared" si="68"/>
        <v>16390.781428000028</v>
      </c>
      <c r="T133" s="38"/>
      <c r="U133" s="38"/>
      <c r="V133" s="39">
        <f t="shared" si="69"/>
        <v>62389.42</v>
      </c>
      <c r="W133" s="39">
        <f t="shared" si="70"/>
        <v>78780.201428000029</v>
      </c>
      <c r="X133" s="1">
        <f t="shared" si="71"/>
        <v>65955</v>
      </c>
      <c r="Y133" s="37">
        <f t="shared" si="72"/>
        <v>12825.201428000029</v>
      </c>
      <c r="Z133" s="183">
        <f t="shared" si="73"/>
        <v>0.19445381590478394</v>
      </c>
      <c r="AA133" s="183">
        <f>SUM($C$2:C133)*D133/SUM($B$2:B133)-1</f>
        <v>7.5610876936937688E-2</v>
      </c>
      <c r="AB133" s="183">
        <f t="shared" si="74"/>
        <v>0.11884293896784626</v>
      </c>
      <c r="AC133" s="40">
        <f t="shared" si="75"/>
        <v>0.11655644166666677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 t="shared" si="57"/>
        <v>0.21000000000000002</v>
      </c>
      <c r="F134" s="13">
        <f t="shared" si="58"/>
        <v>9.7871783333333198E-2</v>
      </c>
      <c r="H134" s="5">
        <f t="shared" si="59"/>
        <v>11.744613999999984</v>
      </c>
      <c r="I134" s="2" t="s">
        <v>65</v>
      </c>
      <c r="J134" s="33" t="s">
        <v>1933</v>
      </c>
      <c r="K134" s="34">
        <f t="shared" si="60"/>
        <v>44194</v>
      </c>
      <c r="L134" s="34" t="str">
        <f t="shared" ca="1" si="61"/>
        <v>2021-05-26</v>
      </c>
      <c r="M134" s="18">
        <f t="shared" ca="1" si="62"/>
        <v>17880</v>
      </c>
      <c r="N134" s="19">
        <f t="shared" ca="1" si="63"/>
        <v>0.23975302628635314</v>
      </c>
      <c r="O134" s="35">
        <f t="shared" si="64"/>
        <v>119.862764</v>
      </c>
      <c r="P134" s="35">
        <f t="shared" si="65"/>
        <v>0.13723600000000147</v>
      </c>
      <c r="Q134" s="36">
        <f t="shared" si="66"/>
        <v>0.8</v>
      </c>
      <c r="R134" s="37">
        <f t="shared" si="67"/>
        <v>9184.5800000000163</v>
      </c>
      <c r="S134" s="38">
        <f t="shared" si="68"/>
        <v>16445.908948000029</v>
      </c>
      <c r="T134" s="38"/>
      <c r="U134" s="38"/>
      <c r="V134" s="39">
        <f t="shared" si="69"/>
        <v>62389.42</v>
      </c>
      <c r="W134" s="39">
        <f t="shared" si="70"/>
        <v>78835.328948000024</v>
      </c>
      <c r="X134" s="1">
        <f t="shared" si="71"/>
        <v>66075</v>
      </c>
      <c r="Y134" s="37">
        <f t="shared" si="72"/>
        <v>12760.328948000024</v>
      </c>
      <c r="Z134" s="183">
        <f t="shared" si="73"/>
        <v>0.19311886413923607</v>
      </c>
      <c r="AA134" s="183">
        <f>SUM($C$2:C134)*D134/SUM($B$2:B134)-1</f>
        <v>7.0843932140727928E-2</v>
      </c>
      <c r="AB134" s="183">
        <f t="shared" si="74"/>
        <v>0.12227493199850814</v>
      </c>
      <c r="AC134" s="40">
        <f t="shared" si="75"/>
        <v>0.11212821666666682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 t="shared" si="57"/>
        <v>0.21000000000000002</v>
      </c>
      <c r="F135" s="13">
        <f t="shared" si="58"/>
        <v>8.3439050000000015E-2</v>
      </c>
      <c r="H135" s="5">
        <f t="shared" si="59"/>
        <v>10.012686000000002</v>
      </c>
      <c r="I135" s="2" t="s">
        <v>65</v>
      </c>
      <c r="J135" s="33" t="s">
        <v>1935</v>
      </c>
      <c r="K135" s="34">
        <f t="shared" si="60"/>
        <v>44195</v>
      </c>
      <c r="L135" s="34" t="str">
        <f t="shared" ca="1" si="61"/>
        <v>2021-05-26</v>
      </c>
      <c r="M135" s="18">
        <f t="shared" ca="1" si="62"/>
        <v>17760</v>
      </c>
      <c r="N135" s="19">
        <f t="shared" ca="1" si="63"/>
        <v>0.20577873817567571</v>
      </c>
      <c r="O135" s="35">
        <f t="shared" si="64"/>
        <v>119.86587</v>
      </c>
      <c r="P135" s="35">
        <f t="shared" si="65"/>
        <v>0.13412999999999897</v>
      </c>
      <c r="Q135" s="36">
        <f t="shared" si="66"/>
        <v>0.8</v>
      </c>
      <c r="R135" s="37">
        <f t="shared" si="67"/>
        <v>9250.6400000000158</v>
      </c>
      <c r="S135" s="38">
        <f t="shared" si="68"/>
        <v>16785.286280000029</v>
      </c>
      <c r="T135" s="38"/>
      <c r="U135" s="38"/>
      <c r="V135" s="39">
        <f t="shared" si="69"/>
        <v>62389.42</v>
      </c>
      <c r="W135" s="39">
        <f t="shared" si="70"/>
        <v>79174.706280000028</v>
      </c>
      <c r="X135" s="1">
        <f t="shared" si="71"/>
        <v>66195</v>
      </c>
      <c r="Y135" s="37">
        <f t="shared" si="72"/>
        <v>12979.706280000028</v>
      </c>
      <c r="Z135" s="183">
        <f t="shared" si="73"/>
        <v>0.1960828805801047</v>
      </c>
      <c r="AA135" s="183">
        <f>SUM($C$2:C135)*D135/SUM($B$2:B135)-1</f>
        <v>8.4524179100059715E-2</v>
      </c>
      <c r="AB135" s="183">
        <f t="shared" si="74"/>
        <v>0.11155870148004499</v>
      </c>
      <c r="AC135" s="40">
        <f t="shared" si="75"/>
        <v>0.12656095000000001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 t="shared" si="57"/>
        <v>0.14066666666666666</v>
      </c>
      <c r="F136" s="13">
        <f t="shared" si="58"/>
        <v>6.4004062500000014E-2</v>
      </c>
      <c r="H136" s="5">
        <f t="shared" si="59"/>
        <v>1.0240650000000002</v>
      </c>
      <c r="I136" s="2" t="s">
        <v>65</v>
      </c>
      <c r="J136" s="33" t="s">
        <v>1937</v>
      </c>
      <c r="K136" s="34">
        <f t="shared" si="60"/>
        <v>44196</v>
      </c>
      <c r="L136" s="34" t="str">
        <f t="shared" ca="1" si="61"/>
        <v>2021-05-26</v>
      </c>
      <c r="M136" s="18">
        <f t="shared" ca="1" si="62"/>
        <v>2352</v>
      </c>
      <c r="N136" s="19">
        <f t="shared" ca="1" si="63"/>
        <v>0.15892165178571432</v>
      </c>
      <c r="O136" s="35">
        <f t="shared" si="64"/>
        <v>15.979145000000001</v>
      </c>
      <c r="P136" s="35">
        <f t="shared" si="65"/>
        <v>2.085499999999918E-2</v>
      </c>
      <c r="Q136" s="36">
        <f t="shared" si="66"/>
        <v>0.10666666666666667</v>
      </c>
      <c r="R136" s="37">
        <f t="shared" si="67"/>
        <v>9168.9700000000157</v>
      </c>
      <c r="S136" s="38">
        <f t="shared" si="68"/>
        <v>16937.838281000029</v>
      </c>
      <c r="T136" s="38">
        <v>90.32</v>
      </c>
      <c r="U136" s="38">
        <v>166.02</v>
      </c>
      <c r="V136" s="39">
        <f t="shared" si="69"/>
        <v>62555.439999999995</v>
      </c>
      <c r="W136" s="39">
        <f t="shared" si="70"/>
        <v>79493.278281000021</v>
      </c>
      <c r="X136" s="1">
        <f t="shared" si="71"/>
        <v>66211</v>
      </c>
      <c r="Y136" s="37">
        <f t="shared" si="72"/>
        <v>13282.278281000021</v>
      </c>
      <c r="Z136" s="183">
        <f t="shared" si="73"/>
        <v>0.20060531151923433</v>
      </c>
      <c r="AA136" s="183">
        <f>SUM($C$2:C136)*D136/SUM($B$2:B136)-1</f>
        <v>0.1040289124571161</v>
      </c>
      <c r="AB136" s="183">
        <f t="shared" si="74"/>
        <v>9.6576399062118234E-2</v>
      </c>
      <c r="AC136" s="40">
        <f t="shared" si="75"/>
        <v>7.6662604166666648E-2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 t="shared" si="57"/>
        <v>0.13666666666666666</v>
      </c>
      <c r="F137" s="13">
        <f t="shared" si="58"/>
        <v>5.2933499999999967E-2</v>
      </c>
      <c r="H137" s="5">
        <f t="shared" si="59"/>
        <v>0.52933499999999967</v>
      </c>
      <c r="I137" s="2" t="s">
        <v>65</v>
      </c>
      <c r="J137" s="33" t="s">
        <v>1964</v>
      </c>
      <c r="K137" s="34">
        <f t="shared" si="60"/>
        <v>43834</v>
      </c>
      <c r="L137" s="34" t="str">
        <f t="shared" ca="1" si="61"/>
        <v>2021-05-26</v>
      </c>
      <c r="M137" s="18">
        <f t="shared" ca="1" si="62"/>
        <v>5090</v>
      </c>
      <c r="N137" s="19">
        <f t="shared" ca="1" si="63"/>
        <v>3.7958207269155185E-2</v>
      </c>
      <c r="O137" s="35">
        <f t="shared" si="64"/>
        <v>9.9852399999999992</v>
      </c>
      <c r="P137" s="35">
        <f t="shared" si="65"/>
        <v>1.4760000000000773E-2</v>
      </c>
      <c r="Q137" s="36">
        <f t="shared" si="66"/>
        <v>6.6666666666666666E-2</v>
      </c>
      <c r="R137" s="37">
        <f t="shared" si="67"/>
        <v>9174.3200000000161</v>
      </c>
      <c r="S137" s="38">
        <f t="shared" si="68"/>
        <v>17122.95084800003</v>
      </c>
      <c r="T137" s="38"/>
      <c r="U137" s="38"/>
      <c r="V137" s="39">
        <f t="shared" si="69"/>
        <v>62555.439999999995</v>
      </c>
      <c r="W137" s="39">
        <f t="shared" si="70"/>
        <v>79678.390848000025</v>
      </c>
      <c r="X137" s="1">
        <f t="shared" si="71"/>
        <v>66221</v>
      </c>
      <c r="Y137" s="37">
        <f t="shared" si="72"/>
        <v>13457.390848000025</v>
      </c>
      <c r="Z137" s="183">
        <f t="shared" si="73"/>
        <v>0.20321938430407305</v>
      </c>
      <c r="AA137" s="183">
        <f>SUM($C$2:C137)*D137/SUM($B$2:B137)-1</f>
        <v>0.11537480681012124</v>
      </c>
      <c r="AB137" s="183">
        <f t="shared" si="74"/>
        <v>8.7844577493951803E-2</v>
      </c>
      <c r="AC137" s="40">
        <f t="shared" si="75"/>
        <v>8.3733166666666692E-2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 t="shared" si="57"/>
        <v>0.13666666666666666</v>
      </c>
      <c r="F138" s="13">
        <f t="shared" si="58"/>
        <v>3.5220599999999894E-2</v>
      </c>
      <c r="H138" s="5">
        <f t="shared" si="59"/>
        <v>0.35220599999999891</v>
      </c>
      <c r="I138" s="2" t="s">
        <v>65</v>
      </c>
      <c r="J138" s="33" t="s">
        <v>1966</v>
      </c>
      <c r="K138" s="34">
        <f t="shared" si="60"/>
        <v>43835</v>
      </c>
      <c r="L138" s="34" t="str">
        <f t="shared" ca="1" si="61"/>
        <v>2021-05-26</v>
      </c>
      <c r="M138" s="18">
        <f t="shared" ca="1" si="62"/>
        <v>5080</v>
      </c>
      <c r="N138" s="19">
        <f t="shared" ca="1" si="63"/>
        <v>2.5306139763779451E-2</v>
      </c>
      <c r="O138" s="35">
        <f t="shared" si="64"/>
        <v>9.9929479999999984</v>
      </c>
      <c r="P138" s="35">
        <f t="shared" si="65"/>
        <v>7.0520000000016125E-3</v>
      </c>
      <c r="Q138" s="36">
        <f t="shared" si="66"/>
        <v>6.6666666666666666E-2</v>
      </c>
      <c r="R138" s="37">
        <f t="shared" si="67"/>
        <v>9004.1000000000167</v>
      </c>
      <c r="S138" s="38">
        <f t="shared" si="68"/>
        <v>17105.98918000003</v>
      </c>
      <c r="T138" s="38">
        <v>175.48</v>
      </c>
      <c r="U138" s="38">
        <v>331.71</v>
      </c>
      <c r="V138" s="39">
        <f t="shared" si="69"/>
        <v>62887.149999999994</v>
      </c>
      <c r="W138" s="39">
        <f t="shared" si="70"/>
        <v>79993.139180000027</v>
      </c>
      <c r="X138" s="1">
        <f t="shared" si="71"/>
        <v>66231</v>
      </c>
      <c r="Y138" s="37">
        <f t="shared" si="72"/>
        <v>13762.139180000027</v>
      </c>
      <c r="Z138" s="183">
        <f t="shared" si="73"/>
        <v>0.20778999531941267</v>
      </c>
      <c r="AA138" s="183">
        <f>SUM($C$2:C138)*D138/SUM($B$2:B138)-1</f>
        <v>0.1352545268817209</v>
      </c>
      <c r="AB138" s="183">
        <f t="shared" si="74"/>
        <v>7.2535468437691764E-2</v>
      </c>
      <c r="AC138" s="40">
        <f t="shared" si="75"/>
        <v>0.10144606666666676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 t="shared" si="57"/>
        <v>0.13666666666666666</v>
      </c>
      <c r="F139" s="13">
        <f t="shared" si="58"/>
        <v>2.5380099999999926E-2</v>
      </c>
      <c r="H139" s="5">
        <f t="shared" si="59"/>
        <v>0.25380099999999928</v>
      </c>
      <c r="I139" s="2" t="s">
        <v>65</v>
      </c>
      <c r="J139" s="33" t="s">
        <v>1968</v>
      </c>
      <c r="K139" s="34">
        <f t="shared" si="60"/>
        <v>43836</v>
      </c>
      <c r="L139" s="34" t="str">
        <f t="shared" ca="1" si="61"/>
        <v>2021-05-26</v>
      </c>
      <c r="M139" s="18">
        <f t="shared" ca="1" si="62"/>
        <v>5070</v>
      </c>
      <c r="N139" s="19">
        <f t="shared" ca="1" si="63"/>
        <v>1.8271669625246498E-2</v>
      </c>
      <c r="O139" s="35">
        <f t="shared" si="64"/>
        <v>9.981838999999999</v>
      </c>
      <c r="P139" s="35">
        <f t="shared" si="65"/>
        <v>1.8161000000000982E-2</v>
      </c>
      <c r="Q139" s="36">
        <f t="shared" si="66"/>
        <v>6.6666666666666666E-2</v>
      </c>
      <c r="R139" s="37">
        <f t="shared" si="67"/>
        <v>9009.3100000000159</v>
      </c>
      <c r="S139" s="38">
        <f t="shared" si="68"/>
        <v>17260.93702900003</v>
      </c>
      <c r="T139" s="38"/>
      <c r="U139" s="38"/>
      <c r="V139" s="39">
        <f t="shared" si="69"/>
        <v>62887.149999999994</v>
      </c>
      <c r="W139" s="39">
        <f t="shared" si="70"/>
        <v>80148.087029000017</v>
      </c>
      <c r="X139" s="1">
        <f t="shared" si="71"/>
        <v>66241</v>
      </c>
      <c r="Y139" s="37">
        <f t="shared" si="72"/>
        <v>13907.087029000017</v>
      </c>
      <c r="Z139" s="183">
        <f t="shared" si="73"/>
        <v>0.20994681585422947</v>
      </c>
      <c r="AA139" s="183">
        <f>SUM($C$2:C139)*D139/SUM($B$2:B139)-1</f>
        <v>0.14478871280113403</v>
      </c>
      <c r="AB139" s="183">
        <f t="shared" si="74"/>
        <v>6.515810305309544E-2</v>
      </c>
      <c r="AC139" s="40">
        <f t="shared" si="75"/>
        <v>0.11128656666666673</v>
      </c>
    </row>
    <row r="140" spans="1:29">
      <c r="A140" s="31" t="s">
        <v>1969</v>
      </c>
      <c r="B140" s="2">
        <v>10</v>
      </c>
      <c r="C140" s="175">
        <v>5.13</v>
      </c>
      <c r="D140" s="176">
        <v>1.9479</v>
      </c>
      <c r="E140" s="32">
        <f t="shared" si="57"/>
        <v>0.13666666666666666</v>
      </c>
      <c r="F140" s="13">
        <f t="shared" si="58"/>
        <v>9.6352999999998797E-3</v>
      </c>
      <c r="H140" s="5">
        <f t="shared" si="59"/>
        <v>9.6352999999998801E-2</v>
      </c>
      <c r="I140" s="2" t="s">
        <v>65</v>
      </c>
      <c r="J140" s="33" t="s">
        <v>1970</v>
      </c>
      <c r="K140" s="34">
        <f t="shared" si="60"/>
        <v>43837</v>
      </c>
      <c r="L140" s="34" t="str">
        <f t="shared" ca="1" si="61"/>
        <v>2021-05-26</v>
      </c>
      <c r="M140" s="18">
        <f t="shared" ca="1" si="62"/>
        <v>5060</v>
      </c>
      <c r="N140" s="19">
        <f t="shared" ca="1" si="63"/>
        <v>6.9503646245058425E-3</v>
      </c>
      <c r="O140" s="35">
        <f t="shared" si="64"/>
        <v>9.9927270000000004</v>
      </c>
      <c r="P140" s="35">
        <f t="shared" si="65"/>
        <v>7.2729999999996409E-3</v>
      </c>
      <c r="Q140" s="36">
        <f t="shared" si="66"/>
        <v>6.6666666666666666E-2</v>
      </c>
      <c r="R140" s="37">
        <f t="shared" si="67"/>
        <v>8864.1000000000149</v>
      </c>
      <c r="S140" s="38">
        <f t="shared" si="68"/>
        <v>17266.380390000028</v>
      </c>
      <c r="T140" s="38">
        <v>150.34</v>
      </c>
      <c r="U140" s="38">
        <v>1.9479</v>
      </c>
      <c r="V140" s="39">
        <f t="shared" si="69"/>
        <v>62889.097899999993</v>
      </c>
      <c r="W140" s="39">
        <f t="shared" si="70"/>
        <v>80155.478290000028</v>
      </c>
      <c r="X140" s="1">
        <f t="shared" si="71"/>
        <v>66251</v>
      </c>
      <c r="Y140" s="37">
        <f t="shared" si="72"/>
        <v>13904.478290000028</v>
      </c>
      <c r="Z140" s="183">
        <f t="shared" si="73"/>
        <v>0.20987574964906242</v>
      </c>
      <c r="AA140" s="183">
        <f>SUM($C$2:C140)*D140/SUM($B$2:B140)-1</f>
        <v>0.16381220152248344</v>
      </c>
      <c r="AB140" s="183">
        <f t="shared" si="74"/>
        <v>4.6063548126578979E-2</v>
      </c>
      <c r="AC140" s="40">
        <f t="shared" si="75"/>
        <v>0.12703136666666678</v>
      </c>
    </row>
    <row r="141" spans="1:29">
      <c r="A141" s="31" t="s">
        <v>1971</v>
      </c>
      <c r="B141" s="2">
        <v>10</v>
      </c>
      <c r="C141" s="175">
        <v>5.14</v>
      </c>
      <c r="D141" s="176">
        <v>1.9419999999999999</v>
      </c>
      <c r="E141" s="32">
        <f t="shared" si="57"/>
        <v>0.13666666666666666</v>
      </c>
      <c r="F141" s="13">
        <f t="shared" si="58"/>
        <v>1.1603399999999908E-2</v>
      </c>
      <c r="H141" s="5">
        <f t="shared" si="59"/>
        <v>0.11603399999999908</v>
      </c>
      <c r="I141" s="2" t="s">
        <v>65</v>
      </c>
      <c r="J141" s="33" t="s">
        <v>1972</v>
      </c>
      <c r="K141" s="34">
        <f t="shared" si="60"/>
        <v>43838</v>
      </c>
      <c r="L141" s="34" t="str">
        <f t="shared" ca="1" si="61"/>
        <v>2021-05-26</v>
      </c>
      <c r="M141" s="18">
        <f t="shared" ca="1" si="62"/>
        <v>5050</v>
      </c>
      <c r="N141" s="19">
        <f t="shared" ca="1" si="63"/>
        <v>8.3866158415840924E-3</v>
      </c>
      <c r="O141" s="35">
        <f t="shared" si="64"/>
        <v>9.9818799999999985</v>
      </c>
      <c r="P141" s="35">
        <f t="shared" si="65"/>
        <v>1.8120000000001468E-2</v>
      </c>
      <c r="Q141" s="36">
        <f t="shared" si="66"/>
        <v>6.6666666666666666E-2</v>
      </c>
      <c r="R141" s="37">
        <f t="shared" si="67"/>
        <v>8869.2400000000143</v>
      </c>
      <c r="S141" s="38">
        <f t="shared" si="68"/>
        <v>17224.064080000026</v>
      </c>
      <c r="T141" s="38"/>
      <c r="U141" s="38"/>
      <c r="V141" s="39">
        <f t="shared" si="69"/>
        <v>62889.097899999993</v>
      </c>
      <c r="W141" s="39">
        <f t="shared" si="70"/>
        <v>80113.161980000019</v>
      </c>
      <c r="X141" s="1">
        <f t="shared" si="71"/>
        <v>66261</v>
      </c>
      <c r="Y141" s="37">
        <f t="shared" si="72"/>
        <v>13852.161980000019</v>
      </c>
      <c r="Z141" s="183">
        <f t="shared" si="73"/>
        <v>0.20905452649371448</v>
      </c>
      <c r="AA141" s="183">
        <f>SUM($C$2:C141)*D141/SUM($B$2:B141)-1</f>
        <v>0.16019152748289711</v>
      </c>
      <c r="AB141" s="183">
        <f t="shared" si="74"/>
        <v>4.8862999010817365E-2</v>
      </c>
      <c r="AC141" s="40">
        <f t="shared" si="75"/>
        <v>0.12506326666666676</v>
      </c>
    </row>
    <row r="142" spans="1:29">
      <c r="A142" s="31" t="s">
        <v>1973</v>
      </c>
      <c r="B142" s="2">
        <v>10</v>
      </c>
      <c r="C142" s="175">
        <v>5.19</v>
      </c>
      <c r="D142" s="176">
        <v>1.9237</v>
      </c>
      <c r="E142" s="32">
        <f t="shared" si="57"/>
        <v>0.13666666666666666</v>
      </c>
      <c r="F142" s="13">
        <f t="shared" si="58"/>
        <v>2.144390000000005E-2</v>
      </c>
      <c r="H142" s="5">
        <f t="shared" si="59"/>
        <v>0.21443900000000049</v>
      </c>
      <c r="I142" s="2" t="s">
        <v>65</v>
      </c>
      <c r="J142" s="33" t="s">
        <v>1974</v>
      </c>
      <c r="K142" s="34">
        <f t="shared" si="60"/>
        <v>43841</v>
      </c>
      <c r="L142" s="34" t="str">
        <f t="shared" ca="1" si="61"/>
        <v>2021-05-26</v>
      </c>
      <c r="M142" s="18">
        <f t="shared" ca="1" si="62"/>
        <v>5020</v>
      </c>
      <c r="N142" s="19">
        <f t="shared" ca="1" si="63"/>
        <v>1.5591680278884497E-2</v>
      </c>
      <c r="O142" s="35">
        <f t="shared" si="64"/>
        <v>9.9840030000000013</v>
      </c>
      <c r="P142" s="35">
        <f t="shared" si="65"/>
        <v>1.5996999999998707E-2</v>
      </c>
      <c r="Q142" s="36">
        <f t="shared" si="66"/>
        <v>6.6666666666666666E-2</v>
      </c>
      <c r="R142" s="37">
        <f t="shared" si="67"/>
        <v>8874.4300000000148</v>
      </c>
      <c r="S142" s="38">
        <f t="shared" si="68"/>
        <v>17071.740991000028</v>
      </c>
      <c r="T142" s="38"/>
      <c r="U142" s="38"/>
      <c r="V142" s="39">
        <f t="shared" si="69"/>
        <v>62889.097899999993</v>
      </c>
      <c r="W142" s="39">
        <f t="shared" si="70"/>
        <v>79960.838891000021</v>
      </c>
      <c r="X142" s="1">
        <f t="shared" si="71"/>
        <v>66271</v>
      </c>
      <c r="Y142" s="37">
        <f t="shared" si="72"/>
        <v>13689.838891000021</v>
      </c>
      <c r="Z142" s="183">
        <f t="shared" si="73"/>
        <v>0.20657359766715477</v>
      </c>
      <c r="AA142" s="183">
        <f>SUM($C$2:C142)*D142/SUM($B$2:B142)-1</f>
        <v>0.14916980561122273</v>
      </c>
      <c r="AB142" s="183">
        <f t="shared" si="74"/>
        <v>5.7403792055932046E-2</v>
      </c>
      <c r="AC142" s="40">
        <f t="shared" si="75"/>
        <v>0.11522276666666662</v>
      </c>
    </row>
    <row r="143" spans="1:29">
      <c r="A143" s="31" t="s">
        <v>1975</v>
      </c>
      <c r="B143" s="2">
        <v>10</v>
      </c>
      <c r="C143" s="175">
        <v>5.0599999999999996</v>
      </c>
      <c r="D143" s="176">
        <v>1.9751000000000001</v>
      </c>
      <c r="E143" s="32">
        <f t="shared" si="57"/>
        <v>0.13666666666666666</v>
      </c>
      <c r="F143" s="13">
        <f t="shared" si="58"/>
        <v>-4.1414000000001396E-3</v>
      </c>
      <c r="H143" s="5">
        <f t="shared" si="59"/>
        <v>-4.1414000000001394E-2</v>
      </c>
      <c r="I143" s="2" t="s">
        <v>65</v>
      </c>
      <c r="J143" s="33" t="s">
        <v>1976</v>
      </c>
      <c r="K143" s="34">
        <f t="shared" si="60"/>
        <v>43842</v>
      </c>
      <c r="L143" s="34" t="str">
        <f t="shared" ca="1" si="61"/>
        <v>2021-05-26</v>
      </c>
      <c r="M143" s="18">
        <f t="shared" ca="1" si="62"/>
        <v>5010</v>
      </c>
      <c r="N143" s="19">
        <f t="shared" ca="1" si="63"/>
        <v>-3.0171876247506004E-3</v>
      </c>
      <c r="O143" s="35">
        <f t="shared" si="64"/>
        <v>9.9940059999999988</v>
      </c>
      <c r="P143" s="35">
        <f t="shared" si="65"/>
        <v>5.9940000000011651E-3</v>
      </c>
      <c r="Q143" s="36">
        <f t="shared" si="66"/>
        <v>6.6666666666666666E-2</v>
      </c>
      <c r="R143" s="37">
        <f t="shared" si="67"/>
        <v>8627.8500000000149</v>
      </c>
      <c r="S143" s="38">
        <f t="shared" si="68"/>
        <v>17040.86653500003</v>
      </c>
      <c r="T143" s="38">
        <v>251.64</v>
      </c>
      <c r="U143" s="38">
        <v>494.52</v>
      </c>
      <c r="V143" s="39">
        <f t="shared" si="69"/>
        <v>63383.61789999999</v>
      </c>
      <c r="W143" s="39">
        <f t="shared" si="70"/>
        <v>80424.48443500002</v>
      </c>
      <c r="X143" s="1">
        <f t="shared" si="71"/>
        <v>66281</v>
      </c>
      <c r="Y143" s="37">
        <f t="shared" si="72"/>
        <v>14143.48443500002</v>
      </c>
      <c r="Z143" s="183">
        <f t="shared" si="73"/>
        <v>0.21338670863445053</v>
      </c>
      <c r="AA143" s="183">
        <f>SUM($C$2:C143)*D143/SUM($B$2:B143)-1</f>
        <v>0.17976855631479771</v>
      </c>
      <c r="AB143" s="183">
        <f t="shared" si="74"/>
        <v>3.3618152319652816E-2</v>
      </c>
      <c r="AC143" s="40">
        <f t="shared" si="75"/>
        <v>0.14080806666666679</v>
      </c>
    </row>
    <row r="144" spans="1:29">
      <c r="A144" s="31" t="s">
        <v>1977</v>
      </c>
      <c r="B144" s="2">
        <v>10</v>
      </c>
      <c r="C144" s="175">
        <v>5.07</v>
      </c>
      <c r="D144" s="176">
        <v>1.9690000000000001</v>
      </c>
      <c r="E144" s="32">
        <f t="shared" si="57"/>
        <v>0.13666666666666666</v>
      </c>
      <c r="F144" s="13">
        <f t="shared" si="58"/>
        <v>-2.1732999999999336E-3</v>
      </c>
      <c r="H144" s="5">
        <f t="shared" si="59"/>
        <v>-2.1732999999999336E-2</v>
      </c>
      <c r="I144" s="2" t="s">
        <v>65</v>
      </c>
      <c r="J144" s="33" t="s">
        <v>1978</v>
      </c>
      <c r="K144" s="34">
        <f t="shared" si="60"/>
        <v>43843</v>
      </c>
      <c r="L144" s="34" t="str">
        <f t="shared" ca="1" si="61"/>
        <v>2021-05-26</v>
      </c>
      <c r="M144" s="18">
        <f t="shared" ca="1" si="62"/>
        <v>5000</v>
      </c>
      <c r="N144" s="19">
        <f t="shared" ca="1" si="63"/>
        <v>-1.5865089999999515E-3</v>
      </c>
      <c r="O144" s="35">
        <f t="shared" si="64"/>
        <v>9.9828300000000016</v>
      </c>
      <c r="P144" s="35">
        <f t="shared" si="65"/>
        <v>1.7169999999998353E-2</v>
      </c>
      <c r="Q144" s="36">
        <f t="shared" si="66"/>
        <v>6.6666666666666666E-2</v>
      </c>
      <c r="R144" s="37">
        <f t="shared" si="67"/>
        <v>8632.9200000000146</v>
      </c>
      <c r="S144" s="38">
        <f t="shared" si="68"/>
        <v>16998.219480000029</v>
      </c>
      <c r="T144" s="38"/>
      <c r="U144" s="38"/>
      <c r="V144" s="39">
        <f t="shared" si="69"/>
        <v>63383.61789999999</v>
      </c>
      <c r="W144" s="39">
        <f t="shared" si="70"/>
        <v>80381.837380000012</v>
      </c>
      <c r="X144" s="1">
        <f t="shared" si="71"/>
        <v>66291</v>
      </c>
      <c r="Y144" s="37">
        <f t="shared" si="72"/>
        <v>14090.837380000012</v>
      </c>
      <c r="Z144" s="183">
        <f t="shared" si="73"/>
        <v>0.2125603382057899</v>
      </c>
      <c r="AA144" s="183">
        <f>SUM($C$2:C144)*D144/SUM($B$2:B144)-1</f>
        <v>0.17602019957612192</v>
      </c>
      <c r="AB144" s="183">
        <f t="shared" si="74"/>
        <v>3.6540138629667984E-2</v>
      </c>
      <c r="AC144" s="40">
        <f t="shared" si="75"/>
        <v>0.13883996666666659</v>
      </c>
    </row>
    <row r="145" spans="1:29">
      <c r="A145" s="31" t="s">
        <v>1979</v>
      </c>
      <c r="B145" s="2">
        <v>10</v>
      </c>
      <c r="C145" s="175">
        <v>5.17</v>
      </c>
      <c r="D145" s="176">
        <v>1.9337</v>
      </c>
      <c r="E145" s="32">
        <f t="shared" si="57"/>
        <v>0.13666666666666666</v>
      </c>
      <c r="F145" s="13">
        <f t="shared" si="58"/>
        <v>1.7507699999999994E-2</v>
      </c>
      <c r="H145" s="5">
        <f t="shared" si="59"/>
        <v>0.17507699999999993</v>
      </c>
      <c r="I145" s="2" t="s">
        <v>65</v>
      </c>
      <c r="J145" s="33" t="s">
        <v>1980</v>
      </c>
      <c r="K145" s="34">
        <f t="shared" si="60"/>
        <v>43844</v>
      </c>
      <c r="L145" s="34" t="str">
        <f t="shared" ca="1" si="61"/>
        <v>2021-05-26</v>
      </c>
      <c r="M145" s="18">
        <f t="shared" ca="1" si="62"/>
        <v>4990</v>
      </c>
      <c r="N145" s="19">
        <f t="shared" ca="1" si="63"/>
        <v>1.2806233466933863E-2</v>
      </c>
      <c r="O145" s="35">
        <f t="shared" si="64"/>
        <v>9.997228999999999</v>
      </c>
      <c r="P145" s="35">
        <f t="shared" si="65"/>
        <v>2.7710000000009671E-3</v>
      </c>
      <c r="Q145" s="36">
        <f t="shared" si="66"/>
        <v>6.6666666666666666E-2</v>
      </c>
      <c r="R145" s="37">
        <f t="shared" si="67"/>
        <v>8638.0900000000147</v>
      </c>
      <c r="S145" s="38">
        <f t="shared" si="68"/>
        <v>16703.474633000027</v>
      </c>
      <c r="T145" s="38"/>
      <c r="U145" s="38"/>
      <c r="V145" s="39">
        <f t="shared" si="69"/>
        <v>63383.61789999999</v>
      </c>
      <c r="W145" s="39">
        <f t="shared" si="70"/>
        <v>80087.092533000017</v>
      </c>
      <c r="X145" s="1">
        <f t="shared" si="71"/>
        <v>66301</v>
      </c>
      <c r="Y145" s="37">
        <f t="shared" si="72"/>
        <v>13786.092533000017</v>
      </c>
      <c r="Z145" s="183">
        <f t="shared" si="73"/>
        <v>0.20793189443598159</v>
      </c>
      <c r="AA145" s="183">
        <f>SUM($C$2:C145)*D145/SUM($B$2:B145)-1</f>
        <v>0.15484532431160303</v>
      </c>
      <c r="AB145" s="183">
        <f t="shared" si="74"/>
        <v>5.3086570124378563E-2</v>
      </c>
      <c r="AC145" s="40">
        <f t="shared" si="75"/>
        <v>0.11915896666666667</v>
      </c>
    </row>
    <row r="146" spans="1:29">
      <c r="A146" s="31" t="s">
        <v>1981</v>
      </c>
      <c r="B146" s="2">
        <v>10</v>
      </c>
      <c r="C146" s="175">
        <v>5.18</v>
      </c>
      <c r="D146" s="176">
        <v>1.9295</v>
      </c>
      <c r="E146" s="32">
        <f t="shared" si="57"/>
        <v>0.13666666666666666</v>
      </c>
      <c r="F146" s="13">
        <f t="shared" si="58"/>
        <v>1.9475799999999842E-2</v>
      </c>
      <c r="H146" s="5">
        <f t="shared" si="59"/>
        <v>0.19475799999999843</v>
      </c>
      <c r="I146" s="2" t="s">
        <v>65</v>
      </c>
      <c r="J146" s="33" t="s">
        <v>1982</v>
      </c>
      <c r="K146" s="34">
        <f t="shared" si="60"/>
        <v>43845</v>
      </c>
      <c r="L146" s="34" t="str">
        <f t="shared" ca="1" si="61"/>
        <v>2021-05-26</v>
      </c>
      <c r="M146" s="18">
        <f t="shared" ca="1" si="62"/>
        <v>4980</v>
      </c>
      <c r="N146" s="19">
        <f t="shared" ca="1" si="63"/>
        <v>1.4274431726907516E-2</v>
      </c>
      <c r="O146" s="35">
        <f t="shared" si="64"/>
        <v>9.9948099999999993</v>
      </c>
      <c r="P146" s="35">
        <f t="shared" si="65"/>
        <v>5.1900000000006941E-3</v>
      </c>
      <c r="Q146" s="36">
        <f t="shared" si="66"/>
        <v>6.6666666666666666E-2</v>
      </c>
      <c r="R146" s="37">
        <f t="shared" si="67"/>
        <v>8643.270000000015</v>
      </c>
      <c r="S146" s="38">
        <f t="shared" si="68"/>
        <v>16677.189465000029</v>
      </c>
      <c r="T146" s="38"/>
      <c r="U146" s="38"/>
      <c r="V146" s="39">
        <f t="shared" si="69"/>
        <v>63383.61789999999</v>
      </c>
      <c r="W146" s="39">
        <f t="shared" si="70"/>
        <v>80060.807365000015</v>
      </c>
      <c r="X146" s="1">
        <f t="shared" si="71"/>
        <v>66311</v>
      </c>
      <c r="Y146" s="37">
        <f t="shared" si="72"/>
        <v>13749.807365000015</v>
      </c>
      <c r="Z146" s="183">
        <f t="shared" si="73"/>
        <v>0.20735334054681753</v>
      </c>
      <c r="AA146" s="183">
        <f>SUM($C$2:C146)*D146/SUM($B$2:B146)-1</f>
        <v>0.15224711454780704</v>
      </c>
      <c r="AB146" s="183">
        <f t="shared" si="74"/>
        <v>5.5106225999010494E-2</v>
      </c>
      <c r="AC146" s="40">
        <f t="shared" si="75"/>
        <v>0.11719086666666681</v>
      </c>
    </row>
    <row r="147" spans="1:29">
      <c r="A147" s="31" t="s">
        <v>1983</v>
      </c>
      <c r="B147" s="2">
        <v>10</v>
      </c>
      <c r="C147" s="175">
        <v>5.12</v>
      </c>
      <c r="D147" s="176">
        <v>1.95</v>
      </c>
      <c r="E147" s="32">
        <f t="shared" si="57"/>
        <v>0.13666666666666666</v>
      </c>
      <c r="F147" s="13">
        <f t="shared" si="58"/>
        <v>7.6672000000000294E-3</v>
      </c>
      <c r="H147" s="5">
        <f t="shared" si="59"/>
        <v>7.6672000000000295E-2</v>
      </c>
      <c r="I147" s="2" t="s">
        <v>65</v>
      </c>
      <c r="J147" s="33" t="s">
        <v>1984</v>
      </c>
      <c r="K147" s="34">
        <f t="shared" si="60"/>
        <v>43848</v>
      </c>
      <c r="L147" s="34" t="str">
        <f t="shared" ca="1" si="61"/>
        <v>2021-05-26</v>
      </c>
      <c r="M147" s="18">
        <f t="shared" ca="1" si="62"/>
        <v>4950</v>
      </c>
      <c r="N147" s="19">
        <f t="shared" ca="1" si="63"/>
        <v>5.6535919191919408E-3</v>
      </c>
      <c r="O147" s="35">
        <f t="shared" si="64"/>
        <v>9.984</v>
      </c>
      <c r="P147" s="35">
        <f t="shared" si="65"/>
        <v>1.6000000000000014E-2</v>
      </c>
      <c r="Q147" s="36">
        <f t="shared" si="66"/>
        <v>6.6666666666666666E-2</v>
      </c>
      <c r="R147" s="37">
        <f t="shared" si="67"/>
        <v>8648.3900000000158</v>
      </c>
      <c r="S147" s="38">
        <f t="shared" si="68"/>
        <v>16864.360500000032</v>
      </c>
      <c r="T147" s="38"/>
      <c r="U147" s="38"/>
      <c r="V147" s="39">
        <f t="shared" si="69"/>
        <v>63383.61789999999</v>
      </c>
      <c r="W147" s="39">
        <f t="shared" si="70"/>
        <v>80247.978400000022</v>
      </c>
      <c r="X147" s="1">
        <f t="shared" si="71"/>
        <v>66321</v>
      </c>
      <c r="Y147" s="37">
        <f t="shared" si="72"/>
        <v>13926.978400000022</v>
      </c>
      <c r="Z147" s="183">
        <f t="shared" si="73"/>
        <v>0.20999349225735475</v>
      </c>
      <c r="AA147" s="183">
        <f>SUM($C$2:C147)*D147/SUM($B$2:B147)-1</f>
        <v>0.16439157263751802</v>
      </c>
      <c r="AB147" s="183">
        <f t="shared" si="74"/>
        <v>4.5601919619836728E-2</v>
      </c>
      <c r="AC147" s="40">
        <f t="shared" si="75"/>
        <v>0.12899946666666662</v>
      </c>
    </row>
    <row r="148" spans="1:29">
      <c r="A148" s="31" t="s">
        <v>1985</v>
      </c>
      <c r="B148" s="2">
        <v>10</v>
      </c>
      <c r="C148" s="175">
        <v>5.2</v>
      </c>
      <c r="D148" s="176">
        <v>1.923</v>
      </c>
      <c r="E148" s="32">
        <f t="shared" si="57"/>
        <v>0.13666666666666666</v>
      </c>
      <c r="F148" s="13">
        <f t="shared" si="58"/>
        <v>2.3412000000000079E-2</v>
      </c>
      <c r="H148" s="5">
        <f t="shared" si="59"/>
        <v>0.23412000000000077</v>
      </c>
      <c r="I148" s="2" t="s">
        <v>65</v>
      </c>
      <c r="J148" s="33" t="s">
        <v>1986</v>
      </c>
      <c r="K148" s="34">
        <f t="shared" si="60"/>
        <v>43849</v>
      </c>
      <c r="L148" s="34" t="str">
        <f t="shared" ca="1" si="61"/>
        <v>2021-05-26</v>
      </c>
      <c r="M148" s="18">
        <f t="shared" ca="1" si="62"/>
        <v>4940</v>
      </c>
      <c r="N148" s="19">
        <f t="shared" ca="1" si="63"/>
        <v>1.7298340080971718E-2</v>
      </c>
      <c r="O148" s="35">
        <f t="shared" si="64"/>
        <v>9.9996000000000009</v>
      </c>
      <c r="P148" s="35">
        <f t="shared" si="65"/>
        <v>3.9999999999906777E-4</v>
      </c>
      <c r="Q148" s="36">
        <f t="shared" si="66"/>
        <v>6.6666666666666666E-2</v>
      </c>
      <c r="R148" s="37">
        <f t="shared" si="67"/>
        <v>8653.5900000000165</v>
      </c>
      <c r="S148" s="38">
        <f t="shared" si="68"/>
        <v>16640.853570000032</v>
      </c>
      <c r="T148" s="38"/>
      <c r="U148" s="38"/>
      <c r="V148" s="39">
        <f t="shared" si="69"/>
        <v>63383.61789999999</v>
      </c>
      <c r="W148" s="39">
        <f t="shared" si="70"/>
        <v>80024.471470000019</v>
      </c>
      <c r="X148" s="1">
        <f t="shared" si="71"/>
        <v>66331</v>
      </c>
      <c r="Y148" s="37">
        <f t="shared" si="72"/>
        <v>13693.471470000019</v>
      </c>
      <c r="Z148" s="183">
        <f t="shared" si="73"/>
        <v>0.20644150502781522</v>
      </c>
      <c r="AA148" s="183">
        <f>SUM($C$2:C148)*D148/SUM($B$2:B148)-1</f>
        <v>0.14818212028662114</v>
      </c>
      <c r="AB148" s="183">
        <f t="shared" si="74"/>
        <v>5.8259384741194076E-2</v>
      </c>
      <c r="AC148" s="40">
        <f t="shared" si="75"/>
        <v>0.11325466666666659</v>
      </c>
    </row>
    <row r="149" spans="1:29">
      <c r="A149" s="31" t="s">
        <v>1987</v>
      </c>
      <c r="B149" s="2">
        <v>10</v>
      </c>
      <c r="C149" s="175">
        <v>5.16</v>
      </c>
      <c r="D149" s="176">
        <v>1.9359</v>
      </c>
      <c r="E149" s="32">
        <f t="shared" si="57"/>
        <v>0.13666666666666666</v>
      </c>
      <c r="F149" s="13">
        <f t="shared" si="58"/>
        <v>1.5539599999999964E-2</v>
      </c>
      <c r="H149" s="5">
        <f t="shared" si="59"/>
        <v>0.15539599999999965</v>
      </c>
      <c r="I149" s="2" t="s">
        <v>65</v>
      </c>
      <c r="J149" s="33" t="s">
        <v>1988</v>
      </c>
      <c r="K149" s="34">
        <f t="shared" si="60"/>
        <v>43850</v>
      </c>
      <c r="L149" s="34" t="str">
        <f t="shared" ca="1" si="61"/>
        <v>2021-05-26</v>
      </c>
      <c r="M149" s="18">
        <f t="shared" ca="1" si="62"/>
        <v>4930</v>
      </c>
      <c r="N149" s="19">
        <f t="shared" ca="1" si="63"/>
        <v>1.1504977687626749E-2</v>
      </c>
      <c r="O149" s="35">
        <f t="shared" si="64"/>
        <v>9.9892439999999993</v>
      </c>
      <c r="P149" s="35">
        <f t="shared" si="65"/>
        <v>1.0756000000000654E-2</v>
      </c>
      <c r="Q149" s="36">
        <f t="shared" si="66"/>
        <v>6.6666666666666666E-2</v>
      </c>
      <c r="R149" s="37">
        <f t="shared" si="67"/>
        <v>8658.7500000000164</v>
      </c>
      <c r="S149" s="38">
        <f t="shared" si="68"/>
        <v>16762.47412500003</v>
      </c>
      <c r="T149" s="38"/>
      <c r="U149" s="38"/>
      <c r="V149" s="39">
        <f t="shared" si="69"/>
        <v>63383.61789999999</v>
      </c>
      <c r="W149" s="39">
        <f t="shared" si="70"/>
        <v>80146.09202500002</v>
      </c>
      <c r="X149" s="1">
        <f t="shared" si="71"/>
        <v>66341</v>
      </c>
      <c r="Y149" s="37">
        <f t="shared" si="72"/>
        <v>13805.09202500002</v>
      </c>
      <c r="Z149" s="183">
        <f t="shared" si="73"/>
        <v>0.20809291426116605</v>
      </c>
      <c r="AA149" s="183">
        <f>SUM($C$2:C149)*D149/SUM($B$2:B149)-1</f>
        <v>0.15579229971824415</v>
      </c>
      <c r="AB149" s="183">
        <f t="shared" si="74"/>
        <v>5.2300614542921897E-2</v>
      </c>
      <c r="AC149" s="40">
        <f t="shared" si="75"/>
        <v>0.1211270666666667</v>
      </c>
    </row>
    <row r="150" spans="1:29">
      <c r="A150" s="31" t="s">
        <v>1989</v>
      </c>
      <c r="B150" s="2">
        <v>10</v>
      </c>
      <c r="C150" s="175">
        <v>5.08</v>
      </c>
      <c r="D150" s="176">
        <v>1.9655</v>
      </c>
      <c r="E150" s="32">
        <f t="shared" si="57"/>
        <v>0.13666666666666666</v>
      </c>
      <c r="F150" s="13">
        <f t="shared" si="58"/>
        <v>-2.052000000000831E-4</v>
      </c>
      <c r="H150" s="5">
        <f t="shared" si="59"/>
        <v>-2.0520000000008309E-3</v>
      </c>
      <c r="I150" s="2" t="s">
        <v>65</v>
      </c>
      <c r="J150" s="33" t="s">
        <v>1990</v>
      </c>
      <c r="K150" s="34">
        <f t="shared" si="60"/>
        <v>43851</v>
      </c>
      <c r="L150" s="34" t="str">
        <f t="shared" ca="1" si="61"/>
        <v>2021-05-26</v>
      </c>
      <c r="M150" s="18">
        <f t="shared" ca="1" si="62"/>
        <v>4920</v>
      </c>
      <c r="N150" s="19">
        <f t="shared" ca="1" si="63"/>
        <v>-1.5223170731713481E-4</v>
      </c>
      <c r="O150" s="35">
        <f t="shared" si="64"/>
        <v>9.9847400000000004</v>
      </c>
      <c r="P150" s="35">
        <f t="shared" si="65"/>
        <v>1.5259999999999607E-2</v>
      </c>
      <c r="Q150" s="36">
        <f t="shared" si="66"/>
        <v>6.6666666666666666E-2</v>
      </c>
      <c r="R150" s="37">
        <f t="shared" si="67"/>
        <v>8663.8300000000163</v>
      </c>
      <c r="S150" s="38">
        <f t="shared" si="68"/>
        <v>17028.757865000032</v>
      </c>
      <c r="T150" s="38"/>
      <c r="U150" s="38"/>
      <c r="V150" s="39">
        <f t="shared" si="69"/>
        <v>63383.61789999999</v>
      </c>
      <c r="W150" s="39">
        <f t="shared" si="70"/>
        <v>80412.375765000019</v>
      </c>
      <c r="X150" s="1">
        <f t="shared" si="71"/>
        <v>66351</v>
      </c>
      <c r="Y150" s="37">
        <f t="shared" si="72"/>
        <v>14061.375765000019</v>
      </c>
      <c r="Z150" s="183">
        <f t="shared" si="73"/>
        <v>0.21192409707464877</v>
      </c>
      <c r="AA150" s="183">
        <f>SUM($C$2:C150)*D150/SUM($B$2:B150)-1</f>
        <v>0.17336175935703446</v>
      </c>
      <c r="AB150" s="183">
        <f t="shared" si="74"/>
        <v>3.8562337717614303E-2</v>
      </c>
      <c r="AC150" s="40">
        <f t="shared" si="75"/>
        <v>0.13687186666666673</v>
      </c>
    </row>
    <row r="151" spans="1:29">
      <c r="A151" s="31" t="s">
        <v>1991</v>
      </c>
      <c r="B151" s="2">
        <v>10</v>
      </c>
      <c r="C151" s="175">
        <v>5.08</v>
      </c>
      <c r="D151" s="176">
        <v>1.9673</v>
      </c>
      <c r="E151" s="32">
        <f t="shared" si="57"/>
        <v>0.13666666666666666</v>
      </c>
      <c r="F151" s="13">
        <f t="shared" si="58"/>
        <v>-2.052000000000831E-4</v>
      </c>
      <c r="H151" s="5">
        <f t="shared" si="59"/>
        <v>-2.0520000000008309E-3</v>
      </c>
      <c r="I151" s="2" t="s">
        <v>65</v>
      </c>
      <c r="J151" s="33" t="s">
        <v>1992</v>
      </c>
      <c r="K151" s="34">
        <f t="shared" si="60"/>
        <v>43852</v>
      </c>
      <c r="L151" s="34" t="str">
        <f t="shared" ca="1" si="61"/>
        <v>2021-05-26</v>
      </c>
      <c r="M151" s="18">
        <f t="shared" ca="1" si="62"/>
        <v>4910</v>
      </c>
      <c r="N151" s="19">
        <f t="shared" ca="1" si="63"/>
        <v>-1.5254175152755667E-4</v>
      </c>
      <c r="O151" s="35">
        <f t="shared" si="64"/>
        <v>9.9938839999999995</v>
      </c>
      <c r="P151" s="35">
        <f t="shared" si="65"/>
        <v>6.1160000000004544E-3</v>
      </c>
      <c r="Q151" s="36">
        <f t="shared" si="66"/>
        <v>6.6666666666666666E-2</v>
      </c>
      <c r="R151" s="37">
        <f t="shared" si="67"/>
        <v>8668.9100000000162</v>
      </c>
      <c r="S151" s="38">
        <f t="shared" si="68"/>
        <v>17054.346643000034</v>
      </c>
      <c r="T151" s="38"/>
      <c r="U151" s="38"/>
      <c r="V151" s="39">
        <f t="shared" si="69"/>
        <v>63383.61789999999</v>
      </c>
      <c r="W151" s="39">
        <f t="shared" si="70"/>
        <v>80437.964543000024</v>
      </c>
      <c r="X151" s="1">
        <f t="shared" si="71"/>
        <v>66361</v>
      </c>
      <c r="Y151" s="37">
        <f t="shared" si="72"/>
        <v>14076.964543000024</v>
      </c>
      <c r="Z151" s="183">
        <f t="shared" si="73"/>
        <v>0.21212707076445536</v>
      </c>
      <c r="AA151" s="183">
        <f>SUM($C$2:C151)*D151/SUM($B$2:B151)-1</f>
        <v>0.17433368984521613</v>
      </c>
      <c r="AB151" s="183">
        <f t="shared" si="74"/>
        <v>3.7793380919239228E-2</v>
      </c>
      <c r="AC151" s="40">
        <f t="shared" si="75"/>
        <v>0.13687186666666673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 t="shared" si="57"/>
        <v>0.13666666666666666</v>
      </c>
      <c r="F152" s="13">
        <f t="shared" si="58"/>
        <v>-1.0045700000000046E-2</v>
      </c>
      <c r="H152" s="5">
        <f t="shared" si="59"/>
        <v>-0.10045700000000046</v>
      </c>
      <c r="I152" s="2" t="s">
        <v>65</v>
      </c>
      <c r="J152" s="33" t="s">
        <v>2025</v>
      </c>
      <c r="K152" s="34">
        <f t="shared" si="60"/>
        <v>43855</v>
      </c>
      <c r="L152" s="34" t="str">
        <f t="shared" ca="1" si="61"/>
        <v>2021-05-26</v>
      </c>
      <c r="M152" s="18">
        <f t="shared" ca="1" si="62"/>
        <v>4880</v>
      </c>
      <c r="N152" s="19">
        <f t="shared" ca="1" si="63"/>
        <v>-7.5136895491803623E-3</v>
      </c>
      <c r="O152" s="35">
        <f t="shared" si="64"/>
        <v>9.9885739999999998</v>
      </c>
      <c r="P152" s="35">
        <f t="shared" si="65"/>
        <v>1.1426000000000158E-2</v>
      </c>
      <c r="Q152" s="36">
        <f t="shared" si="66"/>
        <v>6.6666666666666666E-2</v>
      </c>
      <c r="R152" s="37">
        <f t="shared" si="67"/>
        <v>8590.8800000000174</v>
      </c>
      <c r="S152" s="38">
        <f t="shared" si="68"/>
        <v>17059.769504000036</v>
      </c>
      <c r="T152" s="38">
        <v>83.06</v>
      </c>
      <c r="U152" s="38">
        <v>164.12</v>
      </c>
      <c r="V152" s="39">
        <f t="shared" si="69"/>
        <v>63547.737899999993</v>
      </c>
      <c r="W152" s="39">
        <f t="shared" si="70"/>
        <v>80607.507404000033</v>
      </c>
      <c r="X152" s="1">
        <f t="shared" si="71"/>
        <v>66371</v>
      </c>
      <c r="Y152" s="37">
        <f t="shared" si="72"/>
        <v>14236.507404000033</v>
      </c>
      <c r="Z152" s="183">
        <f t="shared" si="73"/>
        <v>0.21449891374244823</v>
      </c>
      <c r="AA152" s="183">
        <f>SUM($C$2:C152)*D152/SUM($B$2:B152)-1</f>
        <v>0.18526753884917424</v>
      </c>
      <c r="AB152" s="183">
        <f t="shared" si="74"/>
        <v>2.9231374893273987E-2</v>
      </c>
      <c r="AC152" s="40">
        <f t="shared" si="75"/>
        <v>0.1467123666666667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 t="shared" ref="E153:E178" si="76">10%*Q153+13%</f>
        <v>0.13666666666666666</v>
      </c>
      <c r="F153" s="13">
        <f t="shared" ref="F153:F178" si="77">IF(G153="",($F$1*C153-B153)/B153,H153/B153)</f>
        <v>9.6352999999998797E-3</v>
      </c>
      <c r="H153" s="5">
        <f t="shared" ref="H153:H178" si="78">IF(G153="",$F$1*C153-B153,G153-B153)</f>
        <v>9.6352999999998801E-2</v>
      </c>
      <c r="I153" s="2" t="s">
        <v>65</v>
      </c>
      <c r="J153" s="33" t="s">
        <v>2049</v>
      </c>
      <c r="K153" s="34">
        <f t="shared" ref="K153:K187" si="79">DATE(MID(J153,1,4),MID(J153,5,2),MID(J153,7,2))</f>
        <v>43856</v>
      </c>
      <c r="L153" s="34" t="str">
        <f t="shared" ref="L153:L178" ca="1" si="80">IF(LEN(J153) &gt; 15,DATE(MID(J153,12,4),MID(J153,16,2),MID(J153,18,2)),TEXT(TODAY(),"yyyy-mm-dd"))</f>
        <v>2021-05-26</v>
      </c>
      <c r="M153" s="18">
        <f t="shared" ref="M153:M178" ca="1" si="81">(L153-K153+1)*B153</f>
        <v>4870</v>
      </c>
      <c r="N153" s="19">
        <f t="shared" ref="N153:N178" ca="1" si="82">H153/M153*365</f>
        <v>7.2215287474331749E-3</v>
      </c>
      <c r="O153" s="35">
        <f t="shared" ref="O153:O178" si="83">D153*C153</f>
        <v>9.9947789999999994</v>
      </c>
      <c r="P153" s="35">
        <f t="shared" ref="P153:P178" si="84">B153-O153</f>
        <v>5.2210000000005863E-3</v>
      </c>
      <c r="Q153" s="36">
        <f t="shared" ref="Q153:Q178" si="85">B153/150</f>
        <v>6.6666666666666666E-2</v>
      </c>
      <c r="R153" s="37">
        <f t="shared" ref="R153:R176" si="86">R152+C153-T153</f>
        <v>8596.0100000000166</v>
      </c>
      <c r="S153" s="38">
        <f t="shared" ref="S153:S176" si="87">R153*D153</f>
        <v>16747.60628300003</v>
      </c>
      <c r="T153" s="38"/>
      <c r="U153" s="38"/>
      <c r="V153" s="39">
        <f t="shared" ref="V153:V176" si="88">V152+U153</f>
        <v>63547.737899999993</v>
      </c>
      <c r="W153" s="39">
        <f t="shared" ref="W153:W176" si="89">V153+S153</f>
        <v>80295.344183000023</v>
      </c>
      <c r="X153" s="1">
        <f t="shared" ref="X153:X176" si="90">X152+B153</f>
        <v>66381</v>
      </c>
      <c r="Y153" s="37">
        <f t="shared" ref="Y153:Y176" si="91">W153-X153</f>
        <v>13914.344183000023</v>
      </c>
      <c r="Z153" s="183">
        <f t="shared" ref="Z153:Z176" si="92">W153/X153-1</f>
        <v>0.2096133559753548</v>
      </c>
      <c r="AA153" s="183">
        <f>SUM($C$2:C153)*D153/SUM($B$2:B153)-1</f>
        <v>0.16278916151323553</v>
      </c>
      <c r="AB153" s="183">
        <f t="shared" ref="AB153:AB178" si="93">Z153-AA153</f>
        <v>4.6824194462119273E-2</v>
      </c>
      <c r="AC153" s="40">
        <f t="shared" ref="AC153:AC178" si="94">IF(E153-F153&lt;0,"达成",E153-F153)</f>
        <v>0.12703136666666678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 t="shared" si="76"/>
        <v>0.13666666666666666</v>
      </c>
      <c r="F154" s="13">
        <f t="shared" si="77"/>
        <v>5.6991000000000012E-3</v>
      </c>
      <c r="H154" s="5">
        <f t="shared" si="78"/>
        <v>5.6991000000000014E-2</v>
      </c>
      <c r="I154" s="2" t="s">
        <v>65</v>
      </c>
      <c r="J154" s="33" t="s">
        <v>2051</v>
      </c>
      <c r="K154" s="34">
        <f t="shared" si="79"/>
        <v>43857</v>
      </c>
      <c r="L154" s="34" t="str">
        <f t="shared" ca="1" si="80"/>
        <v>2021-05-26</v>
      </c>
      <c r="M154" s="18">
        <f t="shared" ca="1" si="81"/>
        <v>4860</v>
      </c>
      <c r="N154" s="19">
        <f t="shared" ca="1" si="82"/>
        <v>4.2801882716049389E-3</v>
      </c>
      <c r="O154" s="35">
        <f t="shared" si="83"/>
        <v>9.980341000000001</v>
      </c>
      <c r="P154" s="35">
        <f t="shared" si="84"/>
        <v>1.9658999999998983E-2</v>
      </c>
      <c r="Q154" s="36">
        <f t="shared" si="85"/>
        <v>6.6666666666666666E-2</v>
      </c>
      <c r="R154" s="37">
        <f t="shared" si="86"/>
        <v>8601.1200000000172</v>
      </c>
      <c r="S154" s="38">
        <f t="shared" si="87"/>
        <v>16798.847472000034</v>
      </c>
      <c r="T154" s="38"/>
      <c r="U154" s="38"/>
      <c r="V154" s="39">
        <f t="shared" si="88"/>
        <v>63547.737899999993</v>
      </c>
      <c r="W154" s="39">
        <f t="shared" si="89"/>
        <v>80346.58537200003</v>
      </c>
      <c r="X154" s="1">
        <f t="shared" si="90"/>
        <v>66391</v>
      </c>
      <c r="Y154" s="37">
        <f t="shared" si="91"/>
        <v>13955.58537200003</v>
      </c>
      <c r="Z154" s="183">
        <f t="shared" si="92"/>
        <v>0.21020296986037312</v>
      </c>
      <c r="AA154" s="183">
        <f>SUM($C$2:C154)*D154/SUM($B$2:B154)-1</f>
        <v>0.16555580563034122</v>
      </c>
      <c r="AB154" s="183">
        <f t="shared" si="93"/>
        <v>4.4647164230031899E-2</v>
      </c>
      <c r="AC154" s="40">
        <f t="shared" si="94"/>
        <v>0.13096756666666665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 t="shared" si="76"/>
        <v>0.13666666666666666</v>
      </c>
      <c r="F155" s="13">
        <f t="shared" si="77"/>
        <v>3.3252500000000039E-2</v>
      </c>
      <c r="H155" s="5">
        <f t="shared" si="78"/>
        <v>0.3325250000000004</v>
      </c>
      <c r="I155" s="2" t="s">
        <v>65</v>
      </c>
      <c r="J155" s="33" t="s">
        <v>2053</v>
      </c>
      <c r="K155" s="34">
        <f t="shared" si="79"/>
        <v>43858</v>
      </c>
      <c r="L155" s="34" t="str">
        <f t="shared" ca="1" si="80"/>
        <v>2021-05-26</v>
      </c>
      <c r="M155" s="18">
        <f t="shared" ca="1" si="81"/>
        <v>4850</v>
      </c>
      <c r="N155" s="19">
        <f t="shared" ca="1" si="82"/>
        <v>2.5025077319587662E-2</v>
      </c>
      <c r="O155" s="35">
        <f t="shared" si="83"/>
        <v>9.9907500000000002</v>
      </c>
      <c r="P155" s="35">
        <f t="shared" si="84"/>
        <v>9.2499999999997584E-3</v>
      </c>
      <c r="Q155" s="36">
        <f t="shared" si="85"/>
        <v>6.6666666666666666E-2</v>
      </c>
      <c r="R155" s="37">
        <f t="shared" si="86"/>
        <v>8606.3700000000172</v>
      </c>
      <c r="S155" s="38">
        <f t="shared" si="87"/>
        <v>16377.922110000032</v>
      </c>
      <c r="T155" s="38"/>
      <c r="U155" s="38"/>
      <c r="V155" s="39">
        <f t="shared" si="88"/>
        <v>63547.737899999993</v>
      </c>
      <c r="W155" s="39">
        <f t="shared" si="89"/>
        <v>79925.660010000021</v>
      </c>
      <c r="X155" s="1">
        <f t="shared" si="90"/>
        <v>66401</v>
      </c>
      <c r="Y155" s="37">
        <f t="shared" si="91"/>
        <v>13524.660010000021</v>
      </c>
      <c r="Z155" s="183">
        <f t="shared" si="92"/>
        <v>0.20368157121127717</v>
      </c>
      <c r="AA155" s="183">
        <f>SUM($C$2:C155)*D155/SUM($B$2:B155)-1</f>
        <v>0.13557762634534432</v>
      </c>
      <c r="AB155" s="183">
        <f t="shared" si="93"/>
        <v>6.8103944865932853E-2</v>
      </c>
      <c r="AC155" s="40">
        <f t="shared" si="94"/>
        <v>0.10341416666666661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 t="shared" si="76"/>
        <v>0.13666666666666666</v>
      </c>
      <c r="F156" s="13">
        <f t="shared" si="77"/>
        <v>3.7188699999999922E-2</v>
      </c>
      <c r="H156" s="5">
        <f t="shared" si="78"/>
        <v>0.37188699999999919</v>
      </c>
      <c r="I156" s="2" t="s">
        <v>65</v>
      </c>
      <c r="J156" s="33" t="s">
        <v>2055</v>
      </c>
      <c r="K156" s="34">
        <f t="shared" si="79"/>
        <v>43859</v>
      </c>
      <c r="L156" s="34" t="str">
        <f t="shared" ca="1" si="80"/>
        <v>2021-05-26</v>
      </c>
      <c r="M156" s="18">
        <f t="shared" ca="1" si="81"/>
        <v>4840</v>
      </c>
      <c r="N156" s="19">
        <f t="shared" ca="1" si="82"/>
        <v>2.8045197314049527E-2</v>
      </c>
      <c r="O156" s="35">
        <f t="shared" si="83"/>
        <v>9.9829609999999995</v>
      </c>
      <c r="P156" s="35">
        <f t="shared" si="84"/>
        <v>1.703900000000047E-2</v>
      </c>
      <c r="Q156" s="36">
        <f t="shared" si="85"/>
        <v>6.6666666666666666E-2</v>
      </c>
      <c r="R156" s="37">
        <f t="shared" si="86"/>
        <v>8611.6400000000176</v>
      </c>
      <c r="S156" s="38">
        <f t="shared" si="87"/>
        <v>16313.029652000034</v>
      </c>
      <c r="T156" s="38"/>
      <c r="U156" s="38"/>
      <c r="V156" s="39">
        <f t="shared" si="88"/>
        <v>63547.737899999993</v>
      </c>
      <c r="W156" s="39">
        <f t="shared" si="89"/>
        <v>79860.767552000034</v>
      </c>
      <c r="X156" s="1">
        <f t="shared" si="90"/>
        <v>66411</v>
      </c>
      <c r="Y156" s="37">
        <f t="shared" si="91"/>
        <v>13449.767552000034</v>
      </c>
      <c r="Z156" s="183">
        <f t="shared" si="92"/>
        <v>0.20252318971254812</v>
      </c>
      <c r="AA156" s="183">
        <f>SUM($C$2:C156)*D156/SUM($B$2:B156)-1</f>
        <v>0.13030885484625343</v>
      </c>
      <c r="AB156" s="183">
        <f t="shared" si="93"/>
        <v>7.2214334866294694E-2</v>
      </c>
      <c r="AC156" s="40">
        <f t="shared" si="94"/>
        <v>9.9477966666666737E-2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 t="shared" si="76"/>
        <v>0.13666666666666666</v>
      </c>
      <c r="F157" s="13">
        <f t="shared" si="77"/>
        <v>2.5380099999999926E-2</v>
      </c>
      <c r="H157" s="5">
        <f t="shared" si="78"/>
        <v>0.25380099999999928</v>
      </c>
      <c r="I157" s="2" t="s">
        <v>65</v>
      </c>
      <c r="J157" s="33" t="s">
        <v>2057</v>
      </c>
      <c r="K157" s="34">
        <f t="shared" si="79"/>
        <v>43862</v>
      </c>
      <c r="L157" s="34" t="str">
        <f t="shared" ca="1" si="80"/>
        <v>2021-05-26</v>
      </c>
      <c r="M157" s="18">
        <f t="shared" ca="1" si="81"/>
        <v>4810</v>
      </c>
      <c r="N157" s="19">
        <f t="shared" ca="1" si="82"/>
        <v>1.9259327442827389E-2</v>
      </c>
      <c r="O157" s="35">
        <f t="shared" si="83"/>
        <v>9.9844439999999999</v>
      </c>
      <c r="P157" s="35">
        <f t="shared" si="84"/>
        <v>1.5556000000000125E-2</v>
      </c>
      <c r="Q157" s="36">
        <f t="shared" si="85"/>
        <v>6.6666666666666666E-2</v>
      </c>
      <c r="R157" s="37">
        <f t="shared" si="86"/>
        <v>8616.8500000000167</v>
      </c>
      <c r="S157" s="38">
        <f t="shared" si="87"/>
        <v>16513.331340000033</v>
      </c>
      <c r="T157" s="38"/>
      <c r="U157" s="38"/>
      <c r="V157" s="39">
        <f t="shared" si="88"/>
        <v>63547.737899999993</v>
      </c>
      <c r="W157" s="39">
        <f t="shared" si="89"/>
        <v>80061.069240000026</v>
      </c>
      <c r="X157" s="1">
        <f t="shared" si="90"/>
        <v>66421</v>
      </c>
      <c r="Y157" s="37">
        <f t="shared" si="91"/>
        <v>13640.069240000026</v>
      </c>
      <c r="Z157" s="183">
        <f t="shared" si="92"/>
        <v>0.20535778202676913</v>
      </c>
      <c r="AA157" s="183">
        <f>SUM($C$2:C157)*D157/SUM($B$2:B157)-1</f>
        <v>0.1434109460154247</v>
      </c>
      <c r="AB157" s="183">
        <f t="shared" si="93"/>
        <v>6.1946836011344431E-2</v>
      </c>
      <c r="AC157" s="40">
        <f t="shared" si="94"/>
        <v>0.11128656666666673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 t="shared" si="76"/>
        <v>0.13666666666666666</v>
      </c>
      <c r="F158" s="13">
        <f t="shared" si="77"/>
        <v>1.1603399999999908E-2</v>
      </c>
      <c r="H158" s="5">
        <f t="shared" si="78"/>
        <v>0.11603399999999908</v>
      </c>
      <c r="I158" s="2" t="s">
        <v>65</v>
      </c>
      <c r="J158" s="33" t="s">
        <v>2059</v>
      </c>
      <c r="K158" s="34">
        <f t="shared" si="79"/>
        <v>43863</v>
      </c>
      <c r="L158" s="34" t="str">
        <f t="shared" ca="1" si="80"/>
        <v>2021-05-26</v>
      </c>
      <c r="M158" s="18">
        <f t="shared" ca="1" si="81"/>
        <v>4800</v>
      </c>
      <c r="N158" s="19">
        <f t="shared" ca="1" si="82"/>
        <v>8.8234187499999298E-3</v>
      </c>
      <c r="O158" s="35">
        <f t="shared" si="83"/>
        <v>9.9931879999999982</v>
      </c>
      <c r="P158" s="35">
        <f t="shared" si="84"/>
        <v>6.8120000000018166E-3</v>
      </c>
      <c r="Q158" s="36">
        <f t="shared" si="85"/>
        <v>6.6666666666666666E-2</v>
      </c>
      <c r="R158" s="37">
        <f t="shared" si="86"/>
        <v>8621.9900000000162</v>
      </c>
      <c r="S158" s="38">
        <f t="shared" si="87"/>
        <v>16762.872958000029</v>
      </c>
      <c r="T158" s="38"/>
      <c r="U158" s="38"/>
      <c r="V158" s="39">
        <f t="shared" si="88"/>
        <v>63547.737899999993</v>
      </c>
      <c r="W158" s="39">
        <f t="shared" si="89"/>
        <v>80310.610858000029</v>
      </c>
      <c r="X158" s="1">
        <f t="shared" si="90"/>
        <v>66431</v>
      </c>
      <c r="Y158" s="37">
        <f t="shared" si="91"/>
        <v>13879.610858000029</v>
      </c>
      <c r="Z158" s="183">
        <f t="shared" si="92"/>
        <v>0.20893274010627616</v>
      </c>
      <c r="AA158" s="183">
        <f>SUM($C$2:C158)*D158/SUM($B$2:B158)-1</f>
        <v>0.15990386219782815</v>
      </c>
      <c r="AB158" s="183">
        <f t="shared" si="93"/>
        <v>4.902887790844801E-2</v>
      </c>
      <c r="AC158" s="40">
        <f t="shared" si="94"/>
        <v>0.12506326666666676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 t="shared" si="76"/>
        <v>0.13666666666666666</v>
      </c>
      <c r="F159" s="13">
        <f t="shared" si="77"/>
        <v>1.3571500000000115E-2</v>
      </c>
      <c r="H159" s="5">
        <f t="shared" si="78"/>
        <v>0.13571500000000114</v>
      </c>
      <c r="I159" s="2" t="s">
        <v>65</v>
      </c>
      <c r="J159" s="33" t="s">
        <v>2061</v>
      </c>
      <c r="K159" s="34">
        <f t="shared" si="79"/>
        <v>43864</v>
      </c>
      <c r="L159" s="34" t="str">
        <f t="shared" ca="1" si="80"/>
        <v>2021-05-26</v>
      </c>
      <c r="M159" s="18">
        <f t="shared" ca="1" si="81"/>
        <v>4790</v>
      </c>
      <c r="N159" s="19">
        <f t="shared" ca="1" si="82"/>
        <v>1.0341539665970859E-2</v>
      </c>
      <c r="O159" s="35">
        <f t="shared" si="83"/>
        <v>9.986365000000001</v>
      </c>
      <c r="P159" s="35">
        <f t="shared" si="84"/>
        <v>1.3634999999998954E-2</v>
      </c>
      <c r="Q159" s="36">
        <f t="shared" si="85"/>
        <v>6.6666666666666666E-2</v>
      </c>
      <c r="R159" s="37">
        <f t="shared" si="86"/>
        <v>8627.1400000000158</v>
      </c>
      <c r="S159" s="38">
        <f t="shared" si="87"/>
        <v>16728.887174000032</v>
      </c>
      <c r="T159" s="38"/>
      <c r="U159" s="38"/>
      <c r="V159" s="39">
        <f t="shared" si="88"/>
        <v>63547.737899999993</v>
      </c>
      <c r="W159" s="39">
        <f t="shared" si="89"/>
        <v>80276.625074000025</v>
      </c>
      <c r="X159" s="1">
        <f t="shared" si="90"/>
        <v>66441</v>
      </c>
      <c r="Y159" s="37">
        <f t="shared" si="91"/>
        <v>13835.625074000025</v>
      </c>
      <c r="Z159" s="183">
        <f t="shared" si="92"/>
        <v>0.20823926602549658</v>
      </c>
      <c r="AA159" s="183">
        <f>SUM($C$2:C159)*D159/SUM($B$2:B159)-1</f>
        <v>0.15676888287815149</v>
      </c>
      <c r="AB159" s="183">
        <f t="shared" si="93"/>
        <v>5.1470383147345089E-2</v>
      </c>
      <c r="AC159" s="40">
        <f t="shared" si="94"/>
        <v>0.12309516666666655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 t="shared" si="76"/>
        <v>0.13666666666666666</v>
      </c>
      <c r="F160" s="13">
        <f t="shared" si="77"/>
        <v>1.5539599999999964E-2</v>
      </c>
      <c r="H160" s="5">
        <f t="shared" si="78"/>
        <v>0.15539599999999965</v>
      </c>
      <c r="I160" s="2" t="s">
        <v>65</v>
      </c>
      <c r="J160" s="33" t="s">
        <v>2063</v>
      </c>
      <c r="K160" s="34">
        <f t="shared" si="79"/>
        <v>43865</v>
      </c>
      <c r="L160" s="34" t="str">
        <f t="shared" ca="1" si="80"/>
        <v>2021-05-26</v>
      </c>
      <c r="M160" s="18">
        <f t="shared" ca="1" si="81"/>
        <v>4780</v>
      </c>
      <c r="N160" s="19">
        <f t="shared" ca="1" si="82"/>
        <v>1.1866012552301228E-2</v>
      </c>
      <c r="O160" s="35">
        <f t="shared" si="83"/>
        <v>9.9856320000000007</v>
      </c>
      <c r="P160" s="35">
        <f t="shared" si="84"/>
        <v>1.436799999999927E-2</v>
      </c>
      <c r="Q160" s="36">
        <f t="shared" si="85"/>
        <v>6.6666666666666666E-2</v>
      </c>
      <c r="R160" s="37">
        <f t="shared" si="86"/>
        <v>8632.3000000000156</v>
      </c>
      <c r="S160" s="38">
        <f t="shared" si="87"/>
        <v>16705.226960000029</v>
      </c>
      <c r="T160" s="38"/>
      <c r="U160" s="38"/>
      <c r="V160" s="39">
        <f t="shared" si="88"/>
        <v>63547.737899999993</v>
      </c>
      <c r="W160" s="39">
        <f t="shared" si="89"/>
        <v>80252.964860000022</v>
      </c>
      <c r="X160" s="1">
        <f t="shared" si="90"/>
        <v>66451</v>
      </c>
      <c r="Y160" s="37">
        <f t="shared" si="91"/>
        <v>13801.964860000022</v>
      </c>
      <c r="Z160" s="183">
        <f t="shared" si="92"/>
        <v>0.20770138688657847</v>
      </c>
      <c r="AA160" s="183">
        <f>SUM($C$2:C160)*D160/SUM($B$2:B160)-1</f>
        <v>0.15435142750495756</v>
      </c>
      <c r="AB160" s="183">
        <f t="shared" si="93"/>
        <v>5.3349959381620904E-2</v>
      </c>
      <c r="AC160" s="40">
        <f t="shared" si="94"/>
        <v>0.1211270666666667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 t="shared" si="76"/>
        <v>0.13666666666666666</v>
      </c>
      <c r="F161" s="13">
        <f t="shared" si="77"/>
        <v>1.3571500000000115E-2</v>
      </c>
      <c r="H161" s="5">
        <f t="shared" si="78"/>
        <v>0.13571500000000114</v>
      </c>
      <c r="I161" s="2" t="s">
        <v>65</v>
      </c>
      <c r="J161" s="33" t="s">
        <v>2065</v>
      </c>
      <c r="K161" s="34">
        <f t="shared" si="79"/>
        <v>43866</v>
      </c>
      <c r="L161" s="34" t="str">
        <f t="shared" ca="1" si="80"/>
        <v>2021-05-26</v>
      </c>
      <c r="M161" s="18">
        <f t="shared" ca="1" si="81"/>
        <v>4770</v>
      </c>
      <c r="N161" s="19">
        <f t="shared" ca="1" si="82"/>
        <v>1.0384900419287298E-2</v>
      </c>
      <c r="O161" s="35">
        <f t="shared" si="83"/>
        <v>9.9827600000000007</v>
      </c>
      <c r="P161" s="35">
        <f t="shared" si="84"/>
        <v>1.7239999999999256E-2</v>
      </c>
      <c r="Q161" s="36">
        <f t="shared" si="85"/>
        <v>6.6666666666666666E-2</v>
      </c>
      <c r="R161" s="37">
        <f t="shared" si="86"/>
        <v>8637.4500000000153</v>
      </c>
      <c r="S161" s="38">
        <f t="shared" si="87"/>
        <v>16742.833080000029</v>
      </c>
      <c r="T161" s="38"/>
      <c r="U161" s="38"/>
      <c r="V161" s="39">
        <f t="shared" si="88"/>
        <v>63547.737899999993</v>
      </c>
      <c r="W161" s="39">
        <f t="shared" si="89"/>
        <v>80290.570980000019</v>
      </c>
      <c r="X161" s="1">
        <f t="shared" si="90"/>
        <v>66461</v>
      </c>
      <c r="Y161" s="37">
        <f t="shared" si="91"/>
        <v>13829.570980000019</v>
      </c>
      <c r="Z161" s="183">
        <f t="shared" si="92"/>
        <v>0.20808550849370344</v>
      </c>
      <c r="AA161" s="183">
        <f>SUM($C$2:C161)*D161/SUM($B$2:B161)-1</f>
        <v>0.1561681482863142</v>
      </c>
      <c r="AB161" s="183">
        <f t="shared" si="93"/>
        <v>5.191736020738924E-2</v>
      </c>
      <c r="AC161" s="40">
        <f t="shared" si="94"/>
        <v>0.12309516666666655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 t="shared" si="76"/>
        <v>0.13666666666666666</v>
      </c>
      <c r="F162" s="13">
        <f t="shared" si="77"/>
        <v>-2.052000000000831E-4</v>
      </c>
      <c r="H162" s="5">
        <f t="shared" si="78"/>
        <v>-2.0520000000008309E-3</v>
      </c>
      <c r="I162" s="2" t="s">
        <v>65</v>
      </c>
      <c r="J162" s="33" t="s">
        <v>2069</v>
      </c>
      <c r="K162" s="34">
        <f t="shared" si="79"/>
        <v>43869</v>
      </c>
      <c r="L162" s="34" t="str">
        <f t="shared" ca="1" si="80"/>
        <v>2021-05-26</v>
      </c>
      <c r="M162" s="18">
        <f t="shared" ca="1" si="81"/>
        <v>4740</v>
      </c>
      <c r="N162" s="19">
        <f t="shared" ca="1" si="82"/>
        <v>-1.5801265822791208E-4</v>
      </c>
      <c r="O162" s="35">
        <f t="shared" si="83"/>
        <v>9.9842320000000004</v>
      </c>
      <c r="P162" s="35">
        <f t="shared" si="84"/>
        <v>1.576799999999956E-2</v>
      </c>
      <c r="Q162" s="36">
        <f t="shared" si="85"/>
        <v>6.6666666666666666E-2</v>
      </c>
      <c r="R162" s="37">
        <f t="shared" si="86"/>
        <v>8642.5300000000152</v>
      </c>
      <c r="S162" s="38">
        <f t="shared" si="87"/>
        <v>16986.028462000031</v>
      </c>
      <c r="T162" s="38"/>
      <c r="U162" s="38"/>
      <c r="V162" s="39">
        <f t="shared" si="88"/>
        <v>63547.737899999993</v>
      </c>
      <c r="W162" s="39">
        <f t="shared" si="89"/>
        <v>80533.766362000024</v>
      </c>
      <c r="X162" s="1">
        <f t="shared" si="90"/>
        <v>66471</v>
      </c>
      <c r="Y162" s="37">
        <f t="shared" si="91"/>
        <v>14062.766362000024</v>
      </c>
      <c r="Z162" s="183">
        <f t="shared" si="92"/>
        <v>0.21156243116547091</v>
      </c>
      <c r="AA162" s="183">
        <f>SUM($C$2:C162)*D162/SUM($B$2:B162)-1</f>
        <v>0.17217115484096501</v>
      </c>
      <c r="AB162" s="183">
        <f t="shared" si="93"/>
        <v>3.9391276324505897E-2</v>
      </c>
      <c r="AC162" s="40">
        <f t="shared" si="94"/>
        <v>0.13687186666666673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 t="shared" si="76"/>
        <v>0.13666666666666666</v>
      </c>
      <c r="F163" s="13">
        <f t="shared" si="77"/>
        <v>-1.988620000000001E-2</v>
      </c>
      <c r="H163" s="5">
        <f t="shared" si="78"/>
        <v>-0.19886200000000009</v>
      </c>
      <c r="I163" s="2" t="s">
        <v>65</v>
      </c>
      <c r="J163" s="33" t="s">
        <v>2071</v>
      </c>
      <c r="K163" s="34">
        <f t="shared" si="79"/>
        <v>43870</v>
      </c>
      <c r="L163" s="34" t="str">
        <f t="shared" ca="1" si="80"/>
        <v>2021-05-26</v>
      </c>
      <c r="M163" s="18">
        <f t="shared" ca="1" si="81"/>
        <v>4730</v>
      </c>
      <c r="N163" s="19">
        <f t="shared" ca="1" si="82"/>
        <v>-1.534558773784356E-2</v>
      </c>
      <c r="O163" s="35">
        <f t="shared" si="83"/>
        <v>9.9908760000000019</v>
      </c>
      <c r="P163" s="35">
        <f t="shared" si="84"/>
        <v>9.1239999999981336E-3</v>
      </c>
      <c r="Q163" s="36">
        <f t="shared" si="85"/>
        <v>6.6666666666666666E-2</v>
      </c>
      <c r="R163" s="37">
        <f t="shared" si="86"/>
        <v>7404.6900000000151</v>
      </c>
      <c r="S163" s="38">
        <f t="shared" si="87"/>
        <v>14855.289078000033</v>
      </c>
      <c r="T163" s="38">
        <v>1242.82</v>
      </c>
      <c r="U163" s="38">
        <v>2480.88</v>
      </c>
      <c r="V163" s="39">
        <f t="shared" si="88"/>
        <v>66028.617899999997</v>
      </c>
      <c r="W163" s="39">
        <f t="shared" si="89"/>
        <v>80883.906978000028</v>
      </c>
      <c r="X163" s="1">
        <f t="shared" si="90"/>
        <v>66481</v>
      </c>
      <c r="Y163" s="37">
        <f t="shared" si="91"/>
        <v>14402.906978000028</v>
      </c>
      <c r="Z163" s="183">
        <f t="shared" si="92"/>
        <v>0.21664696647162396</v>
      </c>
      <c r="AA163" s="183">
        <f>SUM($C$2:C163)*D163/SUM($B$2:B163)-1</f>
        <v>0.19638947414997721</v>
      </c>
      <c r="AB163" s="183">
        <f t="shared" si="93"/>
        <v>2.0257492321646753E-2</v>
      </c>
      <c r="AC163" s="40">
        <f t="shared" si="94"/>
        <v>0.15655286666666668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 t="shared" si="76"/>
        <v>0.13666666666666666</v>
      </c>
      <c r="F164" s="13">
        <f t="shared" si="77"/>
        <v>-3.9567200000000115E-2</v>
      </c>
      <c r="H164" s="5">
        <f t="shared" si="78"/>
        <v>-0.39567200000000113</v>
      </c>
      <c r="I164" s="2" t="s">
        <v>65</v>
      </c>
      <c r="J164" s="33" t="s">
        <v>2073</v>
      </c>
      <c r="K164" s="34">
        <f t="shared" si="79"/>
        <v>43871</v>
      </c>
      <c r="L164" s="34" t="str">
        <f t="shared" ca="1" si="80"/>
        <v>2021-05-26</v>
      </c>
      <c r="M164" s="18">
        <f t="shared" ca="1" si="81"/>
        <v>4720</v>
      </c>
      <c r="N164" s="19">
        <f t="shared" ca="1" si="82"/>
        <v>-3.059751694915263E-2</v>
      </c>
      <c r="O164" s="35">
        <f t="shared" si="83"/>
        <v>9.9893600000000013</v>
      </c>
      <c r="P164" s="35">
        <f t="shared" si="84"/>
        <v>1.0639999999998651E-2</v>
      </c>
      <c r="Q164" s="36">
        <f t="shared" si="85"/>
        <v>6.6666666666666666E-2</v>
      </c>
      <c r="R164" s="37">
        <f t="shared" si="86"/>
        <v>7409.5700000000152</v>
      </c>
      <c r="S164" s="38">
        <f t="shared" si="87"/>
        <v>15167.389790000032</v>
      </c>
      <c r="T164" s="38"/>
      <c r="U164" s="38"/>
      <c r="V164" s="39">
        <f t="shared" si="88"/>
        <v>66028.617899999997</v>
      </c>
      <c r="W164" s="39">
        <f t="shared" si="89"/>
        <v>81196.007690000028</v>
      </c>
      <c r="X164" s="1">
        <f t="shared" si="90"/>
        <v>66491</v>
      </c>
      <c r="Y164" s="37">
        <f t="shared" si="91"/>
        <v>14705.007690000028</v>
      </c>
      <c r="Z164" s="183">
        <f t="shared" si="92"/>
        <v>0.22115786632777401</v>
      </c>
      <c r="AA164" s="183">
        <f>SUM($C$2:C164)*D164/SUM($B$2:B164)-1</f>
        <v>0.22059134411730486</v>
      </c>
      <c r="AB164" s="183">
        <f t="shared" si="93"/>
        <v>5.6652221046915585E-4</v>
      </c>
      <c r="AC164" s="40">
        <f t="shared" si="94"/>
        <v>0.17623386666666677</v>
      </c>
    </row>
    <row r="165" spans="1:29">
      <c r="A165" s="229" t="s">
        <v>2074</v>
      </c>
      <c r="B165" s="2">
        <v>10</v>
      </c>
      <c r="C165" s="175">
        <v>4.91</v>
      </c>
      <c r="D165" s="176">
        <v>2.0337999999999998</v>
      </c>
      <c r="E165" s="32">
        <f t="shared" si="76"/>
        <v>0.13666666666666666</v>
      </c>
      <c r="F165" s="13">
        <f t="shared" si="77"/>
        <v>-3.366290000000003E-2</v>
      </c>
      <c r="H165" s="5">
        <f t="shared" si="78"/>
        <v>-0.33662900000000029</v>
      </c>
      <c r="I165" s="2" t="s">
        <v>65</v>
      </c>
      <c r="J165" s="33" t="s">
        <v>2076</v>
      </c>
      <c r="K165" s="34">
        <f t="shared" si="79"/>
        <v>43879</v>
      </c>
      <c r="L165" s="34" t="str">
        <f t="shared" ca="1" si="80"/>
        <v>2021-05-26</v>
      </c>
      <c r="M165" s="18">
        <f t="shared" ca="1" si="81"/>
        <v>4640</v>
      </c>
      <c r="N165" s="19">
        <f t="shared" ca="1" si="82"/>
        <v>-2.6480514008620712E-2</v>
      </c>
      <c r="O165" s="35">
        <f t="shared" si="83"/>
        <v>9.9859580000000001</v>
      </c>
      <c r="P165" s="35">
        <f t="shared" si="84"/>
        <v>1.4041999999999888E-2</v>
      </c>
      <c r="Q165" s="36">
        <f t="shared" si="85"/>
        <v>6.6666666666666666E-2</v>
      </c>
      <c r="R165" s="37">
        <f t="shared" si="86"/>
        <v>5692.7400000000152</v>
      </c>
      <c r="S165" s="38">
        <f t="shared" si="87"/>
        <v>11577.894612000029</v>
      </c>
      <c r="T165" s="38">
        <v>1721.74</v>
      </c>
      <c r="U165" s="38">
        <v>3484.16</v>
      </c>
      <c r="V165" s="39">
        <f t="shared" si="88"/>
        <v>69512.777900000001</v>
      </c>
      <c r="W165" s="39">
        <f t="shared" si="89"/>
        <v>81090.672512000034</v>
      </c>
      <c r="X165" s="1">
        <f t="shared" si="90"/>
        <v>66501</v>
      </c>
      <c r="Y165" s="37">
        <f t="shared" si="91"/>
        <v>14589.672512000034</v>
      </c>
      <c r="Z165" s="183">
        <f t="shared" si="92"/>
        <v>0.21939027250718079</v>
      </c>
      <c r="AA165" s="183">
        <f>SUM($C$2:C165)*D165/SUM($B$2:B165)-1</f>
        <v>0.2125958882298209</v>
      </c>
      <c r="AB165" s="183">
        <f t="shared" si="93"/>
        <v>6.7943842773598995E-3</v>
      </c>
      <c r="AC165" s="40">
        <f t="shared" si="94"/>
        <v>0.17032956666666668</v>
      </c>
    </row>
    <row r="166" spans="1:29">
      <c r="A166" s="229" t="s">
        <v>2075</v>
      </c>
      <c r="B166" s="2">
        <v>10</v>
      </c>
      <c r="C166" s="175">
        <v>4.9000000000000004</v>
      </c>
      <c r="D166" s="176">
        <v>2.0373000000000001</v>
      </c>
      <c r="E166" s="32">
        <f t="shared" si="76"/>
        <v>0.13666666666666666</v>
      </c>
      <c r="F166" s="13">
        <f t="shared" si="77"/>
        <v>-3.5630999999999878E-2</v>
      </c>
      <c r="H166" s="5">
        <f t="shared" si="78"/>
        <v>-0.35630999999999879</v>
      </c>
      <c r="I166" s="2" t="s">
        <v>65</v>
      </c>
      <c r="J166" s="33" t="s">
        <v>2077</v>
      </c>
      <c r="K166" s="34">
        <f t="shared" si="79"/>
        <v>43880</v>
      </c>
      <c r="L166" s="34" t="str">
        <f t="shared" ca="1" si="80"/>
        <v>2021-05-26</v>
      </c>
      <c r="M166" s="18">
        <f t="shared" ca="1" si="81"/>
        <v>4630</v>
      </c>
      <c r="N166" s="19">
        <f t="shared" ca="1" si="82"/>
        <v>-2.8089233261339001E-2</v>
      </c>
      <c r="O166" s="35">
        <f t="shared" si="83"/>
        <v>9.9827700000000021</v>
      </c>
      <c r="P166" s="35">
        <f t="shared" si="84"/>
        <v>1.7229999999997858E-2</v>
      </c>
      <c r="Q166" s="36">
        <f t="shared" si="85"/>
        <v>6.6666666666666666E-2</v>
      </c>
      <c r="R166" s="37">
        <f t="shared" si="86"/>
        <v>5464.5100000000148</v>
      </c>
      <c r="S166" s="38">
        <f t="shared" si="87"/>
        <v>11132.846223000031</v>
      </c>
      <c r="T166" s="38">
        <v>233.13</v>
      </c>
      <c r="U166" s="38">
        <v>472.59</v>
      </c>
      <c r="V166" s="39">
        <f t="shared" si="88"/>
        <v>69985.367899999997</v>
      </c>
      <c r="W166" s="39">
        <f t="shared" si="89"/>
        <v>81118.214123000027</v>
      </c>
      <c r="X166" s="1">
        <f t="shared" si="90"/>
        <v>66511</v>
      </c>
      <c r="Y166" s="37">
        <f t="shared" si="91"/>
        <v>14607.214123000027</v>
      </c>
      <c r="Z166" s="183">
        <f t="shared" si="92"/>
        <v>0.21962102694291219</v>
      </c>
      <c r="AA166" s="183">
        <f>SUM($C$2:C166)*D166/SUM($B$2:B166)-1</f>
        <v>0.21455689114262499</v>
      </c>
      <c r="AB166" s="183">
        <f t="shared" si="93"/>
        <v>5.064135800287195E-3</v>
      </c>
      <c r="AC166" s="40">
        <f t="shared" si="94"/>
        <v>0.17229766666666654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 t="shared" si="76"/>
        <v>0.13666666666666666</v>
      </c>
      <c r="F167" s="13">
        <f t="shared" si="77"/>
        <v>-6.1094999999999899E-3</v>
      </c>
      <c r="H167" s="5">
        <f t="shared" si="78"/>
        <v>-6.1094999999999899E-2</v>
      </c>
      <c r="I167" s="2" t="s">
        <v>65</v>
      </c>
      <c r="J167" s="33" t="s">
        <v>2132</v>
      </c>
      <c r="K167" s="34">
        <f t="shared" si="79"/>
        <v>43883</v>
      </c>
      <c r="L167" s="34" t="str">
        <f t="shared" ca="1" si="80"/>
        <v>2021-05-26</v>
      </c>
      <c r="M167" s="18">
        <f t="shared" ca="1" si="81"/>
        <v>4600</v>
      </c>
      <c r="N167" s="19">
        <f t="shared" ca="1" si="82"/>
        <v>-4.847755434782601E-3</v>
      </c>
      <c r="O167" s="35">
        <f t="shared" si="83"/>
        <v>9.9848599999999994</v>
      </c>
      <c r="P167" s="35">
        <f t="shared" si="84"/>
        <v>1.5140000000000597E-2</v>
      </c>
      <c r="Q167" s="36">
        <f t="shared" si="85"/>
        <v>6.6666666666666666E-2</v>
      </c>
      <c r="R167" s="37">
        <f t="shared" si="86"/>
        <v>5469.560000000015</v>
      </c>
      <c r="S167" s="38">
        <f t="shared" si="87"/>
        <v>10814.41403200003</v>
      </c>
      <c r="T167" s="38"/>
      <c r="U167" s="38"/>
      <c r="V167" s="39">
        <f t="shared" si="88"/>
        <v>69985.367899999997</v>
      </c>
      <c r="W167" s="39">
        <f t="shared" si="89"/>
        <v>80799.781932000027</v>
      </c>
      <c r="X167" s="1">
        <f t="shared" si="90"/>
        <v>66521</v>
      </c>
      <c r="Y167" s="37">
        <f t="shared" si="91"/>
        <v>14278.781932000027</v>
      </c>
      <c r="Z167" s="183">
        <f t="shared" si="92"/>
        <v>0.21465074084875502</v>
      </c>
      <c r="AA167" s="183">
        <f>SUM($C$2:C167)*D167/SUM($B$2:B167)-1</f>
        <v>0.17862297723048326</v>
      </c>
      <c r="AB167" s="183">
        <f t="shared" si="93"/>
        <v>3.6027763618271758E-2</v>
      </c>
      <c r="AC167" s="40">
        <f t="shared" si="94"/>
        <v>0.14277616666666665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 t="shared" si="76"/>
        <v>0.13666666666666666</v>
      </c>
      <c r="F168" s="13">
        <f t="shared" si="77"/>
        <v>-2.1732999999999336E-3</v>
      </c>
      <c r="H168" s="5">
        <f t="shared" si="78"/>
        <v>-2.1732999999999336E-2</v>
      </c>
      <c r="I168" s="2" t="s">
        <v>65</v>
      </c>
      <c r="J168" s="33" t="s">
        <v>2141</v>
      </c>
      <c r="K168" s="34">
        <f t="shared" si="79"/>
        <v>43884</v>
      </c>
      <c r="L168" s="34" t="str">
        <f t="shared" ca="1" si="80"/>
        <v>2021-05-26</v>
      </c>
      <c r="M168" s="18">
        <f t="shared" ca="1" si="81"/>
        <v>4590</v>
      </c>
      <c r="N168" s="19">
        <f t="shared" ca="1" si="82"/>
        <v>-1.7282233115467882E-3</v>
      </c>
      <c r="O168" s="35">
        <f t="shared" si="83"/>
        <v>9.9929700000000015</v>
      </c>
      <c r="P168" s="35">
        <f t="shared" si="84"/>
        <v>7.0299999999985374E-3</v>
      </c>
      <c r="Q168" s="36">
        <f t="shared" si="85"/>
        <v>6.6666666666666666E-2</v>
      </c>
      <c r="R168" s="37">
        <f t="shared" si="86"/>
        <v>5474.6300000000147</v>
      </c>
      <c r="S168" s="38">
        <f t="shared" si="87"/>
        <v>10790.49573000003</v>
      </c>
      <c r="T168" s="38"/>
      <c r="U168" s="38"/>
      <c r="V168" s="39">
        <f t="shared" si="88"/>
        <v>69985.367899999997</v>
      </c>
      <c r="W168" s="39">
        <f t="shared" si="89"/>
        <v>80775.863630000022</v>
      </c>
      <c r="X168" s="1">
        <f t="shared" si="90"/>
        <v>66531</v>
      </c>
      <c r="Y168" s="37">
        <f t="shared" si="91"/>
        <v>14244.863630000022</v>
      </c>
      <c r="Z168" s="183">
        <f t="shared" si="92"/>
        <v>0.21410866558446462</v>
      </c>
      <c r="AA168" s="183">
        <f>SUM($C$2:C168)*D168/SUM($B$2:B168)-1</f>
        <v>0.17482515673981203</v>
      </c>
      <c r="AB168" s="183">
        <f t="shared" si="93"/>
        <v>3.9283508844652593E-2</v>
      </c>
      <c r="AC168" s="40">
        <f t="shared" si="94"/>
        <v>0.13883996666666659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 t="shared" si="76"/>
        <v>0.13666666666666666</v>
      </c>
      <c r="F169" s="13">
        <f t="shared" si="77"/>
        <v>2.144390000000005E-2</v>
      </c>
      <c r="H169" s="5">
        <f t="shared" si="78"/>
        <v>0.21443900000000049</v>
      </c>
      <c r="I169" s="2" t="s">
        <v>65</v>
      </c>
      <c r="J169" s="33" t="s">
        <v>2143</v>
      </c>
      <c r="K169" s="34">
        <f t="shared" si="79"/>
        <v>43885</v>
      </c>
      <c r="L169" s="34" t="str">
        <f t="shared" ca="1" si="80"/>
        <v>2021-05-26</v>
      </c>
      <c r="M169" s="18">
        <f t="shared" ca="1" si="81"/>
        <v>4580</v>
      </c>
      <c r="N169" s="19">
        <f t="shared" ca="1" si="82"/>
        <v>1.7089570960698731E-2</v>
      </c>
      <c r="O169" s="35">
        <f t="shared" si="83"/>
        <v>9.9824460000000013</v>
      </c>
      <c r="P169" s="35">
        <f t="shared" si="84"/>
        <v>1.7553999999998737E-2</v>
      </c>
      <c r="Q169" s="36">
        <f t="shared" si="85"/>
        <v>6.6666666666666666E-2</v>
      </c>
      <c r="R169" s="37">
        <f t="shared" si="86"/>
        <v>5479.8200000000143</v>
      </c>
      <c r="S169" s="38">
        <f t="shared" si="87"/>
        <v>10539.885788000027</v>
      </c>
      <c r="T169" s="38"/>
      <c r="U169" s="38"/>
      <c r="V169" s="39">
        <f t="shared" si="88"/>
        <v>69985.367899999997</v>
      </c>
      <c r="W169" s="39">
        <f t="shared" si="89"/>
        <v>80525.253688000026</v>
      </c>
      <c r="X169" s="1">
        <f t="shared" si="90"/>
        <v>66541</v>
      </c>
      <c r="Y169" s="37">
        <f t="shared" si="91"/>
        <v>13984.253688000026</v>
      </c>
      <c r="Z169" s="183">
        <f t="shared" si="92"/>
        <v>0.21015995683864119</v>
      </c>
      <c r="AA169" s="183">
        <f>SUM($C$2:C169)*D169/SUM($B$2:B169)-1</f>
        <v>0.14636693293107461</v>
      </c>
      <c r="AB169" s="183">
        <f t="shared" si="93"/>
        <v>6.3793023907566582E-2</v>
      </c>
      <c r="AC169" s="40">
        <f t="shared" si="94"/>
        <v>0.11522276666666662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 t="shared" si="76"/>
        <v>0.13666666666666666</v>
      </c>
      <c r="F170" s="13">
        <f t="shared" si="77"/>
        <v>1.5539599999999964E-2</v>
      </c>
      <c r="H170" s="5">
        <f t="shared" si="78"/>
        <v>0.15539599999999965</v>
      </c>
      <c r="I170" s="2" t="s">
        <v>65</v>
      </c>
      <c r="J170" s="33" t="s">
        <v>2145</v>
      </c>
      <c r="K170" s="34">
        <f t="shared" si="79"/>
        <v>43886</v>
      </c>
      <c r="L170" s="34" t="str">
        <f t="shared" ca="1" si="80"/>
        <v>2021-05-26</v>
      </c>
      <c r="M170" s="18">
        <f t="shared" ca="1" si="81"/>
        <v>4570</v>
      </c>
      <c r="N170" s="19">
        <f t="shared" ca="1" si="82"/>
        <v>1.2411277899343516E-2</v>
      </c>
      <c r="O170" s="35">
        <f t="shared" si="83"/>
        <v>9.980988</v>
      </c>
      <c r="P170" s="35">
        <f t="shared" si="84"/>
        <v>1.9012000000000029E-2</v>
      </c>
      <c r="Q170" s="36">
        <f t="shared" si="85"/>
        <v>6.6666666666666666E-2</v>
      </c>
      <c r="R170" s="37">
        <f t="shared" si="86"/>
        <v>5484.9800000000141</v>
      </c>
      <c r="S170" s="38">
        <f t="shared" si="87"/>
        <v>10609.596814000026</v>
      </c>
      <c r="T170" s="38"/>
      <c r="U170" s="38"/>
      <c r="V170" s="39">
        <f t="shared" si="88"/>
        <v>69985.367899999997</v>
      </c>
      <c r="W170" s="39">
        <f t="shared" si="89"/>
        <v>80594.964714000031</v>
      </c>
      <c r="X170" s="1">
        <f t="shared" si="90"/>
        <v>66551</v>
      </c>
      <c r="Y170" s="37">
        <f t="shared" si="91"/>
        <v>14043.964714000031</v>
      </c>
      <c r="Z170" s="183">
        <f t="shared" si="92"/>
        <v>0.2110256001262194</v>
      </c>
      <c r="AA170" s="183">
        <f>SUM($C$2:C170)*D170/SUM($B$2:B170)-1</f>
        <v>0.15277370984576111</v>
      </c>
      <c r="AB170" s="183">
        <f t="shared" si="93"/>
        <v>5.8251890280458296E-2</v>
      </c>
      <c r="AC170" s="40">
        <f t="shared" si="94"/>
        <v>0.1211270666666667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 t="shared" si="76"/>
        <v>0.13666666666666666</v>
      </c>
      <c r="F171" s="13">
        <f t="shared" si="77"/>
        <v>4.1124899999999978E-2</v>
      </c>
      <c r="H171" s="5">
        <f t="shared" si="78"/>
        <v>0.41124899999999975</v>
      </c>
      <c r="I171" s="2" t="s">
        <v>65</v>
      </c>
      <c r="J171" s="33" t="s">
        <v>2147</v>
      </c>
      <c r="K171" s="34">
        <f t="shared" si="79"/>
        <v>43887</v>
      </c>
      <c r="L171" s="34" t="str">
        <f t="shared" ca="1" si="80"/>
        <v>2021-05-26</v>
      </c>
      <c r="M171" s="18">
        <f t="shared" ca="1" si="81"/>
        <v>4560</v>
      </c>
      <c r="N171" s="19">
        <f t="shared" ca="1" si="82"/>
        <v>3.2917957236842085E-2</v>
      </c>
      <c r="O171" s="35">
        <f t="shared" si="83"/>
        <v>9.9986289999999993</v>
      </c>
      <c r="P171" s="35">
        <f t="shared" si="84"/>
        <v>1.3710000000006772E-3</v>
      </c>
      <c r="Q171" s="36">
        <f t="shared" si="85"/>
        <v>6.6666666666666666E-2</v>
      </c>
      <c r="R171" s="37">
        <f t="shared" si="86"/>
        <v>5490.2700000000141</v>
      </c>
      <c r="S171" s="38">
        <f t="shared" si="87"/>
        <v>10377.159327000027</v>
      </c>
      <c r="T171" s="38"/>
      <c r="U171" s="38"/>
      <c r="V171" s="39">
        <f t="shared" si="88"/>
        <v>69985.367899999997</v>
      </c>
      <c r="W171" s="39">
        <f t="shared" si="89"/>
        <v>80362.527227000028</v>
      </c>
      <c r="X171" s="1">
        <f t="shared" si="90"/>
        <v>66561</v>
      </c>
      <c r="Y171" s="37">
        <f t="shared" si="91"/>
        <v>13801.527227000028</v>
      </c>
      <c r="Z171" s="183">
        <f t="shared" si="92"/>
        <v>0.20735156062859672</v>
      </c>
      <c r="AA171" s="183">
        <f>SUM($C$2:C171)*D171/SUM($B$2:B171)-1</f>
        <v>0.12635874066991182</v>
      </c>
      <c r="AB171" s="183">
        <f t="shared" si="93"/>
        <v>8.0992819958684903E-2</v>
      </c>
      <c r="AC171" s="40">
        <f t="shared" si="94"/>
        <v>9.554176666666668E-2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 t="shared" si="76"/>
        <v>0.13666666666666666</v>
      </c>
      <c r="F172" s="13">
        <f t="shared" si="77"/>
        <v>2.5380099999999926E-2</v>
      </c>
      <c r="H172" s="5">
        <f t="shared" si="78"/>
        <v>0.25380099999999928</v>
      </c>
      <c r="I172" s="2" t="s">
        <v>65</v>
      </c>
      <c r="J172" s="33" t="s">
        <v>2149</v>
      </c>
      <c r="K172" s="34">
        <f t="shared" si="79"/>
        <v>43891</v>
      </c>
      <c r="L172" s="34" t="str">
        <f t="shared" ca="1" si="80"/>
        <v>2021-05-26</v>
      </c>
      <c r="M172" s="18">
        <f t="shared" ca="1" si="81"/>
        <v>4520</v>
      </c>
      <c r="N172" s="19">
        <f t="shared" ca="1" si="82"/>
        <v>2.0494992256637111E-2</v>
      </c>
      <c r="O172" s="35">
        <f t="shared" si="83"/>
        <v>9.9886119999999998</v>
      </c>
      <c r="P172" s="35">
        <f t="shared" si="84"/>
        <v>1.1388000000000176E-2</v>
      </c>
      <c r="Q172" s="36">
        <f t="shared" si="85"/>
        <v>6.6666666666666666E-2</v>
      </c>
      <c r="R172" s="37">
        <f t="shared" si="86"/>
        <v>5495.4800000000141</v>
      </c>
      <c r="S172" s="38">
        <f t="shared" si="87"/>
        <v>10535.934256000028</v>
      </c>
      <c r="T172" s="38"/>
      <c r="U172" s="38"/>
      <c r="V172" s="39">
        <f t="shared" si="88"/>
        <v>69985.367899999997</v>
      </c>
      <c r="W172" s="39">
        <f t="shared" si="89"/>
        <v>80521.30215600002</v>
      </c>
      <c r="X172" s="1">
        <f t="shared" si="90"/>
        <v>66571</v>
      </c>
      <c r="Y172" s="37">
        <f t="shared" si="91"/>
        <v>13950.30215600002</v>
      </c>
      <c r="Z172" s="183">
        <f t="shared" si="92"/>
        <v>0.20955524411530568</v>
      </c>
      <c r="AA172" s="183">
        <f>SUM($C$2:C172)*D172/SUM($B$2:B172)-1</f>
        <v>0.14242512452218237</v>
      </c>
      <c r="AB172" s="183">
        <f t="shared" si="93"/>
        <v>6.7130119593123316E-2</v>
      </c>
      <c r="AC172" s="40">
        <f t="shared" si="94"/>
        <v>0.11128656666666673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 t="shared" si="76"/>
        <v>0.13666666666666666</v>
      </c>
      <c r="F173" s="13">
        <f t="shared" si="77"/>
        <v>3.7188699999999922E-2</v>
      </c>
      <c r="H173" s="5">
        <f t="shared" si="78"/>
        <v>0.37188699999999919</v>
      </c>
      <c r="I173" s="2" t="s">
        <v>65</v>
      </c>
      <c r="J173" s="33" t="s">
        <v>2151</v>
      </c>
      <c r="K173" s="34">
        <f t="shared" si="79"/>
        <v>43892</v>
      </c>
      <c r="L173" s="34" t="str">
        <f t="shared" ca="1" si="80"/>
        <v>2021-05-26</v>
      </c>
      <c r="M173" s="18">
        <f t="shared" ca="1" si="81"/>
        <v>4510</v>
      </c>
      <c r="N173" s="19">
        <f t="shared" ca="1" si="82"/>
        <v>3.0097284922394614E-2</v>
      </c>
      <c r="O173" s="35">
        <f t="shared" si="83"/>
        <v>9.9813799999999979</v>
      </c>
      <c r="P173" s="35">
        <f t="shared" si="84"/>
        <v>1.8620000000002079E-2</v>
      </c>
      <c r="Q173" s="36">
        <f t="shared" si="85"/>
        <v>6.6666666666666666E-2</v>
      </c>
      <c r="R173" s="37">
        <f t="shared" si="86"/>
        <v>5500.7500000000146</v>
      </c>
      <c r="S173" s="38">
        <f t="shared" si="87"/>
        <v>10418.420500000027</v>
      </c>
      <c r="T173" s="38"/>
      <c r="U173" s="38"/>
      <c r="V173" s="39">
        <f t="shared" si="88"/>
        <v>69985.367899999997</v>
      </c>
      <c r="W173" s="39">
        <f t="shared" si="89"/>
        <v>80403.788400000019</v>
      </c>
      <c r="X173" s="1">
        <f t="shared" si="90"/>
        <v>66581</v>
      </c>
      <c r="Y173" s="37">
        <f t="shared" si="91"/>
        <v>13822.788400000019</v>
      </c>
      <c r="Z173" s="183">
        <f t="shared" si="92"/>
        <v>0.20760860305492579</v>
      </c>
      <c r="AA173" s="183">
        <f>SUM($C$2:C173)*D173/SUM($B$2:B173)-1</f>
        <v>0.12852514355174804</v>
      </c>
      <c r="AB173" s="183">
        <f t="shared" si="93"/>
        <v>7.9083459503177744E-2</v>
      </c>
      <c r="AC173" s="40">
        <f t="shared" si="94"/>
        <v>9.9477966666666737E-2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 t="shared" si="76"/>
        <v>0.13666666666666666</v>
      </c>
      <c r="F174" s="13">
        <f t="shared" si="77"/>
        <v>1.9475799999999842E-2</v>
      </c>
      <c r="H174" s="5">
        <f t="shared" si="78"/>
        <v>0.19475799999999843</v>
      </c>
      <c r="I174" s="2" t="s">
        <v>65</v>
      </c>
      <c r="J174" s="33" t="s">
        <v>2153</v>
      </c>
      <c r="K174" s="34">
        <f t="shared" si="79"/>
        <v>43893</v>
      </c>
      <c r="L174" s="34" t="str">
        <f t="shared" ca="1" si="80"/>
        <v>2021-05-26</v>
      </c>
      <c r="M174" s="18">
        <f t="shared" ca="1" si="81"/>
        <v>4500</v>
      </c>
      <c r="N174" s="19">
        <f t="shared" ca="1" si="82"/>
        <v>1.5797037777777651E-2</v>
      </c>
      <c r="O174" s="35">
        <f t="shared" si="83"/>
        <v>9.9885939999999991</v>
      </c>
      <c r="P174" s="35">
        <f t="shared" si="84"/>
        <v>1.1406000000000915E-2</v>
      </c>
      <c r="Q174" s="36">
        <f t="shared" si="85"/>
        <v>6.6666666666666666E-2</v>
      </c>
      <c r="R174" s="37">
        <f t="shared" si="86"/>
        <v>5505.9300000000148</v>
      </c>
      <c r="S174" s="38">
        <f t="shared" si="87"/>
        <v>10617.084819000029</v>
      </c>
      <c r="T174" s="38"/>
      <c r="U174" s="38"/>
      <c r="V174" s="39">
        <f t="shared" si="88"/>
        <v>69985.367899999997</v>
      </c>
      <c r="W174" s="39">
        <f t="shared" si="89"/>
        <v>80602.452719000023</v>
      </c>
      <c r="X174" s="1">
        <f t="shared" si="90"/>
        <v>66591</v>
      </c>
      <c r="Y174" s="37">
        <f t="shared" si="91"/>
        <v>14011.452719000023</v>
      </c>
      <c r="Z174" s="183">
        <f t="shared" si="92"/>
        <v>0.21041060682374524</v>
      </c>
      <c r="AA174" s="183">
        <f>SUM($C$2:C174)*D174/SUM($B$2:B174)-1</f>
        <v>0.14887569622816166</v>
      </c>
      <c r="AB174" s="183">
        <f t="shared" si="93"/>
        <v>6.1534910595583581E-2</v>
      </c>
      <c r="AC174" s="40">
        <f t="shared" si="94"/>
        <v>0.11719086666666681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 t="shared" si="76"/>
        <v>0.13666666666666666</v>
      </c>
      <c r="F175" s="13">
        <f t="shared" si="77"/>
        <v>5.0965399999999939E-2</v>
      </c>
      <c r="H175" s="5">
        <f t="shared" si="78"/>
        <v>0.50965399999999939</v>
      </c>
      <c r="I175" s="2" t="s">
        <v>65</v>
      </c>
      <c r="J175" s="33" t="s">
        <v>2155</v>
      </c>
      <c r="K175" s="34">
        <f t="shared" si="79"/>
        <v>43894</v>
      </c>
      <c r="L175" s="34" t="str">
        <f t="shared" ca="1" si="80"/>
        <v>2021-05-26</v>
      </c>
      <c r="M175" s="18">
        <f t="shared" ca="1" si="81"/>
        <v>4490</v>
      </c>
      <c r="N175" s="19">
        <f t="shared" ca="1" si="82"/>
        <v>4.1430670378619104E-2</v>
      </c>
      <c r="O175" s="35">
        <f t="shared" si="83"/>
        <v>9.9911399999999997</v>
      </c>
      <c r="P175" s="35">
        <f t="shared" si="84"/>
        <v>8.8600000000003121E-3</v>
      </c>
      <c r="Q175" s="36">
        <f t="shared" si="85"/>
        <v>6.6666666666666666E-2</v>
      </c>
      <c r="R175" s="37">
        <f t="shared" si="86"/>
        <v>5511.270000000015</v>
      </c>
      <c r="S175" s="38">
        <f t="shared" si="87"/>
        <v>10311.586170000028</v>
      </c>
      <c r="T175" s="38"/>
      <c r="U175" s="38"/>
      <c r="V175" s="39">
        <f t="shared" si="88"/>
        <v>69985.367899999997</v>
      </c>
      <c r="W175" s="39">
        <f t="shared" si="89"/>
        <v>80296.954070000022</v>
      </c>
      <c r="X175" s="1">
        <f t="shared" si="90"/>
        <v>66601</v>
      </c>
      <c r="Y175" s="37">
        <f t="shared" si="91"/>
        <v>13695.954070000022</v>
      </c>
      <c r="Z175" s="183">
        <f t="shared" si="92"/>
        <v>0.20564186829026632</v>
      </c>
      <c r="AA175" s="183">
        <f>SUM($C$2:C175)*D175/SUM($B$2:B175)-1</f>
        <v>0.11466966870952833</v>
      </c>
      <c r="AB175" s="183">
        <f t="shared" si="93"/>
        <v>9.0972199580737989E-2</v>
      </c>
      <c r="AC175" s="40">
        <f t="shared" si="94"/>
        <v>8.570126666666672E-2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 t="shared" si="76"/>
        <v>0.13666666666666666</v>
      </c>
      <c r="F176" s="13">
        <f t="shared" si="77"/>
        <v>5.4901599999999995E-2</v>
      </c>
      <c r="H176" s="5">
        <f t="shared" si="78"/>
        <v>0.54901599999999995</v>
      </c>
      <c r="I176" s="2" t="s">
        <v>65</v>
      </c>
      <c r="J176" s="33" t="s">
        <v>2157</v>
      </c>
      <c r="K176" s="34">
        <f t="shared" si="79"/>
        <v>43895</v>
      </c>
      <c r="L176" s="34" t="str">
        <f t="shared" ca="1" si="80"/>
        <v>2021-05-26</v>
      </c>
      <c r="M176" s="18">
        <f t="shared" ca="1" si="81"/>
        <v>4480</v>
      </c>
      <c r="N176" s="19">
        <f t="shared" ca="1" si="82"/>
        <v>4.473009821428571E-2</v>
      </c>
      <c r="O176" s="35">
        <f t="shared" si="83"/>
        <v>9.9990800000000011</v>
      </c>
      <c r="P176" s="35">
        <f t="shared" si="84"/>
        <v>9.1999999999892168E-4</v>
      </c>
      <c r="Q176" s="36">
        <f t="shared" si="85"/>
        <v>6.6666666666666666E-2</v>
      </c>
      <c r="R176" s="37">
        <f t="shared" si="86"/>
        <v>5516.6300000000147</v>
      </c>
      <c r="S176" s="38">
        <f t="shared" si="87"/>
        <v>10291.273265000027</v>
      </c>
      <c r="T176" s="38"/>
      <c r="U176" s="38"/>
      <c r="V176" s="39">
        <f t="shared" si="88"/>
        <v>69985.367899999997</v>
      </c>
      <c r="W176" s="39">
        <f t="shared" si="89"/>
        <v>80276.641165000023</v>
      </c>
      <c r="X176" s="1">
        <f t="shared" si="90"/>
        <v>66611</v>
      </c>
      <c r="Y176" s="37">
        <f t="shared" si="91"/>
        <v>13665.641165000023</v>
      </c>
      <c r="Z176" s="183">
        <f t="shared" si="92"/>
        <v>0.20515592267043026</v>
      </c>
      <c r="AA176" s="183">
        <f>SUM($C$2:C176)*D176/SUM($B$2:B176)-1</f>
        <v>0.11132856090373289</v>
      </c>
      <c r="AB176" s="183">
        <f t="shared" si="93"/>
        <v>9.382736176669737E-2</v>
      </c>
      <c r="AC176" s="40">
        <f t="shared" si="94"/>
        <v>8.1765066666666664E-2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 t="shared" si="76"/>
        <v>0.13666666666666666</v>
      </c>
      <c r="F177" s="13">
        <f t="shared" si="77"/>
        <v>9.0327399999999974E-2</v>
      </c>
      <c r="H177" s="5">
        <f t="shared" si="78"/>
        <v>0.90327399999999969</v>
      </c>
      <c r="I177" s="2" t="s">
        <v>65</v>
      </c>
      <c r="J177" s="33" t="s">
        <v>2159</v>
      </c>
      <c r="K177" s="34">
        <f t="shared" si="79"/>
        <v>43898</v>
      </c>
      <c r="L177" s="34" t="str">
        <f t="shared" ca="1" si="80"/>
        <v>2021-05-26</v>
      </c>
      <c r="M177" s="18">
        <f t="shared" ca="1" si="81"/>
        <v>4450</v>
      </c>
      <c r="N177" s="19">
        <f t="shared" ca="1" si="82"/>
        <v>7.4088766292134803E-2</v>
      </c>
      <c r="O177" s="35">
        <f t="shared" si="83"/>
        <v>9.9947140000000001</v>
      </c>
      <c r="P177" s="35">
        <f t="shared" si="84"/>
        <v>5.2859999999999019E-3</v>
      </c>
      <c r="Q177" s="36">
        <f t="shared" si="85"/>
        <v>6.6666666666666666E-2</v>
      </c>
      <c r="R177" s="37">
        <f t="shared" ref="R177:R178" si="95">R176+C177-T177</f>
        <v>5522.1700000000146</v>
      </c>
      <c r="S177" s="38">
        <f t="shared" ref="S177:S178" si="96">R177*D177</f>
        <v>9962.5468970000275</v>
      </c>
      <c r="T177" s="38"/>
      <c r="U177" s="38"/>
      <c r="V177" s="39">
        <f t="shared" ref="V177:V178" si="97">V176+U177</f>
        <v>69985.367899999997</v>
      </c>
      <c r="W177" s="39">
        <f t="shared" ref="W177:W178" si="98">V177+S177</f>
        <v>79947.914797000019</v>
      </c>
      <c r="X177" s="1">
        <f t="shared" ref="X177:X178" si="99">X176+B177</f>
        <v>66621</v>
      </c>
      <c r="Y177" s="37">
        <f t="shared" ref="Y177:Y178" si="100">W177-X177</f>
        <v>13326.914797000019</v>
      </c>
      <c r="Z177" s="183">
        <f t="shared" ref="Z177:Z178" si="101">W177/X177-1</f>
        <v>0.20004074986866027</v>
      </c>
      <c r="AA177" s="183">
        <f>SUM($C$2:C177)*D177/SUM($B$2:B177)-1</f>
        <v>7.4707454319704603E-2</v>
      </c>
      <c r="AB177" s="183">
        <f t="shared" si="93"/>
        <v>0.12533329554895567</v>
      </c>
      <c r="AC177" s="40">
        <f t="shared" si="94"/>
        <v>4.6339266666666684E-2</v>
      </c>
    </row>
    <row r="178" spans="1:29">
      <c r="A178" s="228" t="s">
        <v>2160</v>
      </c>
      <c r="B178" s="2">
        <v>10</v>
      </c>
      <c r="C178" s="175">
        <v>5.65</v>
      </c>
      <c r="D178" s="176">
        <v>1.7675000000000001</v>
      </c>
      <c r="E178" s="32">
        <f t="shared" si="76"/>
        <v>0.13666666666666666</v>
      </c>
      <c r="F178" s="13">
        <f t="shared" si="77"/>
        <v>0.1119765000000001</v>
      </c>
      <c r="H178" s="5">
        <f t="shared" si="78"/>
        <v>1.119765000000001</v>
      </c>
      <c r="I178" s="2" t="s">
        <v>65</v>
      </c>
      <c r="J178" s="33" t="s">
        <v>2161</v>
      </c>
      <c r="K178" s="34">
        <f t="shared" si="79"/>
        <v>43899</v>
      </c>
      <c r="L178" s="34" t="str">
        <f t="shared" ca="1" si="80"/>
        <v>2021-05-26</v>
      </c>
      <c r="M178" s="18">
        <f t="shared" ca="1" si="81"/>
        <v>4440</v>
      </c>
      <c r="N178" s="19">
        <f t="shared" ca="1" si="82"/>
        <v>9.2052753378378455E-2</v>
      </c>
      <c r="O178" s="35">
        <f t="shared" si="83"/>
        <v>9.9863750000000007</v>
      </c>
      <c r="P178" s="35">
        <f t="shared" si="84"/>
        <v>1.3624999999999332E-2</v>
      </c>
      <c r="Q178" s="36">
        <f t="shared" si="85"/>
        <v>6.6666666666666666E-2</v>
      </c>
      <c r="R178" s="37">
        <f t="shared" si="95"/>
        <v>5527.8200000000143</v>
      </c>
      <c r="S178" s="38">
        <f t="shared" si="96"/>
        <v>9770.4218500000261</v>
      </c>
      <c r="T178" s="38"/>
      <c r="U178" s="38"/>
      <c r="V178" s="39">
        <f t="shared" si="97"/>
        <v>69985.367899999997</v>
      </c>
      <c r="W178" s="39">
        <f t="shared" si="98"/>
        <v>79755.789750000025</v>
      </c>
      <c r="X178" s="1">
        <f t="shared" si="99"/>
        <v>66631</v>
      </c>
      <c r="Y178" s="37">
        <f t="shared" si="100"/>
        <v>13124.789750000025</v>
      </c>
      <c r="Z178" s="183">
        <f t="shared" si="101"/>
        <v>0.19697722906755155</v>
      </c>
      <c r="AA178" s="183">
        <f>SUM($C$2:C178)*D178/SUM($B$2:B178)-1</f>
        <v>5.2873409904190316E-2</v>
      </c>
      <c r="AB178" s="183">
        <f t="shared" si="93"/>
        <v>0.14410381916336124</v>
      </c>
      <c r="AC178" s="40">
        <f t="shared" si="94"/>
        <v>2.4690166666666555E-2</v>
      </c>
    </row>
    <row r="179" spans="1:29">
      <c r="A179" s="228" t="s">
        <v>2187</v>
      </c>
      <c r="B179" s="2">
        <v>10</v>
      </c>
      <c r="C179" s="175">
        <v>5.62</v>
      </c>
      <c r="D179" s="176">
        <v>1.7783</v>
      </c>
      <c r="E179" s="32">
        <f t="shared" ref="E179:E187" si="102">10%*Q179+13%</f>
        <v>0.13666666666666666</v>
      </c>
      <c r="F179" s="13">
        <f t="shared" ref="F179:F187" si="103">IF(G179="",($F$1*C179-B179)/B179,H179/B179)</f>
        <v>0.10607220000000002</v>
      </c>
      <c r="H179" s="5">
        <f t="shared" ref="H179:H187" si="104">IF(G179="",$F$1*C179-B179,G179-B179)</f>
        <v>1.0607220000000002</v>
      </c>
      <c r="I179" s="2" t="s">
        <v>65</v>
      </c>
      <c r="J179" s="33" t="s">
        <v>2188</v>
      </c>
      <c r="K179" s="34">
        <f t="shared" si="79"/>
        <v>43900</v>
      </c>
      <c r="L179" s="34" t="str">
        <f t="shared" ref="L179:L187" ca="1" si="105">IF(LEN(J179) &gt; 15,DATE(MID(J179,12,4),MID(J179,16,2),MID(J179,18,2)),TEXT(TODAY(),"yyyy-mm-dd"))</f>
        <v>2021-05-26</v>
      </c>
      <c r="M179" s="18">
        <f t="shared" ref="M179:M187" ca="1" si="106">(L179-K179+1)*B179</f>
        <v>4430</v>
      </c>
      <c r="N179" s="19">
        <f t="shared" ref="N179:N187" ca="1" si="107">H179/M179*365</f>
        <v>8.7395830699774288E-2</v>
      </c>
      <c r="O179" s="35">
        <f t="shared" ref="O179:O187" si="108">D179*C179</f>
        <v>9.9940460000000009</v>
      </c>
      <c r="P179" s="35">
        <f t="shared" ref="P179:P187" si="109">B179-O179</f>
        <v>5.9539999999991267E-3</v>
      </c>
      <c r="Q179" s="36">
        <f t="shared" ref="Q179:Q187" si="110">B179/150</f>
        <v>6.6666666666666666E-2</v>
      </c>
      <c r="R179" s="37">
        <f t="shared" ref="R179:R181" si="111">R178+C179-T179</f>
        <v>5533.4400000000142</v>
      </c>
      <c r="S179" s="38">
        <f t="shared" ref="S179:S181" si="112">R179*D179</f>
        <v>9840.1163520000246</v>
      </c>
      <c r="T179" s="38"/>
      <c r="U179" s="38"/>
      <c r="V179" s="39">
        <f t="shared" ref="V179:V181" si="113">V178+U179</f>
        <v>69985.367899999997</v>
      </c>
      <c r="W179" s="39">
        <f t="shared" ref="W179:W181" si="114">V179+S179</f>
        <v>79825.484252000024</v>
      </c>
      <c r="X179" s="1">
        <f t="shared" ref="X179:X181" si="115">X178+B179</f>
        <v>66641</v>
      </c>
      <c r="Y179" s="37">
        <f t="shared" ref="Y179:Y181" si="116">W179-X179</f>
        <v>13184.484252000024</v>
      </c>
      <c r="Z179" s="183">
        <f t="shared" ref="Z179:Z181" si="117">W179/X179-1</f>
        <v>0.19784343350189859</v>
      </c>
      <c r="AA179" s="183">
        <f>SUM($C$2:C179)*D179/SUM($B$2:B179)-1</f>
        <v>5.9272255306876076E-2</v>
      </c>
      <c r="AB179" s="183">
        <f t="shared" ref="AB179:AB181" si="118">Z179-AA179</f>
        <v>0.13857117819502252</v>
      </c>
      <c r="AC179" s="40">
        <f t="shared" ref="AC179:AC181" si="119">IF(E179-F179&lt;0,"达成",E179-F179)</f>
        <v>3.0594466666666639E-2</v>
      </c>
    </row>
    <row r="180" spans="1:29">
      <c r="A180" s="228" t="s">
        <v>2189</v>
      </c>
      <c r="B180" s="2">
        <v>10</v>
      </c>
      <c r="C180" s="175">
        <v>5.49</v>
      </c>
      <c r="D180" s="176">
        <v>1.8197000000000001</v>
      </c>
      <c r="E180" s="32">
        <f t="shared" si="102"/>
        <v>0.13666666666666666</v>
      </c>
      <c r="F180" s="13">
        <f t="shared" si="103"/>
        <v>8.04869E-2</v>
      </c>
      <c r="H180" s="5">
        <f t="shared" si="104"/>
        <v>0.80486900000000006</v>
      </c>
      <c r="I180" s="2" t="s">
        <v>65</v>
      </c>
      <c r="J180" s="33" t="s">
        <v>2190</v>
      </c>
      <c r="K180" s="34">
        <f t="shared" si="79"/>
        <v>43901</v>
      </c>
      <c r="L180" s="34" t="str">
        <f t="shared" ca="1" si="105"/>
        <v>2021-05-26</v>
      </c>
      <c r="M180" s="18">
        <f t="shared" ca="1" si="106"/>
        <v>4420</v>
      </c>
      <c r="N180" s="19">
        <f t="shared" ca="1" si="107"/>
        <v>6.6465426470588243E-2</v>
      </c>
      <c r="O180" s="35">
        <f t="shared" si="108"/>
        <v>9.9901530000000012</v>
      </c>
      <c r="P180" s="35">
        <f t="shared" si="109"/>
        <v>9.8469999999988289E-3</v>
      </c>
      <c r="Q180" s="36">
        <f t="shared" si="110"/>
        <v>6.6666666666666666E-2</v>
      </c>
      <c r="R180" s="37">
        <f t="shared" si="111"/>
        <v>5538.9300000000139</v>
      </c>
      <c r="S180" s="38">
        <f t="shared" si="112"/>
        <v>10079.190921000027</v>
      </c>
      <c r="T180" s="38"/>
      <c r="U180" s="38"/>
      <c r="V180" s="39">
        <f t="shared" si="113"/>
        <v>69985.367899999997</v>
      </c>
      <c r="W180" s="39">
        <f t="shared" si="114"/>
        <v>80064.558821000028</v>
      </c>
      <c r="X180" s="1">
        <f t="shared" si="115"/>
        <v>66651</v>
      </c>
      <c r="Y180" s="37">
        <f t="shared" si="116"/>
        <v>13413.558821000028</v>
      </c>
      <c r="Z180" s="183">
        <f t="shared" si="117"/>
        <v>0.20125067622391302</v>
      </c>
      <c r="AA180" s="183">
        <f>SUM($C$2:C180)*D180/SUM($B$2:B180)-1</f>
        <v>8.3883858814712609E-2</v>
      </c>
      <c r="AB180" s="183">
        <f t="shared" si="118"/>
        <v>0.11736681740920041</v>
      </c>
      <c r="AC180" s="40">
        <f t="shared" si="119"/>
        <v>5.6179766666666658E-2</v>
      </c>
    </row>
    <row r="181" spans="1:29">
      <c r="A181" s="228" t="s">
        <v>2191</v>
      </c>
      <c r="B181" s="2">
        <v>10</v>
      </c>
      <c r="C181" s="175">
        <v>5.47</v>
      </c>
      <c r="D181" s="176">
        <v>1.8257000000000001</v>
      </c>
      <c r="E181" s="32">
        <f t="shared" si="102"/>
        <v>0.13666666666666666</v>
      </c>
      <c r="F181" s="13">
        <f t="shared" si="103"/>
        <v>7.6550699999999944E-2</v>
      </c>
      <c r="H181" s="5">
        <f t="shared" si="104"/>
        <v>0.76550699999999949</v>
      </c>
      <c r="I181" s="2" t="s">
        <v>65</v>
      </c>
      <c r="J181" s="33" t="s">
        <v>2192</v>
      </c>
      <c r="K181" s="34">
        <f t="shared" si="79"/>
        <v>43902</v>
      </c>
      <c r="L181" s="34" t="str">
        <f t="shared" ca="1" si="105"/>
        <v>2021-05-26</v>
      </c>
      <c r="M181" s="18">
        <f t="shared" ca="1" si="106"/>
        <v>4410</v>
      </c>
      <c r="N181" s="19">
        <f t="shared" ca="1" si="107"/>
        <v>6.3358289115646213E-2</v>
      </c>
      <c r="O181" s="35">
        <f t="shared" si="108"/>
        <v>9.9865790000000008</v>
      </c>
      <c r="P181" s="35">
        <f t="shared" si="109"/>
        <v>1.3420999999999239E-2</v>
      </c>
      <c r="Q181" s="36">
        <f t="shared" si="110"/>
        <v>6.6666666666666666E-2</v>
      </c>
      <c r="R181" s="37">
        <f t="shared" si="111"/>
        <v>5544.4000000000142</v>
      </c>
      <c r="S181" s="38">
        <f t="shared" si="112"/>
        <v>10122.411080000027</v>
      </c>
      <c r="T181" s="38"/>
      <c r="U181" s="38"/>
      <c r="V181" s="39">
        <f t="shared" si="113"/>
        <v>69985.367899999997</v>
      </c>
      <c r="W181" s="39">
        <f t="shared" si="114"/>
        <v>80107.778980000032</v>
      </c>
      <c r="X181" s="1">
        <f t="shared" si="115"/>
        <v>66661</v>
      </c>
      <c r="Y181" s="37">
        <f t="shared" si="116"/>
        <v>13446.778980000032</v>
      </c>
      <c r="Z181" s="183">
        <f t="shared" si="117"/>
        <v>0.20171883080061859</v>
      </c>
      <c r="AA181" s="183">
        <f>SUM($C$2:C181)*D181/SUM($B$2:B181)-1</f>
        <v>8.7406527656142208E-2</v>
      </c>
      <c r="AB181" s="183">
        <f t="shared" si="118"/>
        <v>0.11431230314447638</v>
      </c>
      <c r="AC181" s="40">
        <f t="shared" si="119"/>
        <v>6.0115966666666715E-2</v>
      </c>
    </row>
    <row r="182" spans="1:29">
      <c r="A182" s="228" t="s">
        <v>2193</v>
      </c>
      <c r="B182" s="2">
        <v>10</v>
      </c>
      <c r="C182" s="175">
        <v>5.59</v>
      </c>
      <c r="D182" s="176">
        <v>1.7887</v>
      </c>
      <c r="E182" s="32">
        <f t="shared" si="102"/>
        <v>0.13666666666666666</v>
      </c>
      <c r="F182" s="13">
        <f t="shared" si="103"/>
        <v>0.10016789999999993</v>
      </c>
      <c r="H182" s="5">
        <f t="shared" si="104"/>
        <v>1.0016789999999993</v>
      </c>
      <c r="I182" s="2" t="s">
        <v>65</v>
      </c>
      <c r="J182" s="33" t="s">
        <v>2194</v>
      </c>
      <c r="K182" s="34">
        <f t="shared" si="79"/>
        <v>43905</v>
      </c>
      <c r="L182" s="34" t="str">
        <f t="shared" ca="1" si="105"/>
        <v>2021-05-26</v>
      </c>
      <c r="M182" s="18">
        <f t="shared" ca="1" si="106"/>
        <v>4380</v>
      </c>
      <c r="N182" s="19">
        <f t="shared" ca="1" si="107"/>
        <v>8.3473249999999943E-2</v>
      </c>
      <c r="O182" s="35">
        <f t="shared" si="108"/>
        <v>9.9988329999999994</v>
      </c>
      <c r="P182" s="35">
        <f t="shared" si="109"/>
        <v>1.1670000000005842E-3</v>
      </c>
      <c r="Q182" s="36">
        <f t="shared" si="110"/>
        <v>6.6666666666666666E-2</v>
      </c>
      <c r="R182" s="37">
        <f t="shared" ref="R182:R187" si="120">R181+C182-T182</f>
        <v>5549.9900000000143</v>
      </c>
      <c r="S182" s="38">
        <f t="shared" ref="S182:S187" si="121">R182*D182</f>
        <v>9927.2671130000253</v>
      </c>
      <c r="T182" s="38"/>
      <c r="U182" s="38"/>
      <c r="V182" s="39">
        <f t="shared" ref="V182:V187" si="122">V181+U182</f>
        <v>69985.367899999997</v>
      </c>
      <c r="W182" s="39">
        <f t="shared" ref="W182:W187" si="123">V182+S182</f>
        <v>79912.635013000021</v>
      </c>
      <c r="X182" s="1">
        <f t="shared" ref="X182:X187" si="124">X181+B182</f>
        <v>66671</v>
      </c>
      <c r="Y182" s="37">
        <f t="shared" ref="Y182:Y187" si="125">W182-X182</f>
        <v>13241.635013000021</v>
      </c>
      <c r="Z182" s="183">
        <f t="shared" ref="Z182:Z187" si="126">W182/X182-1</f>
        <v>0.19861161543999661</v>
      </c>
      <c r="AA182" s="183">
        <f>SUM($C$2:C182)*D182/SUM($B$2:B182)-1</f>
        <v>6.5331221179316223E-2</v>
      </c>
      <c r="AB182" s="183">
        <f t="shared" ref="AB182:AB187" si="127">Z182-AA182</f>
        <v>0.13328039426068039</v>
      </c>
      <c r="AC182" s="40">
        <f t="shared" ref="AC182:AC187" si="128">IF(E182-F182&lt;0,"达成",E182-F182)</f>
        <v>3.6498766666666724E-2</v>
      </c>
    </row>
    <row r="183" spans="1:29">
      <c r="A183" s="228" t="s">
        <v>2195</v>
      </c>
      <c r="B183" s="2">
        <v>10</v>
      </c>
      <c r="C183" s="175">
        <v>5.54</v>
      </c>
      <c r="D183" s="176">
        <v>1.8033999999999999</v>
      </c>
      <c r="E183" s="32">
        <f t="shared" si="102"/>
        <v>0.13666666666666666</v>
      </c>
      <c r="F183" s="13">
        <f t="shared" si="103"/>
        <v>9.0327399999999974E-2</v>
      </c>
      <c r="H183" s="5">
        <f t="shared" si="104"/>
        <v>0.90327399999999969</v>
      </c>
      <c r="I183" s="2" t="s">
        <v>65</v>
      </c>
      <c r="J183" s="33" t="s">
        <v>2196</v>
      </c>
      <c r="K183" s="34">
        <f t="shared" si="79"/>
        <v>43906</v>
      </c>
      <c r="L183" s="34" t="str">
        <f t="shared" ca="1" si="105"/>
        <v>2021-05-26</v>
      </c>
      <c r="M183" s="18">
        <f t="shared" ca="1" si="106"/>
        <v>4370</v>
      </c>
      <c r="N183" s="19">
        <f t="shared" ca="1" si="107"/>
        <v>7.5445082379862666E-2</v>
      </c>
      <c r="O183" s="35">
        <f t="shared" si="108"/>
        <v>9.9908359999999998</v>
      </c>
      <c r="P183" s="35">
        <f t="shared" si="109"/>
        <v>9.164000000000172E-3</v>
      </c>
      <c r="Q183" s="36">
        <f t="shared" si="110"/>
        <v>6.6666666666666666E-2</v>
      </c>
      <c r="R183" s="37">
        <f t="shared" si="120"/>
        <v>5555.5300000000143</v>
      </c>
      <c r="S183" s="38">
        <f t="shared" si="121"/>
        <v>10018.842802000025</v>
      </c>
      <c r="T183" s="38"/>
      <c r="U183" s="38"/>
      <c r="V183" s="39">
        <f t="shared" si="122"/>
        <v>69985.367899999997</v>
      </c>
      <c r="W183" s="39">
        <f t="shared" si="123"/>
        <v>80004.210702000026</v>
      </c>
      <c r="X183" s="1">
        <f t="shared" si="124"/>
        <v>66681</v>
      </c>
      <c r="Y183" s="37">
        <f t="shared" si="125"/>
        <v>13323.210702000026</v>
      </c>
      <c r="Z183" s="183">
        <f t="shared" si="126"/>
        <v>0.19980520241148181</v>
      </c>
      <c r="AA183" s="183">
        <f>SUM($C$2:C183)*D183/SUM($B$2:B183)-1</f>
        <v>7.4043224562615251E-2</v>
      </c>
      <c r="AB183" s="183">
        <f t="shared" si="127"/>
        <v>0.12576197784886656</v>
      </c>
      <c r="AC183" s="40">
        <f t="shared" si="128"/>
        <v>4.6339266666666684E-2</v>
      </c>
    </row>
    <row r="184" spans="1:29">
      <c r="A184" s="228" t="s">
        <v>2197</v>
      </c>
      <c r="B184" s="2">
        <v>10</v>
      </c>
      <c r="C184" s="175">
        <v>5.52</v>
      </c>
      <c r="D184" s="176">
        <v>1.8105</v>
      </c>
      <c r="E184" s="32">
        <f t="shared" si="102"/>
        <v>0.13666666666666666</v>
      </c>
      <c r="F184" s="13">
        <f t="shared" si="103"/>
        <v>8.6391199999999918E-2</v>
      </c>
      <c r="H184" s="5">
        <f t="shared" si="104"/>
        <v>0.86391199999999913</v>
      </c>
      <c r="I184" s="2" t="s">
        <v>65</v>
      </c>
      <c r="J184" s="33" t="s">
        <v>2198</v>
      </c>
      <c r="K184" s="34">
        <f t="shared" si="79"/>
        <v>43907</v>
      </c>
      <c r="L184" s="34" t="str">
        <f t="shared" ca="1" si="105"/>
        <v>2021-05-26</v>
      </c>
      <c r="M184" s="18">
        <f t="shared" ca="1" si="106"/>
        <v>4360</v>
      </c>
      <c r="N184" s="19">
        <f t="shared" ca="1" si="107"/>
        <v>7.2322908256880661E-2</v>
      </c>
      <c r="O184" s="35">
        <f t="shared" si="108"/>
        <v>9.9939599999999995</v>
      </c>
      <c r="P184" s="35">
        <f t="shared" si="109"/>
        <v>6.0400000000004894E-3</v>
      </c>
      <c r="Q184" s="36">
        <f t="shared" si="110"/>
        <v>6.6666666666666666E-2</v>
      </c>
      <c r="R184" s="37">
        <f t="shared" si="120"/>
        <v>5561.0500000000147</v>
      </c>
      <c r="S184" s="38">
        <f t="shared" si="121"/>
        <v>10068.281025000028</v>
      </c>
      <c r="T184" s="38"/>
      <c r="U184" s="38"/>
      <c r="V184" s="39">
        <f t="shared" si="122"/>
        <v>69985.367899999997</v>
      </c>
      <c r="W184" s="39">
        <f t="shared" si="123"/>
        <v>80053.64892500003</v>
      </c>
      <c r="X184" s="1">
        <f t="shared" si="124"/>
        <v>66691</v>
      </c>
      <c r="Y184" s="37">
        <f t="shared" si="125"/>
        <v>13362.64892500003</v>
      </c>
      <c r="Z184" s="183">
        <f t="shared" si="126"/>
        <v>0.20036660006597629</v>
      </c>
      <c r="AA184" s="183">
        <f>SUM($C$2:C184)*D184/SUM($B$2:B184)-1</f>
        <v>7.8226373806511429E-2</v>
      </c>
      <c r="AB184" s="183">
        <f t="shared" si="127"/>
        <v>0.12214022625946486</v>
      </c>
      <c r="AC184" s="40">
        <f t="shared" si="128"/>
        <v>5.027546666666674E-2</v>
      </c>
    </row>
    <row r="185" spans="1:29">
      <c r="A185" s="228" t="s">
        <v>2199</v>
      </c>
      <c r="B185" s="2">
        <v>10</v>
      </c>
      <c r="C185" s="175">
        <v>5.48</v>
      </c>
      <c r="D185" s="176">
        <v>1.8241000000000001</v>
      </c>
      <c r="E185" s="32">
        <f t="shared" si="102"/>
        <v>0.13666666666666666</v>
      </c>
      <c r="F185" s="13">
        <f t="shared" si="103"/>
        <v>7.8518799999999972E-2</v>
      </c>
      <c r="H185" s="5">
        <f t="shared" si="104"/>
        <v>0.78518799999999978</v>
      </c>
      <c r="I185" s="2" t="s">
        <v>65</v>
      </c>
      <c r="J185" s="33" t="s">
        <v>2200</v>
      </c>
      <c r="K185" s="34">
        <f t="shared" si="79"/>
        <v>43908</v>
      </c>
      <c r="L185" s="34" t="str">
        <f t="shared" ca="1" si="105"/>
        <v>2021-05-26</v>
      </c>
      <c r="M185" s="18">
        <f t="shared" ca="1" si="106"/>
        <v>4350</v>
      </c>
      <c r="N185" s="19">
        <f t="shared" ca="1" si="107"/>
        <v>6.5883590804597686E-2</v>
      </c>
      <c r="O185" s="35">
        <f t="shared" si="108"/>
        <v>9.9960680000000011</v>
      </c>
      <c r="P185" s="35">
        <f t="shared" si="109"/>
        <v>3.9319999999989363E-3</v>
      </c>
      <c r="Q185" s="36">
        <f t="shared" si="110"/>
        <v>6.6666666666666666E-2</v>
      </c>
      <c r="R185" s="37">
        <f t="shared" si="120"/>
        <v>5566.5300000000143</v>
      </c>
      <c r="S185" s="38">
        <f t="shared" si="121"/>
        <v>10153.907373000027</v>
      </c>
      <c r="T185" s="38"/>
      <c r="U185" s="38"/>
      <c r="V185" s="39">
        <f t="shared" si="122"/>
        <v>69985.367899999997</v>
      </c>
      <c r="W185" s="39">
        <f t="shared" si="123"/>
        <v>80139.275273000021</v>
      </c>
      <c r="X185" s="1">
        <f t="shared" si="124"/>
        <v>66701</v>
      </c>
      <c r="Y185" s="37">
        <f t="shared" si="125"/>
        <v>13438.275273000021</v>
      </c>
      <c r="Z185" s="183">
        <f t="shared" si="126"/>
        <v>0.20147037185349581</v>
      </c>
      <c r="AA185" s="183">
        <f>SUM($C$2:C185)*D185/SUM($B$2:B185)-1</f>
        <v>8.6275876925730355E-2</v>
      </c>
      <c r="AB185" s="183">
        <f t="shared" si="127"/>
        <v>0.11519449492776546</v>
      </c>
      <c r="AC185" s="40">
        <f t="shared" si="128"/>
        <v>5.8147866666666687E-2</v>
      </c>
    </row>
    <row r="186" spans="1:29">
      <c r="A186" s="228" t="s">
        <v>2201</v>
      </c>
      <c r="B186" s="2">
        <v>10</v>
      </c>
      <c r="C186" s="175">
        <v>5.62</v>
      </c>
      <c r="D186" s="176">
        <v>1.7788999999999999</v>
      </c>
      <c r="E186" s="32">
        <f t="shared" si="102"/>
        <v>0.13666666666666666</v>
      </c>
      <c r="F186" s="13">
        <f t="shared" si="103"/>
        <v>0.10607220000000002</v>
      </c>
      <c r="H186" s="5">
        <f t="shared" si="104"/>
        <v>1.0607220000000002</v>
      </c>
      <c r="I186" s="2" t="s">
        <v>65</v>
      </c>
      <c r="J186" s="33" t="s">
        <v>2202</v>
      </c>
      <c r="K186" s="34">
        <f t="shared" si="79"/>
        <v>43909</v>
      </c>
      <c r="L186" s="34" t="str">
        <f t="shared" ca="1" si="105"/>
        <v>2021-05-26</v>
      </c>
      <c r="M186" s="18">
        <f t="shared" ca="1" si="106"/>
        <v>4340</v>
      </c>
      <c r="N186" s="19">
        <f t="shared" ca="1" si="107"/>
        <v>8.9208186635944708E-2</v>
      </c>
      <c r="O186" s="35">
        <f t="shared" si="108"/>
        <v>9.9974179999999997</v>
      </c>
      <c r="P186" s="35">
        <f t="shared" si="109"/>
        <v>2.5820000000003063E-3</v>
      </c>
      <c r="Q186" s="36">
        <f t="shared" si="110"/>
        <v>6.6666666666666666E-2</v>
      </c>
      <c r="R186" s="37">
        <f t="shared" si="120"/>
        <v>5572.1500000000142</v>
      </c>
      <c r="S186" s="38">
        <f t="shared" si="121"/>
        <v>9912.2976350000245</v>
      </c>
      <c r="T186" s="38"/>
      <c r="U186" s="38"/>
      <c r="V186" s="39">
        <f t="shared" si="122"/>
        <v>69985.367899999997</v>
      </c>
      <c r="W186" s="39">
        <f t="shared" si="123"/>
        <v>79897.665535000022</v>
      </c>
      <c r="X186" s="1">
        <f t="shared" si="124"/>
        <v>66711</v>
      </c>
      <c r="Y186" s="37">
        <f t="shared" si="125"/>
        <v>13186.665535000022</v>
      </c>
      <c r="Z186" s="183">
        <f t="shared" si="126"/>
        <v>0.19766853345025592</v>
      </c>
      <c r="AA186" s="183">
        <f>SUM($C$2:C186)*D186/SUM($B$2:B186)-1</f>
        <v>5.9324423359761402E-2</v>
      </c>
      <c r="AB186" s="183">
        <f t="shared" si="127"/>
        <v>0.13834411009049452</v>
      </c>
      <c r="AC186" s="40">
        <f t="shared" si="128"/>
        <v>3.0594466666666639E-2</v>
      </c>
    </row>
    <row r="187" spans="1:29">
      <c r="A187" s="229" t="s">
        <v>2203</v>
      </c>
      <c r="B187" s="2">
        <v>10</v>
      </c>
      <c r="C187" s="175">
        <v>5.56</v>
      </c>
      <c r="D187" s="176">
        <v>1.7959000000000001</v>
      </c>
      <c r="E187" s="32">
        <f t="shared" si="102"/>
        <v>0.13666666666666666</v>
      </c>
      <c r="F187" s="13">
        <f t="shared" si="103"/>
        <v>9.426359999999985E-2</v>
      </c>
      <c r="H187" s="5">
        <f t="shared" si="104"/>
        <v>0.94263599999999848</v>
      </c>
      <c r="I187" s="2" t="s">
        <v>65</v>
      </c>
      <c r="J187" s="33" t="s">
        <v>2204</v>
      </c>
      <c r="K187" s="34">
        <f t="shared" si="79"/>
        <v>43912</v>
      </c>
      <c r="L187" s="34" t="str">
        <f t="shared" ca="1" si="105"/>
        <v>2021-05-26</v>
      </c>
      <c r="M187" s="18">
        <f t="shared" ca="1" si="106"/>
        <v>4310</v>
      </c>
      <c r="N187" s="19">
        <f t="shared" ca="1" si="107"/>
        <v>7.9828802784222608E-2</v>
      </c>
      <c r="O187" s="35">
        <f t="shared" si="108"/>
        <v>9.9852039999999995</v>
      </c>
      <c r="P187" s="35">
        <f t="shared" si="109"/>
        <v>1.4796000000000475E-2</v>
      </c>
      <c r="Q187" s="36">
        <f t="shared" si="110"/>
        <v>6.6666666666666666E-2</v>
      </c>
      <c r="R187" s="37">
        <f t="shared" si="120"/>
        <v>5577.7100000000146</v>
      </c>
      <c r="S187" s="38">
        <f t="shared" si="121"/>
        <v>10017.009389000026</v>
      </c>
      <c r="T187" s="38"/>
      <c r="U187" s="38"/>
      <c r="V187" s="39">
        <f t="shared" si="122"/>
        <v>69985.367899999997</v>
      </c>
      <c r="W187" s="39">
        <f t="shared" si="123"/>
        <v>80002.377289000025</v>
      </c>
      <c r="X187" s="1">
        <f t="shared" si="124"/>
        <v>66721</v>
      </c>
      <c r="Y187" s="37">
        <f t="shared" si="125"/>
        <v>13281.377289000025</v>
      </c>
      <c r="Z187" s="183">
        <f t="shared" si="126"/>
        <v>0.19905842671722573</v>
      </c>
      <c r="AA187" s="183">
        <f>SUM($C$2:C187)*D187/SUM($B$2:B187)-1</f>
        <v>6.9407097324299949E-2</v>
      </c>
      <c r="AB187" s="183">
        <f t="shared" si="127"/>
        <v>0.12965132939292578</v>
      </c>
      <c r="AC187" s="40">
        <f t="shared" si="128"/>
        <v>4.2403066666666808E-2</v>
      </c>
    </row>
    <row r="188" spans="1:29">
      <c r="A188" s="229" t="s">
        <v>2228</v>
      </c>
      <c r="B188" s="2">
        <v>10</v>
      </c>
      <c r="C188" s="175">
        <v>5.61</v>
      </c>
      <c r="D188" s="176">
        <v>1.7799</v>
      </c>
      <c r="E188" s="32">
        <f t="shared" ref="E188:E195" si="129">10%*Q188+13%</f>
        <v>0.13666666666666666</v>
      </c>
      <c r="F188" s="13">
        <f t="shared" ref="F188:F195" si="130">IF(G188="",($F$1*C188-B188)/B188,H188/B188)</f>
        <v>0.10410409999999999</v>
      </c>
      <c r="H188" s="5">
        <f t="shared" ref="H188:H195" si="131">IF(G188="",$F$1*C188-B188,G188-B188)</f>
        <v>1.0410409999999999</v>
      </c>
      <c r="I188" s="2" t="s">
        <v>65</v>
      </c>
      <c r="J188" s="33" t="s">
        <v>2229</v>
      </c>
      <c r="K188" s="34">
        <f t="shared" ref="K188:K195" si="132">DATE(MID(J188,1,4),MID(J188,5,2),MID(J188,7,2))</f>
        <v>43913</v>
      </c>
      <c r="L188" s="34" t="str">
        <f t="shared" ref="L188:L195" ca="1" si="133">IF(LEN(J188) &gt; 15,DATE(MID(J188,12,4),MID(J188,16,2),MID(J188,18,2)),TEXT(TODAY(),"yyyy-mm-dd"))</f>
        <v>2021-05-26</v>
      </c>
      <c r="M188" s="18">
        <f t="shared" ref="M188:M195" ca="1" si="134">(L188-K188+1)*B188</f>
        <v>4300</v>
      </c>
      <c r="N188" s="19">
        <f t="shared" ref="N188:N195" ca="1" si="135">H188/M188*365</f>
        <v>8.8367433720930227E-2</v>
      </c>
      <c r="O188" s="35">
        <f t="shared" ref="O188:O195" si="136">D188*C188</f>
        <v>9.985239</v>
      </c>
      <c r="P188" s="35">
        <f t="shared" ref="P188:P195" si="137">B188-O188</f>
        <v>1.4761000000000024E-2</v>
      </c>
      <c r="Q188" s="36">
        <f t="shared" ref="Q188:Q195" si="138">B188/150</f>
        <v>6.6666666666666666E-2</v>
      </c>
      <c r="R188" s="37">
        <f t="shared" ref="R188:R191" si="139">R187+C188-T188</f>
        <v>5583.3200000000143</v>
      </c>
      <c r="S188" s="38">
        <f t="shared" ref="S188:S191" si="140">R188*D188</f>
        <v>9937.7512680000254</v>
      </c>
      <c r="T188" s="38"/>
      <c r="U188" s="38"/>
      <c r="V188" s="39">
        <f t="shared" ref="V188:V191" si="141">V187+U188</f>
        <v>69985.367899999997</v>
      </c>
      <c r="W188" s="39">
        <f t="shared" ref="W188:W191" si="142">V188+S188</f>
        <v>79923.119168000019</v>
      </c>
      <c r="X188" s="1">
        <f t="shared" ref="X188:X191" si="143">X187+B188</f>
        <v>66731</v>
      </c>
      <c r="Y188" s="37">
        <f t="shared" ref="Y188:Y191" si="144">W188-X188</f>
        <v>13192.119168000019</v>
      </c>
      <c r="Z188" s="183">
        <f t="shared" ref="Z188:Z191" si="145">W188/X188-1</f>
        <v>0.19769101568985947</v>
      </c>
      <c r="AA188" s="183">
        <f>SUM($C$2:C188)*D188/SUM($B$2:B188)-1</f>
        <v>5.9844345575577274E-2</v>
      </c>
      <c r="AB188" s="183">
        <f t="shared" ref="AB188:AB191" si="146">Z188-AA188</f>
        <v>0.1378466701142822</v>
      </c>
      <c r="AC188" s="40">
        <f t="shared" ref="AC188:AC191" si="147">IF(E188-F188&lt;0,"达成",E188-F188)</f>
        <v>3.2562566666666667E-2</v>
      </c>
    </row>
    <row r="189" spans="1:29">
      <c r="A189" s="229" t="s">
        <v>2230</v>
      </c>
      <c r="B189" s="2">
        <v>10</v>
      </c>
      <c r="C189" s="175">
        <v>5.7</v>
      </c>
      <c r="D189" s="176">
        <v>1.7533000000000001</v>
      </c>
      <c r="E189" s="32">
        <f t="shared" si="129"/>
        <v>0.13666666666666666</v>
      </c>
      <c r="F189" s="13">
        <f t="shared" si="130"/>
        <v>0.12181700000000006</v>
      </c>
      <c r="H189" s="5">
        <f t="shared" si="131"/>
        <v>1.2181700000000006</v>
      </c>
      <c r="I189" s="2" t="s">
        <v>65</v>
      </c>
      <c r="J189" s="33" t="s">
        <v>2231</v>
      </c>
      <c r="K189" s="34">
        <f t="shared" si="132"/>
        <v>43914</v>
      </c>
      <c r="L189" s="34" t="str">
        <f t="shared" ca="1" si="133"/>
        <v>2021-05-26</v>
      </c>
      <c r="M189" s="18">
        <f t="shared" ca="1" si="134"/>
        <v>4290</v>
      </c>
      <c r="N189" s="19">
        <f t="shared" ca="1" si="135"/>
        <v>0.10364383449883455</v>
      </c>
      <c r="O189" s="35">
        <f t="shared" si="136"/>
        <v>9.9938100000000016</v>
      </c>
      <c r="P189" s="35">
        <f t="shared" si="137"/>
        <v>6.1899999999983635E-3</v>
      </c>
      <c r="Q189" s="36">
        <f t="shared" si="138"/>
        <v>6.6666666666666666E-2</v>
      </c>
      <c r="R189" s="37">
        <f t="shared" si="139"/>
        <v>5589.0200000000141</v>
      </c>
      <c r="S189" s="38">
        <f t="shared" si="140"/>
        <v>9799.2287660000256</v>
      </c>
      <c r="T189" s="38"/>
      <c r="U189" s="38"/>
      <c r="V189" s="39">
        <f t="shared" si="141"/>
        <v>69985.367899999997</v>
      </c>
      <c r="W189" s="39">
        <f t="shared" si="142"/>
        <v>79784.596666000027</v>
      </c>
      <c r="X189" s="1">
        <f t="shared" si="143"/>
        <v>66741</v>
      </c>
      <c r="Y189" s="37">
        <f t="shared" si="144"/>
        <v>13043.596666000027</v>
      </c>
      <c r="Z189" s="183">
        <f t="shared" si="145"/>
        <v>0.19543603880673088</v>
      </c>
      <c r="AA189" s="183">
        <f>SUM($C$2:C189)*D189/SUM($B$2:B189)-1</f>
        <v>4.3979739160358466E-2</v>
      </c>
      <c r="AB189" s="183">
        <f t="shared" si="146"/>
        <v>0.15145629964637242</v>
      </c>
      <c r="AC189" s="40">
        <f t="shared" si="147"/>
        <v>1.4849666666666594E-2</v>
      </c>
    </row>
    <row r="190" spans="1:29">
      <c r="A190" s="229" t="s">
        <v>2232</v>
      </c>
      <c r="B190" s="2">
        <v>10</v>
      </c>
      <c r="C190" s="175">
        <v>5.7</v>
      </c>
      <c r="D190" s="176">
        <v>1.7529999999999999</v>
      </c>
      <c r="E190" s="32">
        <f t="shared" si="129"/>
        <v>0.13666666666666666</v>
      </c>
      <c r="F190" s="13">
        <f t="shared" si="130"/>
        <v>0.12181700000000006</v>
      </c>
      <c r="H190" s="5">
        <f t="shared" si="131"/>
        <v>1.2181700000000006</v>
      </c>
      <c r="I190" s="2" t="s">
        <v>65</v>
      </c>
      <c r="J190" s="33" t="s">
        <v>2233</v>
      </c>
      <c r="K190" s="34">
        <f t="shared" si="132"/>
        <v>43915</v>
      </c>
      <c r="L190" s="34" t="str">
        <f t="shared" ca="1" si="133"/>
        <v>2021-05-26</v>
      </c>
      <c r="M190" s="18">
        <f t="shared" ca="1" si="134"/>
        <v>4280</v>
      </c>
      <c r="N190" s="19">
        <f t="shared" ca="1" si="135"/>
        <v>0.10388599299065426</v>
      </c>
      <c r="O190" s="35">
        <f t="shared" si="136"/>
        <v>9.9920999999999989</v>
      </c>
      <c r="P190" s="35">
        <f t="shared" si="137"/>
        <v>7.9000000000011283E-3</v>
      </c>
      <c r="Q190" s="36">
        <f t="shared" si="138"/>
        <v>6.6666666666666666E-2</v>
      </c>
      <c r="R190" s="37">
        <f t="shared" si="139"/>
        <v>5594.7200000000139</v>
      </c>
      <c r="S190" s="38">
        <f t="shared" si="140"/>
        <v>9807.5441600000231</v>
      </c>
      <c r="T190" s="38"/>
      <c r="U190" s="38"/>
      <c r="V190" s="39">
        <f t="shared" si="141"/>
        <v>69985.367899999997</v>
      </c>
      <c r="W190" s="39">
        <f t="shared" si="142"/>
        <v>79792.912060000017</v>
      </c>
      <c r="X190" s="1">
        <f t="shared" si="143"/>
        <v>66751</v>
      </c>
      <c r="Y190" s="37">
        <f t="shared" si="144"/>
        <v>13041.912060000017</v>
      </c>
      <c r="Z190" s="183">
        <f t="shared" si="145"/>
        <v>0.1953815232730598</v>
      </c>
      <c r="AA190" s="183">
        <f>SUM($C$2:C190)*D190/SUM($B$2:B190)-1</f>
        <v>4.377554854981125E-2</v>
      </c>
      <c r="AB190" s="183">
        <f t="shared" si="146"/>
        <v>0.15160597472324855</v>
      </c>
      <c r="AC190" s="40">
        <f t="shared" si="147"/>
        <v>1.4849666666666594E-2</v>
      </c>
    </row>
    <row r="191" spans="1:29">
      <c r="A191" s="229" t="s">
        <v>2234</v>
      </c>
      <c r="B191" s="2">
        <v>10</v>
      </c>
      <c r="C191" s="175">
        <v>5.58</v>
      </c>
      <c r="D191" s="176">
        <v>1.7906</v>
      </c>
      <c r="E191" s="32">
        <f t="shared" si="129"/>
        <v>0.13666666666666666</v>
      </c>
      <c r="F191" s="13">
        <f t="shared" si="130"/>
        <v>9.8199799999999907E-2</v>
      </c>
      <c r="H191" s="5">
        <f t="shared" si="131"/>
        <v>0.98199799999999904</v>
      </c>
      <c r="I191" s="2" t="s">
        <v>65</v>
      </c>
      <c r="J191" s="33" t="s">
        <v>2235</v>
      </c>
      <c r="K191" s="34">
        <f t="shared" si="132"/>
        <v>43916</v>
      </c>
      <c r="L191" s="34" t="str">
        <f t="shared" ca="1" si="133"/>
        <v>2021-05-26</v>
      </c>
      <c r="M191" s="18">
        <f t="shared" ca="1" si="134"/>
        <v>4270</v>
      </c>
      <c r="N191" s="19">
        <f t="shared" ca="1" si="135"/>
        <v>8.3941281030444889E-2</v>
      </c>
      <c r="O191" s="35">
        <f t="shared" si="136"/>
        <v>9.9915479999999999</v>
      </c>
      <c r="P191" s="35">
        <f t="shared" si="137"/>
        <v>8.4520000000001261E-3</v>
      </c>
      <c r="Q191" s="36">
        <f t="shared" si="138"/>
        <v>6.6666666666666666E-2</v>
      </c>
      <c r="R191" s="37">
        <f t="shared" si="139"/>
        <v>5600.3000000000138</v>
      </c>
      <c r="S191" s="38">
        <f t="shared" si="140"/>
        <v>10027.897180000025</v>
      </c>
      <c r="T191" s="38"/>
      <c r="U191" s="38"/>
      <c r="V191" s="39">
        <f t="shared" si="141"/>
        <v>69985.367899999997</v>
      </c>
      <c r="W191" s="39">
        <f t="shared" si="142"/>
        <v>80013.265080000027</v>
      </c>
      <c r="X191" s="1">
        <f t="shared" si="143"/>
        <v>66761</v>
      </c>
      <c r="Y191" s="37">
        <f t="shared" si="144"/>
        <v>13252.265080000027</v>
      </c>
      <c r="Z191" s="183">
        <f t="shared" si="145"/>
        <v>0.19850309432153534</v>
      </c>
      <c r="AA191" s="183">
        <f>SUM($C$2:C191)*D191/SUM($B$2:B191)-1</f>
        <v>6.6125045371219437E-2</v>
      </c>
      <c r="AB191" s="183">
        <f t="shared" si="146"/>
        <v>0.13237804895031591</v>
      </c>
      <c r="AC191" s="40">
        <f t="shared" si="147"/>
        <v>3.8466866666666752E-2</v>
      </c>
    </row>
    <row r="192" spans="1:29">
      <c r="A192" s="229" t="s">
        <v>2236</v>
      </c>
      <c r="B192" s="2">
        <v>10</v>
      </c>
      <c r="C192" s="175">
        <v>5.57</v>
      </c>
      <c r="D192" s="176">
        <v>1.7934000000000001</v>
      </c>
      <c r="E192" s="32">
        <f t="shared" si="129"/>
        <v>0.13666666666666666</v>
      </c>
      <c r="F192" s="13">
        <f t="shared" si="130"/>
        <v>9.6231700000000059E-2</v>
      </c>
      <c r="H192" s="5">
        <f t="shared" si="131"/>
        <v>0.96231700000000053</v>
      </c>
      <c r="I192" s="2" t="s">
        <v>65</v>
      </c>
      <c r="J192" s="33" t="s">
        <v>2237</v>
      </c>
      <c r="K192" s="34">
        <f t="shared" si="132"/>
        <v>43919</v>
      </c>
      <c r="L192" s="34" t="str">
        <f t="shared" ca="1" si="133"/>
        <v>2021-05-26</v>
      </c>
      <c r="M192" s="18">
        <f t="shared" ca="1" si="134"/>
        <v>4240</v>
      </c>
      <c r="N192" s="19">
        <f t="shared" ca="1" si="135"/>
        <v>8.2840968160377407E-2</v>
      </c>
      <c r="O192" s="35">
        <f t="shared" si="136"/>
        <v>9.9892380000000003</v>
      </c>
      <c r="P192" s="35">
        <f t="shared" si="137"/>
        <v>1.0761999999999716E-2</v>
      </c>
      <c r="Q192" s="36">
        <f t="shared" si="138"/>
        <v>6.6666666666666666E-2</v>
      </c>
      <c r="R192" s="37">
        <f t="shared" ref="R192:R211" si="148">R191+C192-T192</f>
        <v>5605.8700000000135</v>
      </c>
      <c r="S192" s="38">
        <f t="shared" ref="S192:S211" si="149">R192*D192</f>
        <v>10053.567258000025</v>
      </c>
      <c r="T192" s="38"/>
      <c r="U192" s="38"/>
      <c r="V192" s="39">
        <f t="shared" ref="V192:V211" si="150">V191+U192</f>
        <v>69985.367899999997</v>
      </c>
      <c r="W192" s="39">
        <f t="shared" ref="W192:W211" si="151">V192+S192</f>
        <v>80038.935158000022</v>
      </c>
      <c r="X192" s="1">
        <f t="shared" ref="X192:X211" si="152">X191+B192</f>
        <v>66771</v>
      </c>
      <c r="Y192" s="37">
        <f t="shared" ref="Y192:Y211" si="153">W192-X192</f>
        <v>13267.935158000022</v>
      </c>
      <c r="Z192" s="183">
        <f t="shared" ref="Z192:Z211" si="154">W192/X192-1</f>
        <v>0.19870804927288832</v>
      </c>
      <c r="AA192" s="183">
        <f>SUM($C$2:C192)*D192/SUM($B$2:B192)-1</f>
        <v>6.7752738234284404E-2</v>
      </c>
      <c r="AB192" s="183">
        <f t="shared" ref="AB192:AB211" si="155">Z192-AA192</f>
        <v>0.13095531103860392</v>
      </c>
      <c r="AC192" s="40">
        <f t="shared" ref="AC192:AC211" si="156">IF(E192-F192&lt;0,"达成",E192-F192)</f>
        <v>4.04349666666666E-2</v>
      </c>
    </row>
    <row r="193" spans="1:29">
      <c r="A193" s="229" t="s">
        <v>2238</v>
      </c>
      <c r="B193" s="2">
        <v>10</v>
      </c>
      <c r="C193" s="175">
        <v>5.52</v>
      </c>
      <c r="D193" s="176">
        <v>1.8095000000000001</v>
      </c>
      <c r="E193" s="32">
        <f t="shared" si="129"/>
        <v>0.13666666666666666</v>
      </c>
      <c r="F193" s="13">
        <f t="shared" si="130"/>
        <v>8.6391199999999918E-2</v>
      </c>
      <c r="H193" s="5">
        <f t="shared" si="131"/>
        <v>0.86391199999999913</v>
      </c>
      <c r="I193" s="2" t="s">
        <v>65</v>
      </c>
      <c r="J193" s="33" t="s">
        <v>2239</v>
      </c>
      <c r="K193" s="34">
        <f t="shared" si="132"/>
        <v>43920</v>
      </c>
      <c r="L193" s="34" t="str">
        <f t="shared" ca="1" si="133"/>
        <v>2021-05-26</v>
      </c>
      <c r="M193" s="18">
        <f t="shared" ca="1" si="134"/>
        <v>4230</v>
      </c>
      <c r="N193" s="19">
        <f t="shared" ca="1" si="135"/>
        <v>7.4545598108746974E-2</v>
      </c>
      <c r="O193" s="35">
        <f t="shared" si="136"/>
        <v>9.9884400000000007</v>
      </c>
      <c r="P193" s="35">
        <f t="shared" si="137"/>
        <v>1.1559999999999349E-2</v>
      </c>
      <c r="Q193" s="36">
        <f t="shared" si="138"/>
        <v>6.6666666666666666E-2</v>
      </c>
      <c r="R193" s="37">
        <f t="shared" si="148"/>
        <v>5611.390000000014</v>
      </c>
      <c r="S193" s="38">
        <f t="shared" si="149"/>
        <v>10153.810205000025</v>
      </c>
      <c r="T193" s="38"/>
      <c r="U193" s="38"/>
      <c r="V193" s="39">
        <f t="shared" si="150"/>
        <v>69985.367899999997</v>
      </c>
      <c r="W193" s="39">
        <f t="shared" si="151"/>
        <v>80139.178105000028</v>
      </c>
      <c r="X193" s="1">
        <f t="shared" si="152"/>
        <v>66781</v>
      </c>
      <c r="Y193" s="37">
        <f t="shared" si="153"/>
        <v>13358.178105000028</v>
      </c>
      <c r="Z193" s="183">
        <f t="shared" si="154"/>
        <v>0.20002962077537068</v>
      </c>
      <c r="AA193" s="183">
        <f>SUM($C$2:C193)*D193/SUM($B$2:B193)-1</f>
        <v>7.7293424982834313E-2</v>
      </c>
      <c r="AB193" s="183">
        <f t="shared" si="155"/>
        <v>0.12273619579253636</v>
      </c>
      <c r="AC193" s="40">
        <f t="shared" si="156"/>
        <v>5.027546666666674E-2</v>
      </c>
    </row>
    <row r="194" spans="1:29">
      <c r="A194" s="229" t="s">
        <v>2240</v>
      </c>
      <c r="B194" s="2">
        <v>10</v>
      </c>
      <c r="C194" s="175">
        <v>5.57</v>
      </c>
      <c r="D194" s="176">
        <v>1.794</v>
      </c>
      <c r="E194" s="32">
        <f t="shared" si="129"/>
        <v>0.13666666666666666</v>
      </c>
      <c r="F194" s="13">
        <f t="shared" si="130"/>
        <v>9.6231700000000059E-2</v>
      </c>
      <c r="H194" s="5">
        <f t="shared" si="131"/>
        <v>0.96231700000000053</v>
      </c>
      <c r="I194" s="2" t="s">
        <v>65</v>
      </c>
      <c r="J194" s="33" t="s">
        <v>2241</v>
      </c>
      <c r="K194" s="34">
        <f t="shared" si="132"/>
        <v>43921</v>
      </c>
      <c r="L194" s="34" t="str">
        <f t="shared" ca="1" si="133"/>
        <v>2021-05-26</v>
      </c>
      <c r="M194" s="18">
        <f t="shared" ca="1" si="134"/>
        <v>4220</v>
      </c>
      <c r="N194" s="19">
        <f t="shared" ca="1" si="135"/>
        <v>8.32335793838863E-2</v>
      </c>
      <c r="O194" s="35">
        <f t="shared" si="136"/>
        <v>9.9925800000000002</v>
      </c>
      <c r="P194" s="35">
        <f t="shared" si="137"/>
        <v>7.4199999999997601E-3</v>
      </c>
      <c r="Q194" s="36">
        <f t="shared" si="138"/>
        <v>6.6666666666666666E-2</v>
      </c>
      <c r="R194" s="37">
        <f t="shared" si="148"/>
        <v>5616.9600000000137</v>
      </c>
      <c r="S194" s="38">
        <f t="shared" si="149"/>
        <v>10076.826240000024</v>
      </c>
      <c r="T194" s="38"/>
      <c r="U194" s="38"/>
      <c r="V194" s="39">
        <f t="shared" si="150"/>
        <v>69985.367899999997</v>
      </c>
      <c r="W194" s="39">
        <f t="shared" si="151"/>
        <v>80062.194140000021</v>
      </c>
      <c r="X194" s="1">
        <f t="shared" si="152"/>
        <v>66791</v>
      </c>
      <c r="Y194" s="37">
        <f t="shared" si="153"/>
        <v>13271.194140000021</v>
      </c>
      <c r="Z194" s="183">
        <f t="shared" si="154"/>
        <v>0.19869734155799468</v>
      </c>
      <c r="AA194" s="183">
        <f>SUM($C$2:C194)*D194/SUM($B$2:B194)-1</f>
        <v>6.8026084867894854E-2</v>
      </c>
      <c r="AB194" s="183">
        <f t="shared" si="155"/>
        <v>0.13067125669009982</v>
      </c>
      <c r="AC194" s="40">
        <f t="shared" si="156"/>
        <v>4.04349666666666E-2</v>
      </c>
    </row>
    <row r="195" spans="1:29">
      <c r="A195" s="229" t="s">
        <v>2242</v>
      </c>
      <c r="B195" s="2">
        <v>10</v>
      </c>
      <c r="C195" s="175">
        <v>5.5</v>
      </c>
      <c r="D195" s="176">
        <v>1.8151999999999999</v>
      </c>
      <c r="E195" s="32">
        <f t="shared" si="129"/>
        <v>0.13666666666666666</v>
      </c>
      <c r="F195" s="13">
        <f t="shared" si="130"/>
        <v>8.2455000000000028E-2</v>
      </c>
      <c r="H195" s="5">
        <f t="shared" si="131"/>
        <v>0.82455000000000034</v>
      </c>
      <c r="I195" s="2" t="s">
        <v>65</v>
      </c>
      <c r="J195" s="33" t="s">
        <v>2243</v>
      </c>
      <c r="K195" s="34">
        <f t="shared" si="132"/>
        <v>43922</v>
      </c>
      <c r="L195" s="34" t="str">
        <f t="shared" ca="1" si="133"/>
        <v>2021-05-26</v>
      </c>
      <c r="M195" s="18">
        <f t="shared" ca="1" si="134"/>
        <v>4210</v>
      </c>
      <c r="N195" s="19">
        <f t="shared" ca="1" si="135"/>
        <v>7.1487114014251812E-2</v>
      </c>
      <c r="O195" s="35">
        <f t="shared" si="136"/>
        <v>9.9835999999999991</v>
      </c>
      <c r="P195" s="35">
        <f t="shared" si="137"/>
        <v>1.6400000000000858E-2</v>
      </c>
      <c r="Q195" s="36">
        <f t="shared" si="138"/>
        <v>6.6666666666666666E-2</v>
      </c>
      <c r="R195" s="37">
        <f t="shared" si="148"/>
        <v>5622.4600000000137</v>
      </c>
      <c r="S195" s="38">
        <f t="shared" si="149"/>
        <v>10205.889392000025</v>
      </c>
      <c r="T195" s="38"/>
      <c r="U195" s="38"/>
      <c r="V195" s="39">
        <f t="shared" si="150"/>
        <v>69985.367899999997</v>
      </c>
      <c r="W195" s="39">
        <f t="shared" si="151"/>
        <v>80191.257292000024</v>
      </c>
      <c r="X195" s="1">
        <f t="shared" si="152"/>
        <v>66801</v>
      </c>
      <c r="Y195" s="37">
        <f t="shared" si="153"/>
        <v>13390.257292000024</v>
      </c>
      <c r="Z195" s="183">
        <f t="shared" si="154"/>
        <v>0.20044995272525901</v>
      </c>
      <c r="AA195" s="183">
        <f>SUM($C$2:C195)*D195/SUM($B$2:B195)-1</f>
        <v>8.06000969364431E-2</v>
      </c>
      <c r="AB195" s="183">
        <f t="shared" si="155"/>
        <v>0.11984985578881591</v>
      </c>
      <c r="AC195" s="40">
        <f t="shared" si="156"/>
        <v>5.421166666666663E-2</v>
      </c>
    </row>
    <row r="196" spans="1:29">
      <c r="A196" s="229" t="s">
        <v>2244</v>
      </c>
      <c r="B196" s="2">
        <v>10</v>
      </c>
      <c r="C196" s="175">
        <v>5.45</v>
      </c>
      <c r="D196" s="176">
        <v>1.8323</v>
      </c>
      <c r="E196" s="32">
        <f t="shared" ref="E196:E211" si="157">10%*Q196+13%</f>
        <v>0.13666666666666666</v>
      </c>
      <c r="F196" s="13">
        <f t="shared" ref="F196:F211" si="158">IF(G196="",($F$1*C196-B196)/B196,H196/B196)</f>
        <v>7.2614500000000068E-2</v>
      </c>
      <c r="H196" s="5">
        <f t="shared" ref="H196:H211" si="159">IF(G196="",$F$1*C196-B196,G196-B196)</f>
        <v>0.72614500000000071</v>
      </c>
      <c r="I196" s="2" t="s">
        <v>65</v>
      </c>
      <c r="J196" s="33" t="s">
        <v>2245</v>
      </c>
      <c r="K196" s="34">
        <f t="shared" ref="K196:K211" si="160">DATE(MID(J196,1,4),MID(J196,5,2),MID(J196,7,2))</f>
        <v>43923</v>
      </c>
      <c r="L196" s="34" t="str">
        <f t="shared" ref="L196:L211" ca="1" si="161">IF(LEN(J196) &gt; 15,DATE(MID(J196,12,4),MID(J196,16,2),MID(J196,18,2)),TEXT(TODAY(),"yyyy-mm-dd"))</f>
        <v>2021-05-26</v>
      </c>
      <c r="M196" s="18">
        <f t="shared" ref="M196:M211" ca="1" si="162">(L196-K196+1)*B196</f>
        <v>4200</v>
      </c>
      <c r="N196" s="19">
        <f t="shared" ref="N196:N211" ca="1" si="163">H196/M196*365</f>
        <v>6.3105458333333392E-2</v>
      </c>
      <c r="O196" s="35">
        <f t="shared" ref="O196:O211" si="164">D196*C196</f>
        <v>9.9860350000000011</v>
      </c>
      <c r="P196" s="35">
        <f t="shared" ref="P196:P211" si="165">B196-O196</f>
        <v>1.3964999999998895E-2</v>
      </c>
      <c r="Q196" s="36">
        <f t="shared" ref="Q196:Q211" si="166">B196/150</f>
        <v>6.6666666666666666E-2</v>
      </c>
      <c r="R196" s="37">
        <f t="shared" si="148"/>
        <v>5627.9100000000135</v>
      </c>
      <c r="S196" s="38">
        <f t="shared" si="149"/>
        <v>10312.019493000025</v>
      </c>
      <c r="T196" s="38"/>
      <c r="U196" s="38"/>
      <c r="V196" s="39">
        <f t="shared" si="150"/>
        <v>69985.367899999997</v>
      </c>
      <c r="W196" s="39">
        <f t="shared" si="151"/>
        <v>80297.387393000026</v>
      </c>
      <c r="X196" s="1">
        <f t="shared" si="152"/>
        <v>66811</v>
      </c>
      <c r="Y196" s="37">
        <f t="shared" si="153"/>
        <v>13486.387393000026</v>
      </c>
      <c r="Z196" s="183">
        <f t="shared" si="154"/>
        <v>0.20185878662196388</v>
      </c>
      <c r="AA196" s="183">
        <f>SUM($C$2:C196)*D196/SUM($B$2:B196)-1</f>
        <v>9.0727181480635855E-2</v>
      </c>
      <c r="AB196" s="183">
        <f t="shared" si="155"/>
        <v>0.11113160514132803</v>
      </c>
      <c r="AC196" s="40">
        <f t="shared" si="156"/>
        <v>6.4052166666666591E-2</v>
      </c>
    </row>
    <row r="197" spans="1:29">
      <c r="A197" s="229" t="s">
        <v>2246</v>
      </c>
      <c r="B197" s="2">
        <v>10</v>
      </c>
      <c r="C197" s="175">
        <v>5.47</v>
      </c>
      <c r="D197" s="176">
        <v>1.8251999999999999</v>
      </c>
      <c r="E197" s="32">
        <f t="shared" si="157"/>
        <v>0.13666666666666666</v>
      </c>
      <c r="F197" s="13">
        <f t="shared" si="158"/>
        <v>7.6550699999999944E-2</v>
      </c>
      <c r="H197" s="5">
        <f t="shared" si="159"/>
        <v>0.76550699999999949</v>
      </c>
      <c r="I197" s="2" t="s">
        <v>65</v>
      </c>
      <c r="J197" s="33" t="s">
        <v>2247</v>
      </c>
      <c r="K197" s="34">
        <f t="shared" si="160"/>
        <v>43927</v>
      </c>
      <c r="L197" s="34" t="str">
        <f t="shared" ca="1" si="161"/>
        <v>2021-05-26</v>
      </c>
      <c r="M197" s="18">
        <f t="shared" ca="1" si="162"/>
        <v>4160</v>
      </c>
      <c r="N197" s="19">
        <f t="shared" ca="1" si="163"/>
        <v>6.7165878605769183E-2</v>
      </c>
      <c r="O197" s="35">
        <f t="shared" si="164"/>
        <v>9.9838439999999995</v>
      </c>
      <c r="P197" s="35">
        <f t="shared" si="165"/>
        <v>1.6156000000000503E-2</v>
      </c>
      <c r="Q197" s="36">
        <f t="shared" si="166"/>
        <v>6.6666666666666666E-2</v>
      </c>
      <c r="R197" s="37">
        <f t="shared" si="148"/>
        <v>5633.3800000000138</v>
      </c>
      <c r="S197" s="38">
        <f t="shared" si="149"/>
        <v>10282.045176000025</v>
      </c>
      <c r="T197" s="38"/>
      <c r="U197" s="38"/>
      <c r="V197" s="39">
        <f t="shared" si="150"/>
        <v>69985.367899999997</v>
      </c>
      <c r="W197" s="39">
        <f t="shared" si="151"/>
        <v>80267.413076000026</v>
      </c>
      <c r="X197" s="1">
        <f t="shared" si="152"/>
        <v>66821</v>
      </c>
      <c r="Y197" s="37">
        <f t="shared" si="153"/>
        <v>13446.413076000026</v>
      </c>
      <c r="Z197" s="183">
        <f t="shared" si="154"/>
        <v>0.20123034788464733</v>
      </c>
      <c r="AA197" s="183">
        <f>SUM($C$2:C197)*D197/SUM($B$2:B197)-1</f>
        <v>8.6450404201872999E-2</v>
      </c>
      <c r="AB197" s="183">
        <f t="shared" si="155"/>
        <v>0.11477994368277433</v>
      </c>
      <c r="AC197" s="40">
        <f t="shared" si="156"/>
        <v>6.0115966666666715E-2</v>
      </c>
    </row>
    <row r="198" spans="1:29">
      <c r="A198" s="229" t="s">
        <v>2248</v>
      </c>
      <c r="B198" s="2">
        <v>10</v>
      </c>
      <c r="C198" s="175">
        <v>5.51</v>
      </c>
      <c r="D198" s="176">
        <v>1.8129999999999999</v>
      </c>
      <c r="E198" s="32">
        <f t="shared" si="157"/>
        <v>0.13666666666666666</v>
      </c>
      <c r="F198" s="13">
        <f t="shared" si="158"/>
        <v>8.442309999999989E-2</v>
      </c>
      <c r="H198" s="5">
        <f t="shared" si="159"/>
        <v>0.84423099999999884</v>
      </c>
      <c r="I198" s="2" t="s">
        <v>65</v>
      </c>
      <c r="J198" s="33" t="s">
        <v>2249</v>
      </c>
      <c r="K198" s="34">
        <f t="shared" si="160"/>
        <v>43928</v>
      </c>
      <c r="L198" s="34" t="str">
        <f t="shared" ca="1" si="161"/>
        <v>2021-05-26</v>
      </c>
      <c r="M198" s="18">
        <f t="shared" ca="1" si="162"/>
        <v>4150</v>
      </c>
      <c r="N198" s="19">
        <f t="shared" ca="1" si="163"/>
        <v>7.4251642168674595E-2</v>
      </c>
      <c r="O198" s="35">
        <f t="shared" si="164"/>
        <v>9.98963</v>
      </c>
      <c r="P198" s="35">
        <f t="shared" si="165"/>
        <v>1.036999999999999E-2</v>
      </c>
      <c r="Q198" s="36">
        <f t="shared" si="166"/>
        <v>6.6666666666666666E-2</v>
      </c>
      <c r="R198" s="37">
        <f t="shared" si="148"/>
        <v>5638.890000000014</v>
      </c>
      <c r="S198" s="38">
        <f t="shared" si="149"/>
        <v>10223.307570000024</v>
      </c>
      <c r="T198" s="38"/>
      <c r="U198" s="38"/>
      <c r="V198" s="39">
        <f t="shared" si="150"/>
        <v>69985.367899999997</v>
      </c>
      <c r="W198" s="39">
        <f t="shared" si="151"/>
        <v>80208.675470000017</v>
      </c>
      <c r="X198" s="1">
        <f t="shared" si="152"/>
        <v>66831</v>
      </c>
      <c r="Y198" s="37">
        <f t="shared" si="153"/>
        <v>13377.675470000017</v>
      </c>
      <c r="Z198" s="183">
        <f t="shared" si="154"/>
        <v>0.2001717087878383</v>
      </c>
      <c r="AA198" s="183">
        <f>SUM($C$2:C198)*D198/SUM($B$2:B198)-1</f>
        <v>7.9142578454867607E-2</v>
      </c>
      <c r="AB198" s="183">
        <f t="shared" si="155"/>
        <v>0.12102913033297069</v>
      </c>
      <c r="AC198" s="40">
        <f t="shared" si="156"/>
        <v>5.2243566666666769E-2</v>
      </c>
    </row>
    <row r="199" spans="1:29">
      <c r="A199" s="229" t="s">
        <v>2250</v>
      </c>
      <c r="B199" s="2">
        <v>10</v>
      </c>
      <c r="C199" s="175">
        <v>5.5</v>
      </c>
      <c r="D199" s="176">
        <v>1.8159000000000001</v>
      </c>
      <c r="E199" s="32">
        <f t="shared" si="157"/>
        <v>0.13666666666666666</v>
      </c>
      <c r="F199" s="13">
        <f t="shared" si="158"/>
        <v>8.2455000000000028E-2</v>
      </c>
      <c r="H199" s="5">
        <f t="shared" si="159"/>
        <v>0.82455000000000034</v>
      </c>
      <c r="I199" s="2" t="s">
        <v>65</v>
      </c>
      <c r="J199" s="33" t="s">
        <v>2251</v>
      </c>
      <c r="K199" s="34">
        <f t="shared" si="160"/>
        <v>43929</v>
      </c>
      <c r="L199" s="34" t="str">
        <f t="shared" ca="1" si="161"/>
        <v>2021-05-26</v>
      </c>
      <c r="M199" s="18">
        <f t="shared" ca="1" si="162"/>
        <v>4140</v>
      </c>
      <c r="N199" s="19">
        <f t="shared" ca="1" si="163"/>
        <v>7.2695833333333362E-2</v>
      </c>
      <c r="O199" s="35">
        <f t="shared" si="164"/>
        <v>9.9874500000000008</v>
      </c>
      <c r="P199" s="35">
        <f t="shared" si="165"/>
        <v>1.2549999999999173E-2</v>
      </c>
      <c r="Q199" s="36">
        <f t="shared" si="166"/>
        <v>6.6666666666666666E-2</v>
      </c>
      <c r="R199" s="37">
        <f t="shared" si="148"/>
        <v>5644.390000000014</v>
      </c>
      <c r="S199" s="38">
        <f t="shared" si="149"/>
        <v>10249.647801000026</v>
      </c>
      <c r="T199" s="38"/>
      <c r="U199" s="38"/>
      <c r="V199" s="39">
        <f t="shared" si="150"/>
        <v>69985.367899999997</v>
      </c>
      <c r="W199" s="39">
        <f t="shared" si="151"/>
        <v>80235.015701000026</v>
      </c>
      <c r="X199" s="1">
        <f t="shared" si="152"/>
        <v>66841</v>
      </c>
      <c r="Y199" s="37">
        <f t="shared" si="153"/>
        <v>13394.015701000026</v>
      </c>
      <c r="Z199" s="183">
        <f t="shared" si="154"/>
        <v>0.20038622553522578</v>
      </c>
      <c r="AA199" s="183">
        <f>SUM($C$2:C199)*D199/SUM($B$2:B199)-1</f>
        <v>8.0821898893704835E-2</v>
      </c>
      <c r="AB199" s="183">
        <f t="shared" si="155"/>
        <v>0.11956432664152095</v>
      </c>
      <c r="AC199" s="40">
        <f t="shared" si="156"/>
        <v>5.421166666666663E-2</v>
      </c>
    </row>
    <row r="200" spans="1:29">
      <c r="A200" s="229" t="s">
        <v>2252</v>
      </c>
      <c r="B200" s="2">
        <v>10</v>
      </c>
      <c r="C200" s="175">
        <v>5.58</v>
      </c>
      <c r="D200" s="176">
        <v>1.7904</v>
      </c>
      <c r="E200" s="32">
        <f t="shared" si="157"/>
        <v>0.13666666666666666</v>
      </c>
      <c r="F200" s="13">
        <f t="shared" si="158"/>
        <v>9.8199799999999907E-2</v>
      </c>
      <c r="H200" s="5">
        <f t="shared" si="159"/>
        <v>0.98199799999999904</v>
      </c>
      <c r="I200" s="2" t="s">
        <v>65</v>
      </c>
      <c r="J200" s="33" t="s">
        <v>2253</v>
      </c>
      <c r="K200" s="34">
        <f t="shared" si="160"/>
        <v>43930</v>
      </c>
      <c r="L200" s="34" t="str">
        <f t="shared" ca="1" si="161"/>
        <v>2021-05-26</v>
      </c>
      <c r="M200" s="18">
        <f t="shared" ca="1" si="162"/>
        <v>4130</v>
      </c>
      <c r="N200" s="19">
        <f t="shared" ca="1" si="163"/>
        <v>8.6786748184019283E-2</v>
      </c>
      <c r="O200" s="35">
        <f t="shared" si="164"/>
        <v>9.9904320000000002</v>
      </c>
      <c r="P200" s="35">
        <f t="shared" si="165"/>
        <v>9.5679999999997989E-3</v>
      </c>
      <c r="Q200" s="36">
        <f t="shared" si="166"/>
        <v>6.6666666666666666E-2</v>
      </c>
      <c r="R200" s="37">
        <f t="shared" si="148"/>
        <v>5649.9700000000139</v>
      </c>
      <c r="S200" s="38">
        <f t="shared" si="149"/>
        <v>10115.706288000025</v>
      </c>
      <c r="T200" s="38"/>
      <c r="U200" s="38"/>
      <c r="V200" s="39">
        <f t="shared" si="150"/>
        <v>69985.367899999997</v>
      </c>
      <c r="W200" s="39">
        <f t="shared" si="151"/>
        <v>80101.074188000028</v>
      </c>
      <c r="X200" s="1">
        <f t="shared" si="152"/>
        <v>66851</v>
      </c>
      <c r="Y200" s="37">
        <f t="shared" si="153"/>
        <v>13250.074188000028</v>
      </c>
      <c r="Z200" s="183">
        <f t="shared" si="154"/>
        <v>0.19820308130020536</v>
      </c>
      <c r="AA200" s="183">
        <f>SUM($C$2:C200)*D200/SUM($B$2:B200)-1</f>
        <v>6.5606365895361396E-2</v>
      </c>
      <c r="AB200" s="183">
        <f t="shared" si="155"/>
        <v>0.13259671540484397</v>
      </c>
      <c r="AC200" s="40">
        <f t="shared" si="156"/>
        <v>3.8466866666666752E-2</v>
      </c>
    </row>
    <row r="201" spans="1:29">
      <c r="A201" s="229" t="s">
        <v>2254</v>
      </c>
      <c r="B201" s="2">
        <v>10</v>
      </c>
      <c r="C201" s="175">
        <v>5.67</v>
      </c>
      <c r="D201" s="176">
        <v>1.7609999999999999</v>
      </c>
      <c r="E201" s="32">
        <f t="shared" si="157"/>
        <v>0.13666666666666666</v>
      </c>
      <c r="F201" s="13">
        <f t="shared" si="158"/>
        <v>0.11591269999999998</v>
      </c>
      <c r="H201" s="5">
        <f t="shared" si="159"/>
        <v>1.1591269999999998</v>
      </c>
      <c r="I201" s="2" t="s">
        <v>65</v>
      </c>
      <c r="J201" s="33" t="s">
        <v>2255</v>
      </c>
      <c r="K201" s="34">
        <f t="shared" si="160"/>
        <v>43933</v>
      </c>
      <c r="L201" s="34" t="str">
        <f t="shared" ca="1" si="161"/>
        <v>2021-05-26</v>
      </c>
      <c r="M201" s="18">
        <f t="shared" ca="1" si="162"/>
        <v>4100</v>
      </c>
      <c r="N201" s="19">
        <f t="shared" ca="1" si="163"/>
        <v>0.10319057439024389</v>
      </c>
      <c r="O201" s="35">
        <f t="shared" si="164"/>
        <v>9.984869999999999</v>
      </c>
      <c r="P201" s="35">
        <f t="shared" si="165"/>
        <v>1.5130000000000976E-2</v>
      </c>
      <c r="Q201" s="36">
        <f t="shared" si="166"/>
        <v>6.6666666666666666E-2</v>
      </c>
      <c r="R201" s="37">
        <f t="shared" si="148"/>
        <v>5655.640000000014</v>
      </c>
      <c r="S201" s="38">
        <f t="shared" si="149"/>
        <v>9959.5820400000248</v>
      </c>
      <c r="T201" s="38"/>
      <c r="U201" s="38"/>
      <c r="V201" s="39">
        <f t="shared" si="150"/>
        <v>69985.367899999997</v>
      </c>
      <c r="W201" s="39">
        <f t="shared" si="151"/>
        <v>79944.94994000002</v>
      </c>
      <c r="X201" s="1">
        <f t="shared" si="152"/>
        <v>66861</v>
      </c>
      <c r="Y201" s="37">
        <f t="shared" si="153"/>
        <v>13083.94994000002</v>
      </c>
      <c r="Z201" s="183">
        <f t="shared" si="154"/>
        <v>0.19568881620077505</v>
      </c>
      <c r="AA201" s="183">
        <f>SUM($C$2:C201)*D201/SUM($B$2:B201)-1</f>
        <v>4.8079873547505647E-2</v>
      </c>
      <c r="AB201" s="183">
        <f t="shared" si="155"/>
        <v>0.1476089426532694</v>
      </c>
      <c r="AC201" s="40">
        <f t="shared" si="156"/>
        <v>2.0753966666666679E-2</v>
      </c>
    </row>
    <row r="202" spans="1:29">
      <c r="A202" s="229" t="s">
        <v>2256</v>
      </c>
      <c r="B202" s="2">
        <v>10</v>
      </c>
      <c r="C202" s="175">
        <v>5.68</v>
      </c>
      <c r="D202" s="176">
        <v>1.7584</v>
      </c>
      <c r="E202" s="32">
        <f t="shared" si="157"/>
        <v>0.13666666666666666</v>
      </c>
      <c r="F202" s="13">
        <f t="shared" si="158"/>
        <v>0.11788080000000001</v>
      </c>
      <c r="H202" s="5">
        <f t="shared" si="159"/>
        <v>1.1788080000000001</v>
      </c>
      <c r="I202" s="2" t="s">
        <v>65</v>
      </c>
      <c r="J202" s="33" t="s">
        <v>2257</v>
      </c>
      <c r="K202" s="34">
        <f t="shared" si="160"/>
        <v>43934</v>
      </c>
      <c r="L202" s="34" t="str">
        <f t="shared" ca="1" si="161"/>
        <v>2021-05-26</v>
      </c>
      <c r="M202" s="18">
        <f t="shared" ca="1" si="162"/>
        <v>4090</v>
      </c>
      <c r="N202" s="19">
        <f t="shared" ca="1" si="163"/>
        <v>0.10519924694376528</v>
      </c>
      <c r="O202" s="35">
        <f t="shared" si="164"/>
        <v>9.9877120000000001</v>
      </c>
      <c r="P202" s="35">
        <f t="shared" si="165"/>
        <v>1.2287999999999855E-2</v>
      </c>
      <c r="Q202" s="36">
        <f t="shared" si="166"/>
        <v>6.6666666666666666E-2</v>
      </c>
      <c r="R202" s="37">
        <f t="shared" si="148"/>
        <v>5661.3200000000143</v>
      </c>
      <c r="S202" s="38">
        <f t="shared" si="149"/>
        <v>9954.8650880000241</v>
      </c>
      <c r="T202" s="38"/>
      <c r="U202" s="38"/>
      <c r="V202" s="39">
        <f t="shared" si="150"/>
        <v>69985.367899999997</v>
      </c>
      <c r="W202" s="39">
        <f t="shared" si="151"/>
        <v>79940.232988000018</v>
      </c>
      <c r="X202" s="1">
        <f t="shared" si="152"/>
        <v>66871</v>
      </c>
      <c r="Y202" s="37">
        <f t="shared" si="153"/>
        <v>13069.232988000018</v>
      </c>
      <c r="Z202" s="183">
        <f t="shared" si="154"/>
        <v>0.19543947283575869</v>
      </c>
      <c r="AA202" s="183">
        <f>SUM($C$2:C202)*D202/SUM($B$2:B202)-1</f>
        <v>4.6505263349653214E-2</v>
      </c>
      <c r="AB202" s="183">
        <f t="shared" si="155"/>
        <v>0.14893420948610547</v>
      </c>
      <c r="AC202" s="40">
        <f t="shared" si="156"/>
        <v>1.8785866666666651E-2</v>
      </c>
    </row>
    <row r="203" spans="1:29">
      <c r="A203" s="229" t="s">
        <v>2258</v>
      </c>
      <c r="B203" s="2">
        <v>10</v>
      </c>
      <c r="C203" s="175">
        <v>5.64</v>
      </c>
      <c r="D203" s="176">
        <v>1.7721</v>
      </c>
      <c r="E203" s="32">
        <f t="shared" si="157"/>
        <v>0.13666666666666666</v>
      </c>
      <c r="F203" s="13">
        <f t="shared" si="158"/>
        <v>0.1100083999999999</v>
      </c>
      <c r="H203" s="5">
        <f t="shared" si="159"/>
        <v>1.100083999999999</v>
      </c>
      <c r="I203" s="2" t="s">
        <v>65</v>
      </c>
      <c r="J203" s="33" t="s">
        <v>2259</v>
      </c>
      <c r="K203" s="34">
        <f t="shared" si="160"/>
        <v>43935</v>
      </c>
      <c r="L203" s="34" t="str">
        <f t="shared" ca="1" si="161"/>
        <v>2021-05-26</v>
      </c>
      <c r="M203" s="18">
        <f t="shared" ca="1" si="162"/>
        <v>4080</v>
      </c>
      <c r="N203" s="19">
        <f t="shared" ca="1" si="163"/>
        <v>9.8414377450980292E-2</v>
      </c>
      <c r="O203" s="35">
        <f t="shared" si="164"/>
        <v>9.9946439999999992</v>
      </c>
      <c r="P203" s="35">
        <f t="shared" si="165"/>
        <v>5.3560000000008046E-3</v>
      </c>
      <c r="Q203" s="36">
        <f t="shared" si="166"/>
        <v>6.6666666666666666E-2</v>
      </c>
      <c r="R203" s="37">
        <f t="shared" si="148"/>
        <v>5666.9600000000146</v>
      </c>
      <c r="S203" s="38">
        <f t="shared" si="149"/>
        <v>10042.419816000025</v>
      </c>
      <c r="T203" s="38"/>
      <c r="U203" s="38"/>
      <c r="V203" s="39">
        <f t="shared" si="150"/>
        <v>69985.367899999997</v>
      </c>
      <c r="W203" s="39">
        <f t="shared" si="151"/>
        <v>80027.787716000021</v>
      </c>
      <c r="X203" s="1">
        <f t="shared" si="152"/>
        <v>66881</v>
      </c>
      <c r="Y203" s="37">
        <f t="shared" si="153"/>
        <v>13146.787716000021</v>
      </c>
      <c r="Z203" s="183">
        <f t="shared" si="154"/>
        <v>0.19656984369252872</v>
      </c>
      <c r="AA203" s="183">
        <f>SUM($C$2:C203)*D203/SUM($B$2:B203)-1</f>
        <v>5.4627364474283624E-2</v>
      </c>
      <c r="AB203" s="183">
        <f t="shared" si="155"/>
        <v>0.1419424792182451</v>
      </c>
      <c r="AC203" s="40">
        <f t="shared" si="156"/>
        <v>2.6658266666666763E-2</v>
      </c>
    </row>
    <row r="204" spans="1:29">
      <c r="A204" s="229" t="s">
        <v>2260</v>
      </c>
      <c r="B204" s="2">
        <v>10</v>
      </c>
      <c r="C204" s="175">
        <v>5.67</v>
      </c>
      <c r="D204" s="176">
        <v>1.7616000000000001</v>
      </c>
      <c r="E204" s="32">
        <f t="shared" si="157"/>
        <v>0.13666666666666666</v>
      </c>
      <c r="F204" s="13">
        <f t="shared" si="158"/>
        <v>0.11591269999999998</v>
      </c>
      <c r="H204" s="5">
        <f t="shared" si="159"/>
        <v>1.1591269999999998</v>
      </c>
      <c r="I204" s="2" t="s">
        <v>65</v>
      </c>
      <c r="J204" s="33" t="s">
        <v>2261</v>
      </c>
      <c r="K204" s="34">
        <f t="shared" si="160"/>
        <v>43936</v>
      </c>
      <c r="L204" s="34" t="str">
        <f t="shared" ca="1" si="161"/>
        <v>2021-05-26</v>
      </c>
      <c r="M204" s="18">
        <f t="shared" ca="1" si="162"/>
        <v>4070</v>
      </c>
      <c r="N204" s="19">
        <f t="shared" ca="1" si="163"/>
        <v>0.10395119287469286</v>
      </c>
      <c r="O204" s="35">
        <f t="shared" si="164"/>
        <v>9.9882720000000003</v>
      </c>
      <c r="P204" s="35">
        <f t="shared" si="165"/>
        <v>1.1727999999999739E-2</v>
      </c>
      <c r="Q204" s="36">
        <f t="shared" si="166"/>
        <v>6.6666666666666666E-2</v>
      </c>
      <c r="R204" s="37">
        <f t="shared" si="148"/>
        <v>5672.6300000000147</v>
      </c>
      <c r="S204" s="38">
        <f t="shared" si="149"/>
        <v>9992.905008000027</v>
      </c>
      <c r="T204" s="38"/>
      <c r="U204" s="38"/>
      <c r="V204" s="39">
        <f t="shared" si="150"/>
        <v>69985.367899999997</v>
      </c>
      <c r="W204" s="39">
        <f t="shared" si="151"/>
        <v>79978.272908000028</v>
      </c>
      <c r="X204" s="1">
        <f t="shared" si="152"/>
        <v>66891</v>
      </c>
      <c r="Y204" s="37">
        <f t="shared" si="153"/>
        <v>13087.272908000028</v>
      </c>
      <c r="Z204" s="183">
        <f t="shared" si="154"/>
        <v>0.19565072891719404</v>
      </c>
      <c r="AA204" s="183">
        <f>SUM($C$2:C204)*D204/SUM($B$2:B204)-1</f>
        <v>4.8350337768680252E-2</v>
      </c>
      <c r="AB204" s="183">
        <f t="shared" si="155"/>
        <v>0.14730039114851379</v>
      </c>
      <c r="AC204" s="40">
        <f t="shared" si="156"/>
        <v>2.0753966666666679E-2</v>
      </c>
    </row>
    <row r="205" spans="1:29">
      <c r="A205" s="229" t="s">
        <v>2262</v>
      </c>
      <c r="B205" s="2">
        <v>10</v>
      </c>
      <c r="C205" s="175">
        <v>5.65</v>
      </c>
      <c r="D205" s="176">
        <v>1.7676000000000001</v>
      </c>
      <c r="E205" s="32">
        <f t="shared" si="157"/>
        <v>0.13666666666666666</v>
      </c>
      <c r="F205" s="13">
        <f t="shared" si="158"/>
        <v>0.1119765000000001</v>
      </c>
      <c r="H205" s="5">
        <f t="shared" si="159"/>
        <v>1.119765000000001</v>
      </c>
      <c r="I205" s="2" t="s">
        <v>65</v>
      </c>
      <c r="J205" s="33" t="s">
        <v>2263</v>
      </c>
      <c r="K205" s="34">
        <f t="shared" si="160"/>
        <v>43937</v>
      </c>
      <c r="L205" s="34" t="str">
        <f t="shared" ca="1" si="161"/>
        <v>2021-05-26</v>
      </c>
      <c r="M205" s="18">
        <f t="shared" ca="1" si="162"/>
        <v>4060</v>
      </c>
      <c r="N205" s="19">
        <f t="shared" ca="1" si="163"/>
        <v>0.10066852832512324</v>
      </c>
      <c r="O205" s="35">
        <f t="shared" si="164"/>
        <v>9.9869400000000006</v>
      </c>
      <c r="P205" s="35">
        <f t="shared" si="165"/>
        <v>1.3059999999999405E-2</v>
      </c>
      <c r="Q205" s="36">
        <f t="shared" si="166"/>
        <v>6.6666666666666666E-2</v>
      </c>
      <c r="R205" s="37">
        <f t="shared" si="148"/>
        <v>5678.2800000000143</v>
      </c>
      <c r="S205" s="38">
        <f t="shared" si="149"/>
        <v>10036.927728000026</v>
      </c>
      <c r="T205" s="38"/>
      <c r="U205" s="38"/>
      <c r="V205" s="39">
        <f t="shared" si="150"/>
        <v>69985.367899999997</v>
      </c>
      <c r="W205" s="39">
        <f t="shared" si="151"/>
        <v>80022.295628000022</v>
      </c>
      <c r="X205" s="1">
        <f t="shared" si="152"/>
        <v>66901</v>
      </c>
      <c r="Y205" s="37">
        <f t="shared" si="153"/>
        <v>13121.295628000022</v>
      </c>
      <c r="Z205" s="183">
        <f t="shared" si="154"/>
        <v>0.19613003733875467</v>
      </c>
      <c r="AA205" s="183">
        <f>SUM($C$2:C205)*D205/SUM($B$2:B205)-1</f>
        <v>5.1890763809957274E-2</v>
      </c>
      <c r="AB205" s="183">
        <f t="shared" si="155"/>
        <v>0.1442392735287974</v>
      </c>
      <c r="AC205" s="40">
        <f t="shared" si="156"/>
        <v>2.4690166666666555E-2</v>
      </c>
    </row>
    <row r="206" spans="1:29">
      <c r="A206" s="229" t="s">
        <v>2264</v>
      </c>
      <c r="B206" s="2">
        <v>10</v>
      </c>
      <c r="C206" s="175">
        <v>5.52</v>
      </c>
      <c r="D206" s="176">
        <v>1.8084</v>
      </c>
      <c r="E206" s="32">
        <f t="shared" si="157"/>
        <v>0.13666666666666666</v>
      </c>
      <c r="F206" s="13">
        <f t="shared" si="158"/>
        <v>8.6391199999999918E-2</v>
      </c>
      <c r="H206" s="5">
        <f t="shared" si="159"/>
        <v>0.86391199999999913</v>
      </c>
      <c r="I206" s="2" t="s">
        <v>65</v>
      </c>
      <c r="J206" s="33" t="s">
        <v>2265</v>
      </c>
      <c r="K206" s="34">
        <f t="shared" si="160"/>
        <v>43940</v>
      </c>
      <c r="L206" s="34" t="str">
        <f t="shared" ca="1" si="161"/>
        <v>2021-05-26</v>
      </c>
      <c r="M206" s="18">
        <f t="shared" ca="1" si="162"/>
        <v>4030</v>
      </c>
      <c r="N206" s="19">
        <f t="shared" ca="1" si="163"/>
        <v>7.8245131513647564E-2</v>
      </c>
      <c r="O206" s="35">
        <f t="shared" si="164"/>
        <v>9.9823679999999992</v>
      </c>
      <c r="P206" s="35">
        <f t="shared" si="165"/>
        <v>1.7632000000000758E-2</v>
      </c>
      <c r="Q206" s="36">
        <f t="shared" si="166"/>
        <v>6.6666666666666666E-2</v>
      </c>
      <c r="R206" s="37">
        <f t="shared" si="148"/>
        <v>5683.8000000000147</v>
      </c>
      <c r="S206" s="38">
        <f t="shared" si="149"/>
        <v>10278.583920000026</v>
      </c>
      <c r="T206" s="38"/>
      <c r="U206" s="38"/>
      <c r="V206" s="39">
        <f t="shared" si="150"/>
        <v>69985.367899999997</v>
      </c>
      <c r="W206" s="39">
        <f t="shared" si="151"/>
        <v>80263.951820000017</v>
      </c>
      <c r="X206" s="1">
        <f t="shared" si="152"/>
        <v>66911</v>
      </c>
      <c r="Y206" s="37">
        <f t="shared" si="153"/>
        <v>13352.951820000017</v>
      </c>
      <c r="Z206" s="183">
        <f t="shared" si="154"/>
        <v>0.19956287934719286</v>
      </c>
      <c r="AA206" s="183">
        <f>SUM($C$2:C206)*D206/SUM($B$2:B206)-1</f>
        <v>7.612639372941099E-2</v>
      </c>
      <c r="AB206" s="183">
        <f t="shared" si="155"/>
        <v>0.12343648561778187</v>
      </c>
      <c r="AC206" s="40">
        <f t="shared" si="156"/>
        <v>5.027546666666674E-2</v>
      </c>
    </row>
    <row r="207" spans="1:29">
      <c r="A207" s="229" t="s">
        <v>2266</v>
      </c>
      <c r="B207" s="2">
        <v>10</v>
      </c>
      <c r="C207" s="175">
        <v>5.53</v>
      </c>
      <c r="D207" s="176">
        <v>1.8072999999999999</v>
      </c>
      <c r="E207" s="32">
        <f t="shared" si="157"/>
        <v>0.13666666666666666</v>
      </c>
      <c r="F207" s="13">
        <f t="shared" si="158"/>
        <v>8.8359299999999946E-2</v>
      </c>
      <c r="H207" s="5">
        <f t="shared" si="159"/>
        <v>0.88359299999999941</v>
      </c>
      <c r="I207" s="2" t="s">
        <v>65</v>
      </c>
      <c r="J207" s="33" t="s">
        <v>2267</v>
      </c>
      <c r="K207" s="34">
        <f t="shared" si="160"/>
        <v>43941</v>
      </c>
      <c r="L207" s="34" t="str">
        <f t="shared" ca="1" si="161"/>
        <v>2021-05-26</v>
      </c>
      <c r="M207" s="18">
        <f t="shared" ca="1" si="162"/>
        <v>4020</v>
      </c>
      <c r="N207" s="19">
        <f t="shared" ca="1" si="163"/>
        <v>8.0226727611940246E-2</v>
      </c>
      <c r="O207" s="35">
        <f t="shared" si="164"/>
        <v>9.9943690000000007</v>
      </c>
      <c r="P207" s="35">
        <f t="shared" si="165"/>
        <v>5.6309999999992755E-3</v>
      </c>
      <c r="Q207" s="36">
        <f t="shared" si="166"/>
        <v>6.6666666666666666E-2</v>
      </c>
      <c r="R207" s="37">
        <f t="shared" si="148"/>
        <v>5689.3300000000145</v>
      </c>
      <c r="S207" s="38">
        <f t="shared" si="149"/>
        <v>10282.326109000025</v>
      </c>
      <c r="T207" s="38"/>
      <c r="U207" s="38"/>
      <c r="V207" s="39">
        <f t="shared" si="150"/>
        <v>69985.367899999997</v>
      </c>
      <c r="W207" s="39">
        <f t="shared" si="151"/>
        <v>80267.694009000028</v>
      </c>
      <c r="X207" s="1">
        <f t="shared" si="152"/>
        <v>66921</v>
      </c>
      <c r="Y207" s="37">
        <f t="shared" si="153"/>
        <v>13346.694009000028</v>
      </c>
      <c r="Z207" s="183">
        <f t="shared" si="154"/>
        <v>0.19943954825839461</v>
      </c>
      <c r="AA207" s="183">
        <f>SUM($C$2:C207)*D207/SUM($B$2:B207)-1</f>
        <v>7.5428653212988639E-2</v>
      </c>
      <c r="AB207" s="183">
        <f t="shared" si="155"/>
        <v>0.12401089504540597</v>
      </c>
      <c r="AC207" s="40">
        <f t="shared" si="156"/>
        <v>4.8307366666666712E-2</v>
      </c>
    </row>
    <row r="208" spans="1:29">
      <c r="A208" s="229" t="s">
        <v>2268</v>
      </c>
      <c r="B208" s="2">
        <v>10</v>
      </c>
      <c r="C208" s="175">
        <v>5.51</v>
      </c>
      <c r="D208" s="176">
        <v>1.8126</v>
      </c>
      <c r="E208" s="32">
        <f t="shared" si="157"/>
        <v>0.13666666666666666</v>
      </c>
      <c r="F208" s="13">
        <f t="shared" si="158"/>
        <v>8.442309999999989E-2</v>
      </c>
      <c r="H208" s="5">
        <f t="shared" si="159"/>
        <v>0.84423099999999884</v>
      </c>
      <c r="I208" s="2" t="s">
        <v>65</v>
      </c>
      <c r="J208" s="33" t="s">
        <v>2269</v>
      </c>
      <c r="K208" s="34">
        <f t="shared" si="160"/>
        <v>43942</v>
      </c>
      <c r="L208" s="34" t="str">
        <f t="shared" ca="1" si="161"/>
        <v>2021-05-26</v>
      </c>
      <c r="M208" s="18">
        <f t="shared" ca="1" si="162"/>
        <v>4010</v>
      </c>
      <c r="N208" s="19">
        <f t="shared" ca="1" si="163"/>
        <v>7.684396882793007E-2</v>
      </c>
      <c r="O208" s="35">
        <f t="shared" si="164"/>
        <v>9.9874259999999992</v>
      </c>
      <c r="P208" s="35">
        <f t="shared" si="165"/>
        <v>1.2574000000000751E-2</v>
      </c>
      <c r="Q208" s="36">
        <f t="shared" si="166"/>
        <v>6.6666666666666666E-2</v>
      </c>
      <c r="R208" s="37">
        <f t="shared" si="148"/>
        <v>5694.8400000000147</v>
      </c>
      <c r="S208" s="38">
        <f t="shared" si="149"/>
        <v>10322.466984000026</v>
      </c>
      <c r="T208" s="38"/>
      <c r="U208" s="38"/>
      <c r="V208" s="39">
        <f t="shared" si="150"/>
        <v>69985.367899999997</v>
      </c>
      <c r="W208" s="39">
        <f t="shared" si="151"/>
        <v>80307.834884000025</v>
      </c>
      <c r="X208" s="1">
        <f t="shared" si="152"/>
        <v>66931</v>
      </c>
      <c r="Y208" s="37">
        <f t="shared" si="153"/>
        <v>13376.834884000025</v>
      </c>
      <c r="Z208" s="183">
        <f t="shared" si="154"/>
        <v>0.19986007805052997</v>
      </c>
      <c r="AA208" s="183">
        <f>SUM($C$2:C208)*D208/SUM($B$2:B208)-1</f>
        <v>7.8537106320209382E-2</v>
      </c>
      <c r="AB208" s="183">
        <f t="shared" si="155"/>
        <v>0.12132297173032058</v>
      </c>
      <c r="AC208" s="40">
        <f t="shared" si="156"/>
        <v>5.2243566666666769E-2</v>
      </c>
    </row>
    <row r="209" spans="1:29">
      <c r="A209" s="229" t="s">
        <v>2270</v>
      </c>
      <c r="B209" s="2">
        <v>10</v>
      </c>
      <c r="C209" s="175">
        <v>5.52</v>
      </c>
      <c r="D209" s="176">
        <v>1.8106</v>
      </c>
      <c r="E209" s="32">
        <f t="shared" si="157"/>
        <v>0.13666666666666666</v>
      </c>
      <c r="F209" s="13">
        <f t="shared" si="158"/>
        <v>8.6391199999999918E-2</v>
      </c>
      <c r="H209" s="5">
        <f t="shared" si="159"/>
        <v>0.86391199999999913</v>
      </c>
      <c r="I209" s="2" t="s">
        <v>65</v>
      </c>
      <c r="J209" s="33" t="s">
        <v>2271</v>
      </c>
      <c r="K209" s="34">
        <f t="shared" si="160"/>
        <v>43943</v>
      </c>
      <c r="L209" s="34" t="str">
        <f t="shared" ca="1" si="161"/>
        <v>2021-05-26</v>
      </c>
      <c r="M209" s="18">
        <f t="shared" ca="1" si="162"/>
        <v>4000</v>
      </c>
      <c r="N209" s="19">
        <f t="shared" ca="1" si="163"/>
        <v>7.8831969999999918E-2</v>
      </c>
      <c r="O209" s="35">
        <f t="shared" si="164"/>
        <v>9.9945119999999985</v>
      </c>
      <c r="P209" s="35">
        <f t="shared" si="165"/>
        <v>5.4880000000014917E-3</v>
      </c>
      <c r="Q209" s="36">
        <f t="shared" si="166"/>
        <v>6.6666666666666666E-2</v>
      </c>
      <c r="R209" s="37">
        <f t="shared" si="148"/>
        <v>5700.3600000000151</v>
      </c>
      <c r="S209" s="38">
        <f t="shared" si="149"/>
        <v>10321.071816000027</v>
      </c>
      <c r="T209" s="38"/>
      <c r="U209" s="38"/>
      <c r="V209" s="39">
        <f t="shared" si="150"/>
        <v>69985.367899999997</v>
      </c>
      <c r="W209" s="39">
        <f t="shared" si="151"/>
        <v>80306.439716000023</v>
      </c>
      <c r="X209" s="1">
        <f t="shared" si="152"/>
        <v>66941</v>
      </c>
      <c r="Y209" s="37">
        <f t="shared" si="153"/>
        <v>13365.439716000023</v>
      </c>
      <c r="Z209" s="183">
        <f t="shared" si="154"/>
        <v>0.19965999486114683</v>
      </c>
      <c r="AA209" s="183">
        <f>SUM($C$2:C209)*D209/SUM($B$2:B209)-1</f>
        <v>7.7302893399864736E-2</v>
      </c>
      <c r="AB209" s="183">
        <f t="shared" si="155"/>
        <v>0.12235710146128209</v>
      </c>
      <c r="AC209" s="40">
        <f t="shared" si="156"/>
        <v>5.027546666666674E-2</v>
      </c>
    </row>
    <row r="210" spans="1:29">
      <c r="A210" s="228" t="s">
        <v>2272</v>
      </c>
      <c r="B210" s="2">
        <v>10</v>
      </c>
      <c r="C210" s="175">
        <v>5.47</v>
      </c>
      <c r="D210" s="176">
        <v>1.8627</v>
      </c>
      <c r="E210" s="32">
        <f t="shared" si="157"/>
        <v>0.13666666666666666</v>
      </c>
      <c r="F210" s="13">
        <f t="shared" si="158"/>
        <v>7.6550699999999944E-2</v>
      </c>
      <c r="H210" s="5">
        <f t="shared" si="159"/>
        <v>0.76550699999999949</v>
      </c>
      <c r="I210" s="2" t="s">
        <v>65</v>
      </c>
      <c r="J210" s="33" t="s">
        <v>2273</v>
      </c>
      <c r="K210" s="34">
        <f t="shared" si="160"/>
        <v>43944</v>
      </c>
      <c r="L210" s="34" t="str">
        <f t="shared" ca="1" si="161"/>
        <v>2021-05-26</v>
      </c>
      <c r="M210" s="18">
        <f t="shared" ca="1" si="162"/>
        <v>3990</v>
      </c>
      <c r="N210" s="19">
        <f t="shared" ca="1" si="163"/>
        <v>7.0027582706766872E-2</v>
      </c>
      <c r="O210" s="35">
        <f t="shared" si="164"/>
        <v>10.188969</v>
      </c>
      <c r="P210" s="35">
        <f t="shared" si="165"/>
        <v>-0.18896900000000016</v>
      </c>
      <c r="Q210" s="36">
        <f t="shared" si="166"/>
        <v>6.6666666666666666E-2</v>
      </c>
      <c r="R210" s="37">
        <f t="shared" si="148"/>
        <v>5705.8300000000154</v>
      </c>
      <c r="S210" s="38">
        <f t="shared" si="149"/>
        <v>10628.249541000028</v>
      </c>
      <c r="T210" s="38"/>
      <c r="U210" s="38"/>
      <c r="V210" s="39">
        <f t="shared" si="150"/>
        <v>69985.367899999997</v>
      </c>
      <c r="W210" s="39">
        <f t="shared" si="151"/>
        <v>80613.617441000024</v>
      </c>
      <c r="X210" s="1">
        <f t="shared" si="152"/>
        <v>66951</v>
      </c>
      <c r="Y210" s="37">
        <f t="shared" si="153"/>
        <v>13662.617441000024</v>
      </c>
      <c r="Z210" s="183">
        <f t="shared" si="154"/>
        <v>0.20406890772355935</v>
      </c>
      <c r="AA210" s="183">
        <f>SUM($C$2:C210)*D210/SUM($B$2:B210)-1</f>
        <v>0.1082516091465493</v>
      </c>
      <c r="AB210" s="183">
        <f t="shared" si="155"/>
        <v>9.5817298577010046E-2</v>
      </c>
      <c r="AC210" s="40">
        <f t="shared" si="156"/>
        <v>6.0115966666666715E-2</v>
      </c>
    </row>
    <row r="211" spans="1:29">
      <c r="A211" s="228" t="s">
        <v>2274</v>
      </c>
      <c r="B211" s="2">
        <v>10</v>
      </c>
      <c r="C211" s="175">
        <v>5.53</v>
      </c>
      <c r="D211" s="176">
        <v>1.8077000000000001</v>
      </c>
      <c r="E211" s="32">
        <f t="shared" si="157"/>
        <v>0.13666666666666666</v>
      </c>
      <c r="F211" s="13">
        <f t="shared" si="158"/>
        <v>8.8359299999999946E-2</v>
      </c>
      <c r="H211" s="5">
        <f t="shared" si="159"/>
        <v>0.88359299999999941</v>
      </c>
      <c r="I211" s="2" t="s">
        <v>65</v>
      </c>
      <c r="J211" s="33" t="s">
        <v>2331</v>
      </c>
      <c r="K211" s="34">
        <f t="shared" si="160"/>
        <v>43947</v>
      </c>
      <c r="L211" s="34" t="str">
        <f t="shared" ca="1" si="161"/>
        <v>2021-05-26</v>
      </c>
      <c r="M211" s="18">
        <f t="shared" ca="1" si="162"/>
        <v>3960</v>
      </c>
      <c r="N211" s="19">
        <f t="shared" ca="1" si="163"/>
        <v>8.1442284090909034E-2</v>
      </c>
      <c r="O211" s="35">
        <f t="shared" si="164"/>
        <v>9.9965810000000008</v>
      </c>
      <c r="P211" s="35">
        <f t="shared" si="165"/>
        <v>3.4189999999991727E-3</v>
      </c>
      <c r="Q211" s="36">
        <f t="shared" si="166"/>
        <v>6.6666666666666666E-2</v>
      </c>
      <c r="R211" s="37">
        <f t="shared" si="148"/>
        <v>5711.3600000000151</v>
      </c>
      <c r="S211" s="38">
        <f t="shared" si="149"/>
        <v>10324.425472000028</v>
      </c>
      <c r="T211" s="38"/>
      <c r="U211" s="38"/>
      <c r="V211" s="39">
        <f t="shared" si="150"/>
        <v>69985.367899999997</v>
      </c>
      <c r="W211" s="39">
        <f t="shared" si="151"/>
        <v>80309.793372000029</v>
      </c>
      <c r="X211" s="1">
        <f t="shared" si="152"/>
        <v>66961</v>
      </c>
      <c r="Y211" s="37">
        <f t="shared" si="153"/>
        <v>13348.793372000029</v>
      </c>
      <c r="Z211" s="183">
        <f t="shared" si="154"/>
        <v>0.19935176254834941</v>
      </c>
      <c r="AA211" s="183">
        <f>SUM($C$2:C211)*D211/SUM($B$2:B211)-1</f>
        <v>7.5485258608972261E-2</v>
      </c>
      <c r="AB211" s="183">
        <f t="shared" si="155"/>
        <v>0.12386650393937715</v>
      </c>
      <c r="AC211" s="40">
        <f t="shared" si="156"/>
        <v>4.8307366666666712E-2</v>
      </c>
    </row>
    <row r="212" spans="1:29">
      <c r="A212" s="228" t="s">
        <v>2323</v>
      </c>
      <c r="B212" s="2">
        <v>10</v>
      </c>
      <c r="C212" s="175">
        <v>5.51</v>
      </c>
      <c r="D212" s="176">
        <v>1.8121</v>
      </c>
      <c r="E212" s="32">
        <f t="shared" ref="E212:E216" si="167">10%*Q212+13%</f>
        <v>0.13666666666666666</v>
      </c>
      <c r="F212" s="13">
        <f t="shared" ref="F212:F216" si="168">IF(G212="",($F$1*C212-B212)/B212,H212/B212)</f>
        <v>8.442309999999989E-2</v>
      </c>
      <c r="H212" s="5">
        <f t="shared" ref="H212:H216" si="169">IF(G212="",$F$1*C212-B212,G212-B212)</f>
        <v>0.84423099999999884</v>
      </c>
      <c r="I212" s="2" t="s">
        <v>65</v>
      </c>
      <c r="J212" s="33" t="s">
        <v>2326</v>
      </c>
      <c r="K212" s="34">
        <f t="shared" ref="K212:K216" si="170">DATE(MID(J212,1,4),MID(J212,5,2),MID(J212,7,2))</f>
        <v>43948</v>
      </c>
      <c r="L212" s="34" t="str">
        <f t="shared" ref="L212:L216" ca="1" si="171">IF(LEN(J212) &gt; 15,DATE(MID(J212,12,4),MID(J212,16,2),MID(J212,18,2)),TEXT(TODAY(),"yyyy-mm-dd"))</f>
        <v>2021-05-26</v>
      </c>
      <c r="M212" s="18">
        <f t="shared" ref="M212:M216" ca="1" si="172">(L212-K212+1)*B212</f>
        <v>3950</v>
      </c>
      <c r="N212" s="19">
        <f t="shared" ref="N212:N216" ca="1" si="173">H212/M212*365</f>
        <v>7.801121898734166E-2</v>
      </c>
      <c r="O212" s="35">
        <f t="shared" ref="O212:O216" si="174">D212*C212</f>
        <v>9.9846710000000005</v>
      </c>
      <c r="P212" s="35">
        <f t="shared" ref="P212:P216" si="175">B212-O212</f>
        <v>1.5328999999999482E-2</v>
      </c>
      <c r="Q212" s="36">
        <f t="shared" ref="Q212:Q216" si="176">B212/150</f>
        <v>6.6666666666666666E-2</v>
      </c>
      <c r="R212" s="37">
        <f t="shared" ref="R212:R216" si="177">R211+C212-T212</f>
        <v>5716.8700000000154</v>
      </c>
      <c r="S212" s="38">
        <f t="shared" ref="S212:S216" si="178">R212*D212</f>
        <v>10359.540127000027</v>
      </c>
      <c r="T212" s="38"/>
      <c r="U212" s="38"/>
      <c r="V212" s="39">
        <f t="shared" ref="V212:V216" si="179">V211+U212</f>
        <v>69985.367899999997</v>
      </c>
      <c r="W212" s="39">
        <f t="shared" ref="W212:W216" si="180">V212+S212</f>
        <v>80344.908027000027</v>
      </c>
      <c r="X212" s="1">
        <f t="shared" ref="X212:X216" si="181">X211+B212</f>
        <v>66971</v>
      </c>
      <c r="Y212" s="37">
        <f t="shared" ref="Y212:Y216" si="182">W212-X212</f>
        <v>13373.908027000027</v>
      </c>
      <c r="Z212" s="183">
        <f t="shared" ref="Z212:Z216" si="183">W212/X212-1</f>
        <v>0.19969700358364117</v>
      </c>
      <c r="AA212" s="183">
        <f>SUM($C$2:C212)*D212/SUM($B$2:B212)-1</f>
        <v>7.8057945714933297E-2</v>
      </c>
      <c r="AB212" s="183">
        <f t="shared" ref="AB212:AB216" si="184">Z212-AA212</f>
        <v>0.12163905786870788</v>
      </c>
      <c r="AC212" s="40">
        <f t="shared" ref="AC212:AC216" si="185">IF(E212-F212&lt;0,"达成",E212-F212)</f>
        <v>5.2243566666666769E-2</v>
      </c>
    </row>
    <row r="213" spans="1:29">
      <c r="A213" s="228" t="s">
        <v>2324</v>
      </c>
      <c r="B213" s="2">
        <v>10</v>
      </c>
      <c r="C213" s="175">
        <v>5.48</v>
      </c>
      <c r="D213" s="176">
        <v>1.8219000000000001</v>
      </c>
      <c r="E213" s="32">
        <f t="shared" si="167"/>
        <v>0.13666666666666666</v>
      </c>
      <c r="F213" s="13">
        <f t="shared" si="168"/>
        <v>7.8518799999999972E-2</v>
      </c>
      <c r="H213" s="5">
        <f t="shared" si="169"/>
        <v>0.78518799999999978</v>
      </c>
      <c r="I213" s="2" t="s">
        <v>65</v>
      </c>
      <c r="J213" s="33" t="s">
        <v>2328</v>
      </c>
      <c r="K213" s="34">
        <f t="shared" si="170"/>
        <v>43949</v>
      </c>
      <c r="L213" s="34" t="str">
        <f t="shared" ca="1" si="171"/>
        <v>2021-05-26</v>
      </c>
      <c r="M213" s="18">
        <f t="shared" ca="1" si="172"/>
        <v>3940</v>
      </c>
      <c r="N213" s="19">
        <f t="shared" ca="1" si="173"/>
        <v>7.2739497461928912E-2</v>
      </c>
      <c r="O213" s="35">
        <f t="shared" si="174"/>
        <v>9.9840120000000017</v>
      </c>
      <c r="P213" s="35">
        <f t="shared" si="175"/>
        <v>1.5987999999998337E-2</v>
      </c>
      <c r="Q213" s="36">
        <f t="shared" si="176"/>
        <v>6.6666666666666666E-2</v>
      </c>
      <c r="R213" s="37">
        <f t="shared" si="177"/>
        <v>5722.3500000000149</v>
      </c>
      <c r="S213" s="38">
        <f t="shared" si="178"/>
        <v>10425.549465000027</v>
      </c>
      <c r="T213" s="38"/>
      <c r="U213" s="38"/>
      <c r="V213" s="39">
        <f t="shared" si="179"/>
        <v>69985.367899999997</v>
      </c>
      <c r="W213" s="39">
        <f t="shared" si="180"/>
        <v>80410.91736500003</v>
      </c>
      <c r="X213" s="1">
        <f t="shared" si="181"/>
        <v>66981</v>
      </c>
      <c r="Y213" s="37">
        <f t="shared" si="182"/>
        <v>13429.91736500003</v>
      </c>
      <c r="Z213" s="183">
        <f t="shared" si="183"/>
        <v>0.20050338700527059</v>
      </c>
      <c r="AA213" s="183">
        <f>SUM($C$2:C213)*D213/SUM($B$2:B213)-1</f>
        <v>8.3839816870333372E-2</v>
      </c>
      <c r="AB213" s="183">
        <f t="shared" si="184"/>
        <v>0.11666357013493722</v>
      </c>
      <c r="AC213" s="40">
        <f t="shared" si="185"/>
        <v>5.8147866666666687E-2</v>
      </c>
    </row>
    <row r="214" spans="1:29">
      <c r="A214" s="228" t="s">
        <v>2325</v>
      </c>
      <c r="B214" s="2">
        <v>10</v>
      </c>
      <c r="C214" s="175">
        <v>5.44</v>
      </c>
      <c r="D214" s="176">
        <v>1.8371</v>
      </c>
      <c r="E214" s="32">
        <f t="shared" si="167"/>
        <v>0.13666666666666666</v>
      </c>
      <c r="F214" s="13">
        <f t="shared" si="168"/>
        <v>7.064640000000004E-2</v>
      </c>
      <c r="H214" s="5">
        <f t="shared" si="169"/>
        <v>0.70646400000000042</v>
      </c>
      <c r="I214" s="2" t="s">
        <v>65</v>
      </c>
      <c r="J214" s="33" t="s">
        <v>2329</v>
      </c>
      <c r="K214" s="34">
        <f t="shared" si="170"/>
        <v>43950</v>
      </c>
      <c r="L214" s="34" t="str">
        <f t="shared" ca="1" si="171"/>
        <v>2021-05-26</v>
      </c>
      <c r="M214" s="18">
        <f t="shared" ca="1" si="172"/>
        <v>3930</v>
      </c>
      <c r="N214" s="19">
        <f t="shared" ca="1" si="173"/>
        <v>6.5613068702290125E-2</v>
      </c>
      <c r="O214" s="35">
        <f t="shared" si="174"/>
        <v>9.993824</v>
      </c>
      <c r="P214" s="35">
        <f t="shared" si="175"/>
        <v>6.1759999999999593E-3</v>
      </c>
      <c r="Q214" s="36">
        <f t="shared" si="176"/>
        <v>6.6666666666666666E-2</v>
      </c>
      <c r="R214" s="37">
        <f t="shared" si="177"/>
        <v>5727.7900000000145</v>
      </c>
      <c r="S214" s="38">
        <f t="shared" si="178"/>
        <v>10522.523009000026</v>
      </c>
      <c r="T214" s="38"/>
      <c r="U214" s="38"/>
      <c r="V214" s="39">
        <f t="shared" si="179"/>
        <v>69985.367899999997</v>
      </c>
      <c r="W214" s="39">
        <f t="shared" si="180"/>
        <v>80507.890909000023</v>
      </c>
      <c r="X214" s="1">
        <f t="shared" si="181"/>
        <v>66991</v>
      </c>
      <c r="Y214" s="37">
        <f t="shared" si="182"/>
        <v>13516.890909000023</v>
      </c>
      <c r="Z214" s="183">
        <f t="shared" si="183"/>
        <v>0.20177174409995402</v>
      </c>
      <c r="AA214" s="183">
        <f>SUM($C$2:C214)*D214/SUM($B$2:B214)-1</f>
        <v>9.282935943684345E-2</v>
      </c>
      <c r="AB214" s="183">
        <f t="shared" si="184"/>
        <v>0.10894238466311057</v>
      </c>
      <c r="AC214" s="40">
        <f t="shared" si="185"/>
        <v>6.6020266666666619E-2</v>
      </c>
    </row>
    <row r="215" spans="1:29">
      <c r="A215" s="228" t="s">
        <v>2327</v>
      </c>
      <c r="B215" s="2">
        <v>10</v>
      </c>
      <c r="C215" s="175">
        <v>5.48</v>
      </c>
      <c r="D215" s="176">
        <v>1.8236000000000001</v>
      </c>
      <c r="E215" s="32">
        <f t="shared" si="167"/>
        <v>0.13666666666666666</v>
      </c>
      <c r="F215" s="13">
        <f t="shared" si="168"/>
        <v>7.8518799999999972E-2</v>
      </c>
      <c r="H215" s="5">
        <f t="shared" si="169"/>
        <v>0.78518799999999978</v>
      </c>
      <c r="I215" s="2" t="s">
        <v>65</v>
      </c>
      <c r="J215" s="33" t="s">
        <v>2332</v>
      </c>
      <c r="K215" s="34">
        <f t="shared" si="170"/>
        <v>43951</v>
      </c>
      <c r="L215" s="34" t="str">
        <f t="shared" ca="1" si="171"/>
        <v>2021-05-26</v>
      </c>
      <c r="M215" s="18">
        <f t="shared" ca="1" si="172"/>
        <v>3920</v>
      </c>
      <c r="N215" s="19">
        <f t="shared" ca="1" si="173"/>
        <v>7.3110617346938758E-2</v>
      </c>
      <c r="O215" s="35">
        <f t="shared" si="174"/>
        <v>9.9933280000000018</v>
      </c>
      <c r="P215" s="35">
        <f t="shared" si="175"/>
        <v>6.6719999999982349E-3</v>
      </c>
      <c r="Q215" s="36">
        <f t="shared" si="176"/>
        <v>6.6666666666666666E-2</v>
      </c>
      <c r="R215" s="37">
        <f t="shared" si="177"/>
        <v>5733.2700000000141</v>
      </c>
      <c r="S215" s="38">
        <f t="shared" si="178"/>
        <v>10455.191172000026</v>
      </c>
      <c r="T215" s="38"/>
      <c r="U215" s="38"/>
      <c r="V215" s="39">
        <f t="shared" si="179"/>
        <v>69985.367899999997</v>
      </c>
      <c r="W215" s="39">
        <f t="shared" si="180"/>
        <v>80440.559072000018</v>
      </c>
      <c r="X215" s="1">
        <f t="shared" si="181"/>
        <v>67001</v>
      </c>
      <c r="Y215" s="37">
        <f t="shared" si="182"/>
        <v>13439.559072000018</v>
      </c>
      <c r="Z215" s="183">
        <f t="shared" si="183"/>
        <v>0.20058744006805895</v>
      </c>
      <c r="AA215" s="183">
        <f>SUM($C$2:C215)*D215/SUM($B$2:B215)-1</f>
        <v>8.4750364150091295E-2</v>
      </c>
      <c r="AB215" s="183">
        <f t="shared" si="184"/>
        <v>0.11583707591796766</v>
      </c>
      <c r="AC215" s="40">
        <f t="shared" si="185"/>
        <v>5.8147866666666687E-2</v>
      </c>
    </row>
    <row r="216" spans="1:29">
      <c r="A216" s="228" t="s">
        <v>2330</v>
      </c>
      <c r="B216" s="2">
        <v>10</v>
      </c>
      <c r="C216" s="175">
        <v>5.54</v>
      </c>
      <c r="D216" s="176">
        <v>1.8026</v>
      </c>
      <c r="E216" s="32">
        <f t="shared" si="167"/>
        <v>0.13666666666666666</v>
      </c>
      <c r="F216" s="13">
        <f t="shared" si="168"/>
        <v>9.0327399999999974E-2</v>
      </c>
      <c r="H216" s="5">
        <f t="shared" si="169"/>
        <v>0.90327399999999969</v>
      </c>
      <c r="I216" s="2" t="s">
        <v>65</v>
      </c>
      <c r="J216" s="33" t="s">
        <v>2333</v>
      </c>
      <c r="K216" s="34">
        <f t="shared" si="170"/>
        <v>43957</v>
      </c>
      <c r="L216" s="34" t="str">
        <f t="shared" ca="1" si="171"/>
        <v>2021-05-26</v>
      </c>
      <c r="M216" s="18">
        <f t="shared" ca="1" si="172"/>
        <v>3860</v>
      </c>
      <c r="N216" s="19">
        <f t="shared" ca="1" si="173"/>
        <v>8.5413215025906708E-2</v>
      </c>
      <c r="O216" s="35">
        <f t="shared" si="174"/>
        <v>9.9864040000000003</v>
      </c>
      <c r="P216" s="35">
        <f t="shared" si="175"/>
        <v>1.3595999999999719E-2</v>
      </c>
      <c r="Q216" s="36">
        <f t="shared" si="176"/>
        <v>6.6666666666666666E-2</v>
      </c>
      <c r="R216" s="37">
        <f t="shared" si="177"/>
        <v>5738.810000000014</v>
      </c>
      <c r="S216" s="38">
        <f t="shared" si="178"/>
        <v>10344.778906000025</v>
      </c>
      <c r="T216" s="38"/>
      <c r="U216" s="38"/>
      <c r="V216" s="39">
        <f t="shared" si="179"/>
        <v>69985.367899999997</v>
      </c>
      <c r="W216" s="39">
        <f t="shared" si="180"/>
        <v>80330.146806000019</v>
      </c>
      <c r="X216" s="1">
        <f t="shared" si="181"/>
        <v>67011</v>
      </c>
      <c r="Y216" s="37">
        <f t="shared" si="182"/>
        <v>13319.146806000019</v>
      </c>
      <c r="Z216" s="183">
        <f t="shared" si="183"/>
        <v>0.19876060357254799</v>
      </c>
      <c r="AA216" s="183">
        <f>SUM($C$2:C216)*D216/SUM($B$2:B216)-1</f>
        <v>7.2217144357845431E-2</v>
      </c>
      <c r="AB216" s="183">
        <f t="shared" si="184"/>
        <v>0.12654345921470256</v>
      </c>
      <c r="AC216" s="40">
        <f t="shared" si="185"/>
        <v>4.6339266666666684E-2</v>
      </c>
    </row>
    <row r="217" spans="1:29">
      <c r="A217" s="228" t="s">
        <v>2334</v>
      </c>
      <c r="B217" s="2">
        <v>10</v>
      </c>
      <c r="C217" s="175">
        <v>5.61</v>
      </c>
      <c r="D217" s="176">
        <v>1.7806999999999999</v>
      </c>
      <c r="E217" s="32">
        <f t="shared" ref="E217:E230" si="186">10%*Q217+13%</f>
        <v>0.13666666666666666</v>
      </c>
      <c r="F217" s="13">
        <f t="shared" ref="F217:F230" si="187">IF(G217="",($F$1*C217-B217)/B217,H217/B217)</f>
        <v>0.10410409999999999</v>
      </c>
      <c r="H217" s="5">
        <f t="shared" ref="H217:H230" si="188">IF(G217="",$F$1*C217-B217,G217-B217)</f>
        <v>1.0410409999999999</v>
      </c>
      <c r="I217" s="2" t="s">
        <v>65</v>
      </c>
      <c r="J217" s="33" t="s">
        <v>2335</v>
      </c>
      <c r="K217" s="34">
        <f t="shared" ref="K217:K230" si="189">DATE(MID(J217,1,4),MID(J217,5,2),MID(J217,7,2))</f>
        <v>43958</v>
      </c>
      <c r="L217" s="34" t="str">
        <f t="shared" ref="L217:L230" ca="1" si="190">IF(LEN(J217) &gt; 15,DATE(MID(J217,12,4),MID(J217,16,2),MID(J217,18,2)),TEXT(TODAY(),"yyyy-mm-dd"))</f>
        <v>2021-05-26</v>
      </c>
      <c r="M217" s="18">
        <f t="shared" ref="M217:M230" ca="1" si="191">(L217-K217+1)*B217</f>
        <v>3850</v>
      </c>
      <c r="N217" s="19">
        <f t="shared" ref="N217:N230" ca="1" si="192">H217/M217*365</f>
        <v>9.8696094805194784E-2</v>
      </c>
      <c r="O217" s="35">
        <f t="shared" ref="O217:O230" si="193">D217*C217</f>
        <v>9.9897270000000002</v>
      </c>
      <c r="P217" s="35">
        <f t="shared" ref="P217:P230" si="194">B217-O217</f>
        <v>1.0272999999999755E-2</v>
      </c>
      <c r="Q217" s="36">
        <f t="shared" ref="Q217:Q230" si="195">B217/150</f>
        <v>6.6666666666666666E-2</v>
      </c>
      <c r="R217" s="37">
        <f t="shared" ref="R217:R230" si="196">R216+C217-T217</f>
        <v>5744.4200000000137</v>
      </c>
      <c r="S217" s="38">
        <f t="shared" ref="S217:S230" si="197">R217*D217</f>
        <v>10229.088694000024</v>
      </c>
      <c r="T217" s="38"/>
      <c r="U217" s="38"/>
      <c r="V217" s="39">
        <f t="shared" ref="V217:V230" si="198">V216+U217</f>
        <v>69985.367899999997</v>
      </c>
      <c r="W217" s="39">
        <f t="shared" ref="W217:W230" si="199">V217+S217</f>
        <v>80214.456594000018</v>
      </c>
      <c r="X217" s="1">
        <f t="shared" ref="X217:X230" si="200">X216+B217</f>
        <v>67021</v>
      </c>
      <c r="Y217" s="37">
        <f t="shared" ref="Y217:Y230" si="201">W217-X217</f>
        <v>13193.456594000018</v>
      </c>
      <c r="Z217" s="183">
        <f t="shared" ref="Z217:Z230" si="202">W217/X217-1</f>
        <v>0.19685556160009576</v>
      </c>
      <c r="AA217" s="183">
        <f>SUM($C$2:C217)*D217/SUM($B$2:B217)-1</f>
        <v>5.9156661097313989E-2</v>
      </c>
      <c r="AB217" s="183">
        <f t="shared" ref="AB217:AB230" si="203">Z217-AA217</f>
        <v>0.13769890050278177</v>
      </c>
      <c r="AC217" s="40">
        <f t="shared" ref="AC217:AC230" si="204">IF(E217-F217&lt;0,"达成",E217-F217)</f>
        <v>3.2562566666666667E-2</v>
      </c>
    </row>
    <row r="218" spans="1:29">
      <c r="A218" s="228" t="s">
        <v>2336</v>
      </c>
      <c r="B218" s="2">
        <v>10</v>
      </c>
      <c r="C218" s="175">
        <v>5.61</v>
      </c>
      <c r="D218" s="176">
        <v>1.7794000000000001</v>
      </c>
      <c r="E218" s="32">
        <f t="shared" si="186"/>
        <v>0.13666666666666666</v>
      </c>
      <c r="F218" s="13">
        <f t="shared" si="187"/>
        <v>0.10410409999999999</v>
      </c>
      <c r="H218" s="5">
        <f t="shared" si="188"/>
        <v>1.0410409999999999</v>
      </c>
      <c r="I218" s="2" t="s">
        <v>65</v>
      </c>
      <c r="J218" s="33" t="s">
        <v>2337</v>
      </c>
      <c r="K218" s="34">
        <f t="shared" si="189"/>
        <v>43961</v>
      </c>
      <c r="L218" s="34" t="str">
        <f t="shared" ca="1" si="190"/>
        <v>2021-05-26</v>
      </c>
      <c r="M218" s="18">
        <f t="shared" ca="1" si="191"/>
        <v>3820</v>
      </c>
      <c r="N218" s="19">
        <f t="shared" ca="1" si="192"/>
        <v>9.9471195026178003E-2</v>
      </c>
      <c r="O218" s="35">
        <f t="shared" si="193"/>
        <v>9.9824340000000014</v>
      </c>
      <c r="P218" s="35">
        <f t="shared" si="194"/>
        <v>1.7565999999998638E-2</v>
      </c>
      <c r="Q218" s="36">
        <f t="shared" si="195"/>
        <v>6.6666666666666666E-2</v>
      </c>
      <c r="R218" s="37">
        <f t="shared" ref="R218:R230" si="205">R217+C218-T218</f>
        <v>5750.0300000000134</v>
      </c>
      <c r="S218" s="38">
        <f t="shared" ref="S218:S230" si="206">R218*D218</f>
        <v>10231.603382000025</v>
      </c>
      <c r="T218" s="38"/>
      <c r="U218" s="38"/>
      <c r="V218" s="39">
        <f t="shared" ref="V218:V230" si="207">V217+U218</f>
        <v>69985.367899999997</v>
      </c>
      <c r="W218" s="39">
        <f t="shared" ref="W218:W230" si="208">V218+S218</f>
        <v>80216.971282000028</v>
      </c>
      <c r="X218" s="1">
        <f t="shared" ref="X218:X230" si="209">X217+B218</f>
        <v>67031</v>
      </c>
      <c r="Y218" s="37">
        <f t="shared" ref="Y218:Y230" si="210">W218-X218</f>
        <v>13185.971282000028</v>
      </c>
      <c r="Z218" s="183">
        <f t="shared" ref="Z218:Z230" si="211">W218/X218-1</f>
        <v>0.19671452435440351</v>
      </c>
      <c r="AA218" s="183">
        <f>SUM($C$2:C218)*D218/SUM($B$2:B218)-1</f>
        <v>5.8349496220242436E-2</v>
      </c>
      <c r="AB218" s="183">
        <f t="shared" ref="AB218:AB230" si="212">Z218-AA218</f>
        <v>0.13836502813416107</v>
      </c>
      <c r="AC218" s="40">
        <f t="shared" ref="AC218:AC230" si="213">IF(E218-F218&lt;0,"达成",E218-F218)</f>
        <v>3.2562566666666667E-2</v>
      </c>
    </row>
    <row r="219" spans="1:29">
      <c r="A219" s="228" t="s">
        <v>2338</v>
      </c>
      <c r="B219" s="2">
        <v>10</v>
      </c>
      <c r="C219" s="175">
        <v>5.58</v>
      </c>
      <c r="D219" s="176">
        <v>1.7897000000000001</v>
      </c>
      <c r="E219" s="32">
        <f t="shared" si="186"/>
        <v>0.13666666666666666</v>
      </c>
      <c r="F219" s="13">
        <f t="shared" si="187"/>
        <v>9.8199799999999907E-2</v>
      </c>
      <c r="H219" s="5">
        <f t="shared" si="188"/>
        <v>0.98199799999999904</v>
      </c>
      <c r="I219" s="2" t="s">
        <v>65</v>
      </c>
      <c r="J219" s="33" t="s">
        <v>2339</v>
      </c>
      <c r="K219" s="34">
        <f t="shared" si="189"/>
        <v>43962</v>
      </c>
      <c r="L219" s="34" t="str">
        <f t="shared" ca="1" si="190"/>
        <v>2021-05-26</v>
      </c>
      <c r="M219" s="18">
        <f t="shared" ca="1" si="191"/>
        <v>3810</v>
      </c>
      <c r="N219" s="19">
        <f t="shared" ca="1" si="192"/>
        <v>9.4075923884514356E-2</v>
      </c>
      <c r="O219" s="35">
        <f t="shared" si="193"/>
        <v>9.9865260000000013</v>
      </c>
      <c r="P219" s="35">
        <f t="shared" si="194"/>
        <v>1.3473999999998654E-2</v>
      </c>
      <c r="Q219" s="36">
        <f t="shared" si="195"/>
        <v>6.6666666666666666E-2</v>
      </c>
      <c r="R219" s="37">
        <f t="shared" si="205"/>
        <v>5755.6100000000133</v>
      </c>
      <c r="S219" s="38">
        <f t="shared" si="206"/>
        <v>10300.815217000025</v>
      </c>
      <c r="T219" s="38"/>
      <c r="U219" s="38"/>
      <c r="V219" s="39">
        <f t="shared" si="207"/>
        <v>69985.367899999997</v>
      </c>
      <c r="W219" s="39">
        <f t="shared" si="208"/>
        <v>80286.183117000022</v>
      </c>
      <c r="X219" s="1">
        <f t="shared" si="209"/>
        <v>67041</v>
      </c>
      <c r="Y219" s="37">
        <f t="shared" si="210"/>
        <v>13245.183117000022</v>
      </c>
      <c r="Z219" s="183">
        <f t="shared" si="211"/>
        <v>0.19756840018794497</v>
      </c>
      <c r="AA219" s="183">
        <f>SUM($C$2:C219)*D219/SUM($B$2:B219)-1</f>
        <v>6.4438605717186404E-2</v>
      </c>
      <c r="AB219" s="183">
        <f t="shared" si="212"/>
        <v>0.13312979447075857</v>
      </c>
      <c r="AC219" s="40">
        <f t="shared" si="213"/>
        <v>3.8466866666666752E-2</v>
      </c>
    </row>
    <row r="220" spans="1:29">
      <c r="A220" s="228" t="s">
        <v>2340</v>
      </c>
      <c r="B220" s="2">
        <v>10</v>
      </c>
      <c r="C220" s="175">
        <v>5.56</v>
      </c>
      <c r="D220" s="176">
        <v>1.7970999999999999</v>
      </c>
      <c r="E220" s="32">
        <f t="shared" si="186"/>
        <v>0.13666666666666666</v>
      </c>
      <c r="F220" s="13">
        <f t="shared" si="187"/>
        <v>9.426359999999985E-2</v>
      </c>
      <c r="H220" s="5">
        <f t="shared" si="188"/>
        <v>0.94263599999999848</v>
      </c>
      <c r="I220" s="2" t="s">
        <v>65</v>
      </c>
      <c r="J220" s="33" t="s">
        <v>2341</v>
      </c>
      <c r="K220" s="34">
        <f t="shared" si="189"/>
        <v>43963</v>
      </c>
      <c r="L220" s="34" t="str">
        <f t="shared" ca="1" si="190"/>
        <v>2021-05-26</v>
      </c>
      <c r="M220" s="18">
        <f t="shared" ca="1" si="191"/>
        <v>3800</v>
      </c>
      <c r="N220" s="19">
        <f t="shared" ca="1" si="192"/>
        <v>9.0542668421052477E-2</v>
      </c>
      <c r="O220" s="35">
        <f t="shared" si="193"/>
        <v>9.9918759999999995</v>
      </c>
      <c r="P220" s="35">
        <f t="shared" si="194"/>
        <v>8.1240000000004642E-3</v>
      </c>
      <c r="Q220" s="36">
        <f t="shared" si="195"/>
        <v>6.6666666666666666E-2</v>
      </c>
      <c r="R220" s="37">
        <f t="shared" si="205"/>
        <v>5761.1700000000137</v>
      </c>
      <c r="S220" s="38">
        <f t="shared" si="206"/>
        <v>10353.398607000025</v>
      </c>
      <c r="T220" s="38"/>
      <c r="U220" s="38"/>
      <c r="V220" s="39">
        <f t="shared" si="207"/>
        <v>69985.367899999997</v>
      </c>
      <c r="W220" s="39">
        <f t="shared" si="208"/>
        <v>80338.766507000022</v>
      </c>
      <c r="X220" s="1">
        <f t="shared" si="209"/>
        <v>67051</v>
      </c>
      <c r="Y220" s="37">
        <f t="shared" si="210"/>
        <v>13287.766507000022</v>
      </c>
      <c r="Z220" s="183">
        <f t="shared" si="211"/>
        <v>0.19817402435459619</v>
      </c>
      <c r="AA220" s="183">
        <f>SUM($C$2:C220)*D220/SUM($B$2:B220)-1</f>
        <v>6.8800566268455432E-2</v>
      </c>
      <c r="AB220" s="183">
        <f t="shared" si="212"/>
        <v>0.12937345808614076</v>
      </c>
      <c r="AC220" s="40">
        <f t="shared" si="213"/>
        <v>4.2403066666666808E-2</v>
      </c>
    </row>
    <row r="221" spans="1:29">
      <c r="A221" s="228" t="s">
        <v>2342</v>
      </c>
      <c r="B221" s="2">
        <v>10</v>
      </c>
      <c r="C221" s="175">
        <v>5.61</v>
      </c>
      <c r="D221" s="176">
        <v>1.7798</v>
      </c>
      <c r="E221" s="32">
        <f t="shared" si="186"/>
        <v>0.13666666666666666</v>
      </c>
      <c r="F221" s="13">
        <f t="shared" si="187"/>
        <v>0.10410409999999999</v>
      </c>
      <c r="H221" s="5">
        <f t="shared" si="188"/>
        <v>1.0410409999999999</v>
      </c>
      <c r="I221" s="2" t="s">
        <v>65</v>
      </c>
      <c r="J221" s="33" t="s">
        <v>2343</v>
      </c>
      <c r="K221" s="34">
        <f t="shared" si="189"/>
        <v>43964</v>
      </c>
      <c r="L221" s="34" t="str">
        <f t="shared" ca="1" si="190"/>
        <v>2021-05-26</v>
      </c>
      <c r="M221" s="18">
        <f t="shared" ca="1" si="191"/>
        <v>3790</v>
      </c>
      <c r="N221" s="19">
        <f t="shared" ca="1" si="192"/>
        <v>0.10025856596306068</v>
      </c>
      <c r="O221" s="35">
        <f t="shared" si="193"/>
        <v>9.9846780000000006</v>
      </c>
      <c r="P221" s="35">
        <f t="shared" si="194"/>
        <v>1.5321999999999392E-2</v>
      </c>
      <c r="Q221" s="36">
        <f t="shared" si="195"/>
        <v>6.6666666666666666E-2</v>
      </c>
      <c r="R221" s="37">
        <f t="shared" si="205"/>
        <v>5766.7800000000134</v>
      </c>
      <c r="S221" s="38">
        <f t="shared" si="206"/>
        <v>10263.715044000024</v>
      </c>
      <c r="T221" s="38"/>
      <c r="U221" s="38"/>
      <c r="V221" s="39">
        <f t="shared" si="207"/>
        <v>69985.367899999997</v>
      </c>
      <c r="W221" s="39">
        <f t="shared" si="208"/>
        <v>80249.082944000023</v>
      </c>
      <c r="X221" s="1">
        <f t="shared" si="209"/>
        <v>67061</v>
      </c>
      <c r="Y221" s="37">
        <f t="shared" si="210"/>
        <v>13188.082944000023</v>
      </c>
      <c r="Z221" s="183">
        <f t="shared" si="211"/>
        <v>0.19665801201890853</v>
      </c>
      <c r="AA221" s="183">
        <f>SUM($C$2:C221)*D221/SUM($B$2:B221)-1</f>
        <v>5.8477812570399523E-2</v>
      </c>
      <c r="AB221" s="183">
        <f t="shared" si="212"/>
        <v>0.13818019944850901</v>
      </c>
      <c r="AC221" s="40">
        <f t="shared" si="213"/>
        <v>3.2562566666666667E-2</v>
      </c>
    </row>
    <row r="222" spans="1:29">
      <c r="A222" s="228" t="s">
        <v>2344</v>
      </c>
      <c r="B222" s="2">
        <v>10</v>
      </c>
      <c r="C222" s="175">
        <v>5.49</v>
      </c>
      <c r="D222" s="176">
        <v>1.8197000000000001</v>
      </c>
      <c r="E222" s="32">
        <f t="shared" si="186"/>
        <v>0.13666666666666666</v>
      </c>
      <c r="F222" s="13">
        <f t="shared" si="187"/>
        <v>8.04869E-2</v>
      </c>
      <c r="H222" s="5">
        <f t="shared" si="188"/>
        <v>0.80486900000000006</v>
      </c>
      <c r="I222" s="2" t="s">
        <v>65</v>
      </c>
      <c r="J222" s="33" t="s">
        <v>2345</v>
      </c>
      <c r="K222" s="34">
        <f t="shared" si="189"/>
        <v>43965</v>
      </c>
      <c r="L222" s="34" t="str">
        <f t="shared" ca="1" si="190"/>
        <v>2021-05-26</v>
      </c>
      <c r="M222" s="18">
        <f t="shared" ca="1" si="191"/>
        <v>3780</v>
      </c>
      <c r="N222" s="19">
        <f t="shared" ca="1" si="192"/>
        <v>7.7718832010582023E-2</v>
      </c>
      <c r="O222" s="35">
        <f t="shared" si="193"/>
        <v>9.9901530000000012</v>
      </c>
      <c r="P222" s="35">
        <f t="shared" si="194"/>
        <v>9.8469999999988289E-3</v>
      </c>
      <c r="Q222" s="36">
        <f t="shared" si="195"/>
        <v>6.6666666666666666E-2</v>
      </c>
      <c r="R222" s="37">
        <f t="shared" si="205"/>
        <v>5772.2700000000132</v>
      </c>
      <c r="S222" s="38">
        <f t="shared" si="206"/>
        <v>10503.799719000024</v>
      </c>
      <c r="T222" s="38"/>
      <c r="U222" s="38"/>
      <c r="V222" s="39">
        <f t="shared" si="207"/>
        <v>69985.367899999997</v>
      </c>
      <c r="W222" s="39">
        <f t="shared" si="208"/>
        <v>80489.167619000014</v>
      </c>
      <c r="X222" s="1">
        <f t="shared" si="209"/>
        <v>67071</v>
      </c>
      <c r="Y222" s="37">
        <f t="shared" si="210"/>
        <v>13418.167619000014</v>
      </c>
      <c r="Z222" s="183">
        <f t="shared" si="211"/>
        <v>0.20005915550685116</v>
      </c>
      <c r="AA222" s="183">
        <f>SUM($C$2:C222)*D222/SUM($B$2:B222)-1</f>
        <v>8.2160205617472615E-2</v>
      </c>
      <c r="AB222" s="183">
        <f t="shared" si="212"/>
        <v>0.11789894988937855</v>
      </c>
      <c r="AC222" s="40">
        <f t="shared" si="213"/>
        <v>5.6179766666666658E-2</v>
      </c>
    </row>
    <row r="223" spans="1:29">
      <c r="A223" s="228" t="s">
        <v>2346</v>
      </c>
      <c r="B223" s="2">
        <v>10</v>
      </c>
      <c r="C223" s="175">
        <v>5.41</v>
      </c>
      <c r="D223" s="176">
        <v>1.8451</v>
      </c>
      <c r="E223" s="32">
        <f t="shared" si="186"/>
        <v>0.13666666666666666</v>
      </c>
      <c r="F223" s="13">
        <f t="shared" si="187"/>
        <v>6.4742099999999955E-2</v>
      </c>
      <c r="H223" s="5">
        <f t="shared" si="188"/>
        <v>0.64742099999999958</v>
      </c>
      <c r="I223" s="2" t="s">
        <v>65</v>
      </c>
      <c r="J223" s="33" t="s">
        <v>2347</v>
      </c>
      <c r="K223" s="34">
        <f t="shared" si="189"/>
        <v>43968</v>
      </c>
      <c r="L223" s="34" t="str">
        <f t="shared" ca="1" si="190"/>
        <v>2021-05-26</v>
      </c>
      <c r="M223" s="18">
        <f t="shared" ca="1" si="191"/>
        <v>3750</v>
      </c>
      <c r="N223" s="19">
        <f t="shared" ca="1" si="192"/>
        <v>6.3015643999999954E-2</v>
      </c>
      <c r="O223" s="35">
        <f t="shared" si="193"/>
        <v>9.9819910000000007</v>
      </c>
      <c r="P223" s="35">
        <f t="shared" si="194"/>
        <v>1.8008999999999276E-2</v>
      </c>
      <c r="Q223" s="36">
        <f t="shared" si="195"/>
        <v>6.6666666666666666E-2</v>
      </c>
      <c r="R223" s="37">
        <f t="shared" si="205"/>
        <v>5777.680000000013</v>
      </c>
      <c r="S223" s="38">
        <f t="shared" si="206"/>
        <v>10660.397368000024</v>
      </c>
      <c r="T223" s="38"/>
      <c r="U223" s="38"/>
      <c r="V223" s="39">
        <f t="shared" si="207"/>
        <v>69985.367899999997</v>
      </c>
      <c r="W223" s="39">
        <f t="shared" si="208"/>
        <v>80645.765268000017</v>
      </c>
      <c r="X223" s="1">
        <f t="shared" si="209"/>
        <v>67081</v>
      </c>
      <c r="Y223" s="37">
        <f t="shared" si="210"/>
        <v>13564.765268000017</v>
      </c>
      <c r="Z223" s="183">
        <f t="shared" si="211"/>
        <v>0.20221471456895412</v>
      </c>
      <c r="AA223" s="183">
        <f>SUM($C$2:C223)*D223/SUM($B$2:B223)-1</f>
        <v>9.7209640526553454E-2</v>
      </c>
      <c r="AB223" s="183">
        <f t="shared" si="212"/>
        <v>0.10500507404240067</v>
      </c>
      <c r="AC223" s="40">
        <f t="shared" si="213"/>
        <v>7.1924566666666703E-2</v>
      </c>
    </row>
    <row r="224" spans="1:29">
      <c r="A224" s="228" t="s">
        <v>2348</v>
      </c>
      <c r="B224" s="2">
        <v>10</v>
      </c>
      <c r="C224" s="175">
        <v>5.41</v>
      </c>
      <c r="D224" s="176">
        <v>1.8459000000000001</v>
      </c>
      <c r="E224" s="32">
        <f t="shared" si="186"/>
        <v>0.13666666666666666</v>
      </c>
      <c r="F224" s="13">
        <f t="shared" si="187"/>
        <v>6.4742099999999955E-2</v>
      </c>
      <c r="H224" s="5">
        <f t="shared" si="188"/>
        <v>0.64742099999999958</v>
      </c>
      <c r="I224" s="2" t="s">
        <v>65</v>
      </c>
      <c r="J224" s="33" t="s">
        <v>2349</v>
      </c>
      <c r="K224" s="34">
        <f t="shared" si="189"/>
        <v>43969</v>
      </c>
      <c r="L224" s="34" t="str">
        <f t="shared" ca="1" si="190"/>
        <v>2021-05-26</v>
      </c>
      <c r="M224" s="18">
        <f t="shared" ca="1" si="191"/>
        <v>3740</v>
      </c>
      <c r="N224" s="19">
        <f t="shared" ca="1" si="192"/>
        <v>6.3184135026737934E-2</v>
      </c>
      <c r="O224" s="35">
        <f t="shared" si="193"/>
        <v>9.9863189999999999</v>
      </c>
      <c r="P224" s="35">
        <f t="shared" si="194"/>
        <v>1.3681000000000054E-2</v>
      </c>
      <c r="Q224" s="36">
        <f t="shared" si="195"/>
        <v>6.6666666666666666E-2</v>
      </c>
      <c r="R224" s="37">
        <f t="shared" si="205"/>
        <v>5783.0900000000129</v>
      </c>
      <c r="S224" s="38">
        <f t="shared" si="206"/>
        <v>10675.005831000024</v>
      </c>
      <c r="T224" s="38"/>
      <c r="U224" s="38"/>
      <c r="V224" s="39">
        <f t="shared" si="207"/>
        <v>69985.367899999997</v>
      </c>
      <c r="W224" s="39">
        <f t="shared" si="208"/>
        <v>80660.373731000029</v>
      </c>
      <c r="X224" s="1">
        <f t="shared" si="209"/>
        <v>67091</v>
      </c>
      <c r="Y224" s="37">
        <f t="shared" si="210"/>
        <v>13569.373731000029</v>
      </c>
      <c r="Z224" s="183">
        <f t="shared" si="211"/>
        <v>0.2022532639400223</v>
      </c>
      <c r="AA224" s="183">
        <f>SUM($C$2:C224)*D224/SUM($B$2:B224)-1</f>
        <v>9.7629677780277646E-2</v>
      </c>
      <c r="AB224" s="183">
        <f t="shared" si="212"/>
        <v>0.10462358615974465</v>
      </c>
      <c r="AC224" s="40">
        <f t="shared" si="213"/>
        <v>7.1924566666666703E-2</v>
      </c>
    </row>
    <row r="225" spans="1:29">
      <c r="A225" s="228" t="s">
        <v>2350</v>
      </c>
      <c r="B225" s="2">
        <v>10</v>
      </c>
      <c r="C225" s="175">
        <v>5.43</v>
      </c>
      <c r="D225" s="176">
        <v>1.8411</v>
      </c>
      <c r="E225" s="32">
        <f t="shared" si="186"/>
        <v>0.13666666666666666</v>
      </c>
      <c r="F225" s="13">
        <f t="shared" si="187"/>
        <v>6.8678299999999831E-2</v>
      </c>
      <c r="H225" s="5">
        <f t="shared" si="188"/>
        <v>0.68678299999999837</v>
      </c>
      <c r="I225" s="2" t="s">
        <v>65</v>
      </c>
      <c r="J225" s="33" t="s">
        <v>2351</v>
      </c>
      <c r="K225" s="34">
        <f t="shared" si="189"/>
        <v>43970</v>
      </c>
      <c r="L225" s="34" t="str">
        <f t="shared" ca="1" si="190"/>
        <v>2021-05-26</v>
      </c>
      <c r="M225" s="18">
        <f t="shared" ca="1" si="191"/>
        <v>3730</v>
      </c>
      <c r="N225" s="19">
        <f t="shared" ca="1" si="192"/>
        <v>6.7205306970509221E-2</v>
      </c>
      <c r="O225" s="35">
        <f t="shared" si="193"/>
        <v>9.9971730000000001</v>
      </c>
      <c r="P225" s="35">
        <f t="shared" si="194"/>
        <v>2.8269999999999129E-3</v>
      </c>
      <c r="Q225" s="36">
        <f t="shared" si="195"/>
        <v>6.6666666666666666E-2</v>
      </c>
      <c r="R225" s="37">
        <f t="shared" si="205"/>
        <v>5788.5200000000132</v>
      </c>
      <c r="S225" s="38">
        <f t="shared" si="206"/>
        <v>10657.244172000024</v>
      </c>
      <c r="T225" s="38"/>
      <c r="U225" s="38"/>
      <c r="V225" s="39">
        <f t="shared" si="207"/>
        <v>69985.367899999997</v>
      </c>
      <c r="W225" s="39">
        <f t="shared" si="208"/>
        <v>80642.612072000018</v>
      </c>
      <c r="X225" s="1">
        <f t="shared" si="209"/>
        <v>67101</v>
      </c>
      <c r="Y225" s="37">
        <f t="shared" si="210"/>
        <v>13541.612072000018</v>
      </c>
      <c r="Z225" s="183">
        <f t="shared" si="211"/>
        <v>0.20180939288535216</v>
      </c>
      <c r="AA225" s="183">
        <f>SUM($C$2:C225)*D225/SUM($B$2:B225)-1</f>
        <v>9.4722032703979275E-2</v>
      </c>
      <c r="AB225" s="183">
        <f t="shared" si="212"/>
        <v>0.10708736018137288</v>
      </c>
      <c r="AC225" s="40">
        <f t="shared" si="213"/>
        <v>6.7988366666666827E-2</v>
      </c>
    </row>
    <row r="226" spans="1:29">
      <c r="A226" s="228" t="s">
        <v>2352</v>
      </c>
      <c r="B226" s="2">
        <v>10</v>
      </c>
      <c r="C226" s="175">
        <v>5.41</v>
      </c>
      <c r="D226" s="176">
        <v>1.8463000000000001</v>
      </c>
      <c r="E226" s="32">
        <f t="shared" si="186"/>
        <v>0.13666666666666666</v>
      </c>
      <c r="F226" s="13">
        <f t="shared" si="187"/>
        <v>6.4742099999999955E-2</v>
      </c>
      <c r="H226" s="5">
        <f t="shared" si="188"/>
        <v>0.64742099999999958</v>
      </c>
      <c r="I226" s="2" t="s">
        <v>65</v>
      </c>
      <c r="J226" s="33" t="s">
        <v>2353</v>
      </c>
      <c r="K226" s="34">
        <f t="shared" si="189"/>
        <v>43971</v>
      </c>
      <c r="L226" s="34" t="str">
        <f t="shared" ca="1" si="190"/>
        <v>2021-05-26</v>
      </c>
      <c r="M226" s="18">
        <f t="shared" ca="1" si="191"/>
        <v>3720</v>
      </c>
      <c r="N226" s="19">
        <f t="shared" ca="1" si="192"/>
        <v>6.3523834677419316E-2</v>
      </c>
      <c r="O226" s="35">
        <f t="shared" si="193"/>
        <v>9.9884830000000004</v>
      </c>
      <c r="P226" s="35">
        <f t="shared" si="194"/>
        <v>1.1516999999999555E-2</v>
      </c>
      <c r="Q226" s="36">
        <f t="shared" si="195"/>
        <v>6.6666666666666666E-2</v>
      </c>
      <c r="R226" s="37">
        <f t="shared" si="205"/>
        <v>5793.930000000013</v>
      </c>
      <c r="S226" s="38">
        <f t="shared" si="206"/>
        <v>10697.332959000025</v>
      </c>
      <c r="T226" s="38"/>
      <c r="U226" s="38"/>
      <c r="V226" s="39">
        <f t="shared" si="207"/>
        <v>69985.367899999997</v>
      </c>
      <c r="W226" s="39">
        <f t="shared" si="208"/>
        <v>80682.700859000019</v>
      </c>
      <c r="X226" s="1">
        <f t="shared" si="209"/>
        <v>67111</v>
      </c>
      <c r="Y226" s="37">
        <f t="shared" si="210"/>
        <v>13571.700859000019</v>
      </c>
      <c r="Z226" s="183">
        <f t="shared" si="211"/>
        <v>0.20222766549447968</v>
      </c>
      <c r="AA226" s="183">
        <f>SUM($C$2:C226)*D226/SUM($B$2:B226)-1</f>
        <v>9.7758383971695784E-2</v>
      </c>
      <c r="AB226" s="183">
        <f t="shared" si="212"/>
        <v>0.1044692815227839</v>
      </c>
      <c r="AC226" s="40">
        <f t="shared" si="213"/>
        <v>7.1924566666666703E-2</v>
      </c>
    </row>
    <row r="227" spans="1:29">
      <c r="A227" s="228" t="s">
        <v>2354</v>
      </c>
      <c r="B227" s="2">
        <v>10</v>
      </c>
      <c r="C227" s="175">
        <v>5.46</v>
      </c>
      <c r="D227" s="176">
        <v>1.8289</v>
      </c>
      <c r="E227" s="32">
        <f t="shared" si="186"/>
        <v>0.13666666666666666</v>
      </c>
      <c r="F227" s="13">
        <f t="shared" si="187"/>
        <v>7.4582599999999916E-2</v>
      </c>
      <c r="H227" s="5">
        <f t="shared" si="188"/>
        <v>0.74582599999999921</v>
      </c>
      <c r="I227" s="2" t="s">
        <v>65</v>
      </c>
      <c r="J227" s="33" t="s">
        <v>2355</v>
      </c>
      <c r="K227" s="34">
        <f t="shared" si="189"/>
        <v>43972</v>
      </c>
      <c r="L227" s="34" t="str">
        <f t="shared" ca="1" si="190"/>
        <v>2021-05-26</v>
      </c>
      <c r="M227" s="18">
        <f t="shared" ca="1" si="191"/>
        <v>3710</v>
      </c>
      <c r="N227" s="19">
        <f t="shared" ca="1" si="192"/>
        <v>7.3376412398921759E-2</v>
      </c>
      <c r="O227" s="35">
        <f t="shared" si="193"/>
        <v>9.9857940000000003</v>
      </c>
      <c r="P227" s="35">
        <f t="shared" si="194"/>
        <v>1.4205999999999719E-2</v>
      </c>
      <c r="Q227" s="36">
        <f t="shared" si="195"/>
        <v>6.6666666666666666E-2</v>
      </c>
      <c r="R227" s="37">
        <f t="shared" si="205"/>
        <v>5799.3900000000131</v>
      </c>
      <c r="S227" s="38">
        <f t="shared" si="206"/>
        <v>10606.504371000025</v>
      </c>
      <c r="T227" s="38"/>
      <c r="U227" s="38"/>
      <c r="V227" s="39">
        <f t="shared" si="207"/>
        <v>69985.367899999997</v>
      </c>
      <c r="W227" s="39">
        <f t="shared" si="208"/>
        <v>80591.872271000029</v>
      </c>
      <c r="X227" s="1">
        <f t="shared" si="209"/>
        <v>67121</v>
      </c>
      <c r="Y227" s="37">
        <f t="shared" si="210"/>
        <v>13470.872271000029</v>
      </c>
      <c r="Z227" s="183">
        <f t="shared" si="211"/>
        <v>0.2006953452868705</v>
      </c>
      <c r="AA227" s="183">
        <f>SUM($C$2:C227)*D227/SUM($B$2:B227)-1</f>
        <v>8.7362968623709625E-2</v>
      </c>
      <c r="AB227" s="183">
        <f t="shared" si="212"/>
        <v>0.11333237666316087</v>
      </c>
      <c r="AC227" s="40">
        <f t="shared" si="213"/>
        <v>6.2084066666666743E-2</v>
      </c>
    </row>
    <row r="228" spans="1:29">
      <c r="A228" s="228" t="s">
        <v>2356</v>
      </c>
      <c r="B228" s="2">
        <v>10</v>
      </c>
      <c r="C228" s="175">
        <v>5.44</v>
      </c>
      <c r="D228" s="176">
        <v>1.8360000000000001</v>
      </c>
      <c r="E228" s="32">
        <f t="shared" si="186"/>
        <v>0.13666666666666666</v>
      </c>
      <c r="F228" s="13">
        <f t="shared" si="187"/>
        <v>7.064640000000004E-2</v>
      </c>
      <c r="H228" s="5">
        <f t="shared" si="188"/>
        <v>0.70646400000000042</v>
      </c>
      <c r="I228" s="2" t="s">
        <v>65</v>
      </c>
      <c r="J228" s="33" t="s">
        <v>2357</v>
      </c>
      <c r="K228" s="34">
        <f t="shared" si="189"/>
        <v>43975</v>
      </c>
      <c r="L228" s="34" t="str">
        <f t="shared" ca="1" si="190"/>
        <v>2021-05-26</v>
      </c>
      <c r="M228" s="18">
        <f t="shared" ca="1" si="191"/>
        <v>3680</v>
      </c>
      <c r="N228" s="19">
        <f t="shared" ca="1" si="192"/>
        <v>7.0070478260869609E-2</v>
      </c>
      <c r="O228" s="35">
        <f t="shared" si="193"/>
        <v>9.9878400000000003</v>
      </c>
      <c r="P228" s="35">
        <f t="shared" si="194"/>
        <v>1.2159999999999727E-2</v>
      </c>
      <c r="Q228" s="36">
        <f t="shared" si="195"/>
        <v>6.6666666666666666E-2</v>
      </c>
      <c r="R228" s="37">
        <f t="shared" si="205"/>
        <v>5804.8300000000127</v>
      </c>
      <c r="S228" s="38">
        <f t="shared" si="206"/>
        <v>10657.667880000025</v>
      </c>
      <c r="T228" s="38"/>
      <c r="U228" s="38"/>
      <c r="V228" s="39">
        <f t="shared" si="207"/>
        <v>69985.367899999997</v>
      </c>
      <c r="W228" s="39">
        <f t="shared" si="208"/>
        <v>80643.03578000002</v>
      </c>
      <c r="X228" s="1">
        <f t="shared" si="209"/>
        <v>67131</v>
      </c>
      <c r="Y228" s="37">
        <f t="shared" si="210"/>
        <v>13512.03578000002</v>
      </c>
      <c r="Z228" s="183">
        <f t="shared" si="211"/>
        <v>0.20127863103484267</v>
      </c>
      <c r="AA228" s="183">
        <f>SUM($C$2:C228)*D228/SUM($B$2:B228)-1</f>
        <v>9.1532177717940977E-2</v>
      </c>
      <c r="AB228" s="183">
        <f t="shared" si="212"/>
        <v>0.10974645331690169</v>
      </c>
      <c r="AC228" s="40">
        <f t="shared" si="213"/>
        <v>6.6020266666666619E-2</v>
      </c>
    </row>
    <row r="229" spans="1:29">
      <c r="A229" s="227" t="s">
        <v>2358</v>
      </c>
      <c r="B229" s="2">
        <v>10</v>
      </c>
      <c r="C229" s="175">
        <v>5.53</v>
      </c>
      <c r="D229" s="176">
        <v>1.8077000000000001</v>
      </c>
      <c r="E229" s="32">
        <f t="shared" si="186"/>
        <v>0.13666666666666666</v>
      </c>
      <c r="F229" s="13">
        <f t="shared" si="187"/>
        <v>8.8359299999999946E-2</v>
      </c>
      <c r="H229" s="5">
        <f t="shared" si="188"/>
        <v>0.88359299999999941</v>
      </c>
      <c r="I229" s="2" t="s">
        <v>65</v>
      </c>
      <c r="J229" s="33" t="s">
        <v>2359</v>
      </c>
      <c r="K229" s="34">
        <f t="shared" si="189"/>
        <v>43976</v>
      </c>
      <c r="L229" s="34" t="str">
        <f t="shared" ca="1" si="190"/>
        <v>2021-05-26</v>
      </c>
      <c r="M229" s="18">
        <f t="shared" ca="1" si="191"/>
        <v>3670</v>
      </c>
      <c r="N229" s="19">
        <f t="shared" ca="1" si="192"/>
        <v>8.7877777929155257E-2</v>
      </c>
      <c r="O229" s="35">
        <f t="shared" si="193"/>
        <v>9.9965810000000008</v>
      </c>
      <c r="P229" s="35">
        <f t="shared" si="194"/>
        <v>3.4189999999991727E-3</v>
      </c>
      <c r="Q229" s="36">
        <f t="shared" si="195"/>
        <v>6.6666666666666666E-2</v>
      </c>
      <c r="R229" s="37">
        <f t="shared" si="205"/>
        <v>5810.3600000000124</v>
      </c>
      <c r="S229" s="38">
        <f t="shared" si="206"/>
        <v>10503.387772000024</v>
      </c>
      <c r="T229" s="38"/>
      <c r="U229" s="38"/>
      <c r="V229" s="39">
        <f t="shared" si="207"/>
        <v>69985.367899999997</v>
      </c>
      <c r="W229" s="39">
        <f t="shared" si="208"/>
        <v>80488.755672000028</v>
      </c>
      <c r="X229" s="1">
        <f t="shared" si="209"/>
        <v>67141</v>
      </c>
      <c r="Y229" s="37">
        <f t="shared" si="210"/>
        <v>13347.755672000028</v>
      </c>
      <c r="Z229" s="183">
        <f t="shared" si="211"/>
        <v>0.19880185984718768</v>
      </c>
      <c r="AA229" s="183">
        <f>SUM($C$2:C229)*D229/SUM($B$2:B229)-1</f>
        <v>7.4665285153622696E-2</v>
      </c>
      <c r="AB229" s="183">
        <f t="shared" si="212"/>
        <v>0.12413657469356498</v>
      </c>
      <c r="AC229" s="40">
        <f t="shared" si="213"/>
        <v>4.8307366666666712E-2</v>
      </c>
    </row>
    <row r="230" spans="1:29">
      <c r="A230" s="227" t="s">
        <v>2360</v>
      </c>
      <c r="B230" s="2">
        <v>10</v>
      </c>
      <c r="C230" s="175">
        <v>5.53</v>
      </c>
      <c r="D230" s="176">
        <v>1.8077000000000001</v>
      </c>
      <c r="E230" s="32">
        <f t="shared" si="186"/>
        <v>0.13666666666666666</v>
      </c>
      <c r="F230" s="13">
        <f t="shared" si="187"/>
        <v>8.8359299999999946E-2</v>
      </c>
      <c r="H230" s="5">
        <f t="shared" si="188"/>
        <v>0.88359299999999941</v>
      </c>
      <c r="I230" s="2" t="s">
        <v>65</v>
      </c>
      <c r="J230" s="33" t="s">
        <v>2361</v>
      </c>
      <c r="K230" s="34">
        <f t="shared" si="189"/>
        <v>43977</v>
      </c>
      <c r="L230" s="34" t="str">
        <f t="shared" ca="1" si="190"/>
        <v>2021-05-26</v>
      </c>
      <c r="M230" s="18">
        <f t="shared" ca="1" si="191"/>
        <v>3660</v>
      </c>
      <c r="N230" s="19">
        <f t="shared" ca="1" si="192"/>
        <v>8.8117881147540933E-2</v>
      </c>
      <c r="O230" s="35">
        <f t="shared" si="193"/>
        <v>9.9965810000000008</v>
      </c>
      <c r="P230" s="35">
        <f t="shared" si="194"/>
        <v>3.4189999999991727E-3</v>
      </c>
      <c r="Q230" s="36">
        <f t="shared" si="195"/>
        <v>6.6666666666666666E-2</v>
      </c>
      <c r="R230" s="37">
        <f t="shared" si="205"/>
        <v>5815.8900000000122</v>
      </c>
      <c r="S230" s="38">
        <f t="shared" si="206"/>
        <v>10513.384353000023</v>
      </c>
      <c r="T230" s="38"/>
      <c r="U230" s="38"/>
      <c r="V230" s="39">
        <f t="shared" si="207"/>
        <v>69985.367899999997</v>
      </c>
      <c r="W230" s="39">
        <f t="shared" si="208"/>
        <v>80498.752253000013</v>
      </c>
      <c r="X230" s="1">
        <f t="shared" si="209"/>
        <v>67151</v>
      </c>
      <c r="Y230" s="37">
        <f t="shared" si="210"/>
        <v>13347.752253000013</v>
      </c>
      <c r="Z230" s="183">
        <f t="shared" si="211"/>
        <v>0.19877220373486648</v>
      </c>
      <c r="AA230" s="183">
        <f>SUM($C$2:C230)*D230/SUM($B$2:B230)-1</f>
        <v>7.4623254903060543E-2</v>
      </c>
      <c r="AB230" s="183">
        <f t="shared" si="212"/>
        <v>0.12414894883180594</v>
      </c>
      <c r="AC230" s="40">
        <f t="shared" si="213"/>
        <v>4.8307366666666712E-2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230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230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30"/>
  <sheetViews>
    <sheetView tabSelected="1"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G8" sqref="G8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1.391</v>
      </c>
      <c r="G1" s="134" t="s">
        <v>317</v>
      </c>
      <c r="H1" s="135" t="str">
        <f>ROUND(SUM(H2:H19454),2)&amp;"盈利"</f>
        <v>1447.85盈利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TEXT(ROUND(SUM(H2:H19451)/SUM(M2:M19451)*365,4),"0.00%" &amp;  " 
年化")</f>
        <v>10.27%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63" t="s">
        <v>949</v>
      </c>
      <c r="B3" s="2">
        <v>135</v>
      </c>
      <c r="C3" s="56">
        <v>117.14</v>
      </c>
      <c r="D3" s="57">
        <v>1.1518999999999999</v>
      </c>
      <c r="E3" s="32">
        <f t="shared" ref="E3:E18" si="0">10%*Q3+13%</f>
        <v>0.22000000000000003</v>
      </c>
      <c r="F3" s="26">
        <f t="shared" ref="F3:F18" si="1">IF(G3="",($F$1*C3-B3)/B3,H3/B3)</f>
        <v>0.20697585185185194</v>
      </c>
      <c r="H3" s="58">
        <f t="shared" ref="H3:H18" si="2">IF(G3="",$F$1*C3-B3,G3-B3)</f>
        <v>27.94174000000001</v>
      </c>
      <c r="I3" s="2" t="s">
        <v>2400</v>
      </c>
      <c r="J3" s="33" t="s">
        <v>2401</v>
      </c>
      <c r="K3" s="59">
        <f t="shared" ref="K3:K18" si="3">DATE(MID(J3,1,4),MID(J3,5,2),MID(J3,7,2))</f>
        <v>43999</v>
      </c>
      <c r="L3" s="60">
        <f t="shared" ref="L3:L34" ca="1" si="4">IF(LEN(J3) &gt; 15,DATE(MID(J3,12,4),MID(J3,16,2),MID(J3,18,2)),TEXT(TODAY(),"yyyy/m/d"))</f>
        <v>44340</v>
      </c>
      <c r="M3" s="44">
        <f t="shared" ref="M3:M34" ca="1" si="5">(L3-K3+1)*B3</f>
        <v>46170</v>
      </c>
      <c r="N3" s="61">
        <f t="shared" ref="N3:N34" ca="1" si="6">H3/M3*365</f>
        <v>0.2208952804851636</v>
      </c>
      <c r="O3" s="35">
        <f t="shared" ref="O3:O18" si="7">D3*C3</f>
        <v>134.93356599999998</v>
      </c>
      <c r="P3" s="35">
        <f t="shared" ref="P3:P18" si="8">O3-B3</f>
        <v>-6.6434000000015203E-2</v>
      </c>
      <c r="Q3" s="36">
        <f t="shared" ref="Q3:Q18" si="9">B3/150</f>
        <v>0.9</v>
      </c>
      <c r="R3" s="37">
        <f t="shared" ref="R3:R18" si="10">R2+C3-T3</f>
        <v>41747.939999999973</v>
      </c>
      <c r="S3" s="38">
        <f t="shared" ref="S3:S18" si="11">R3*D3</f>
        <v>48089.452085999968</v>
      </c>
      <c r="T3" s="38"/>
      <c r="U3" s="62"/>
      <c r="V3" s="39">
        <f t="shared" ref="V3:V18" si="12">U3+V2</f>
        <v>12581.689999999999</v>
      </c>
      <c r="W3" s="39">
        <f t="shared" ref="W3:W18" si="13">S3+V3</f>
        <v>60671.142085999963</v>
      </c>
      <c r="X3" s="1">
        <f t="shared" ref="X3:X18" si="14">X2+B3</f>
        <v>52700</v>
      </c>
      <c r="Y3" s="37">
        <f t="shared" ref="Y3:Y18" si="15">W3-X3</f>
        <v>7971.1420859999635</v>
      </c>
      <c r="Z3" s="183">
        <f t="shared" ref="Z3:Z18" si="16">W3/X3-1</f>
        <v>0.15125506804554001</v>
      </c>
      <c r="AA3" s="183">
        <f>SUM($C$2:C3)*D3/SUM($B$2:B3)-1</f>
        <v>2.6222925925925011E-3</v>
      </c>
      <c r="AB3" s="183">
        <f t="shared" ref="AB3:AB34" si="17">Z3-AA3</f>
        <v>0.14863277545294751</v>
      </c>
      <c r="AC3" s="40">
        <f t="shared" ref="AC3:AC34" si="18">IF(E3-F3&lt;0,"达成",E3-F3)</f>
        <v>1.302414814814809E-2</v>
      </c>
    </row>
    <row r="4" spans="1:1024">
      <c r="A4" s="63" t="s">
        <v>950</v>
      </c>
      <c r="B4" s="2">
        <v>135</v>
      </c>
      <c r="C4" s="56">
        <v>117.09</v>
      </c>
      <c r="D4" s="57">
        <v>1.1524000000000001</v>
      </c>
      <c r="E4" s="32">
        <f t="shared" si="0"/>
        <v>0.22000000000000003</v>
      </c>
      <c r="F4" s="26">
        <f t="shared" si="1"/>
        <v>0.20646066666666679</v>
      </c>
      <c r="H4" s="58">
        <f t="shared" si="2"/>
        <v>27.872190000000018</v>
      </c>
      <c r="I4" s="2" t="s">
        <v>2400</v>
      </c>
      <c r="J4" s="33" t="s">
        <v>2402</v>
      </c>
      <c r="K4" s="59">
        <f t="shared" si="3"/>
        <v>44000</v>
      </c>
      <c r="L4" s="60">
        <f t="shared" ca="1" si="4"/>
        <v>44340</v>
      </c>
      <c r="M4" s="44">
        <f t="shared" ca="1" si="5"/>
        <v>46035</v>
      </c>
      <c r="N4" s="61">
        <f t="shared" ca="1" si="6"/>
        <v>0.220991622678397</v>
      </c>
      <c r="O4" s="35">
        <f t="shared" si="7"/>
        <v>134.934516</v>
      </c>
      <c r="P4" s="35">
        <f t="shared" si="8"/>
        <v>-6.5483999999997877E-2</v>
      </c>
      <c r="Q4" s="36">
        <f t="shared" si="9"/>
        <v>0.9</v>
      </c>
      <c r="R4" s="37">
        <f t="shared" si="10"/>
        <v>41865.02999999997</v>
      </c>
      <c r="S4" s="38">
        <f t="shared" si="11"/>
        <v>48245.26057199997</v>
      </c>
      <c r="T4" s="38"/>
      <c r="U4" s="62"/>
      <c r="V4" s="39">
        <f t="shared" si="12"/>
        <v>12581.689999999999</v>
      </c>
      <c r="W4" s="39">
        <f t="shared" si="13"/>
        <v>60826.950571999972</v>
      </c>
      <c r="X4" s="1">
        <f t="shared" si="14"/>
        <v>52835</v>
      </c>
      <c r="Y4" s="37">
        <f t="shared" si="15"/>
        <v>7991.9505719999725</v>
      </c>
      <c r="Z4" s="183">
        <f t="shared" si="16"/>
        <v>0.15126243156998154</v>
      </c>
      <c r="AA4" s="183">
        <f>SUM($C$2:C4)*D4/SUM($B$2:B4)-1</f>
        <v>1.8766419753089014E-3</v>
      </c>
      <c r="AB4" s="183">
        <f t="shared" si="17"/>
        <v>0.14938578959467264</v>
      </c>
      <c r="AC4" s="40">
        <f t="shared" si="18"/>
        <v>1.3539333333333237E-2</v>
      </c>
    </row>
    <row r="5" spans="1:1024">
      <c r="A5" s="63" t="s">
        <v>951</v>
      </c>
      <c r="B5" s="2">
        <v>135</v>
      </c>
      <c r="C5" s="56">
        <v>115.84</v>
      </c>
      <c r="D5" s="57">
        <v>1.1648000000000001</v>
      </c>
      <c r="E5" s="32">
        <f t="shared" si="0"/>
        <v>0.22000000000000003</v>
      </c>
      <c r="F5" s="26">
        <f t="shared" si="1"/>
        <v>0.19358103703703708</v>
      </c>
      <c r="H5" s="58">
        <f t="shared" si="2"/>
        <v>26.133440000000007</v>
      </c>
      <c r="I5" s="2" t="s">
        <v>65</v>
      </c>
      <c r="J5" s="33" t="s">
        <v>946</v>
      </c>
      <c r="K5" s="59">
        <f t="shared" si="3"/>
        <v>44001</v>
      </c>
      <c r="L5" s="60" t="str">
        <f t="shared" ca="1" si="4"/>
        <v>2021/5/26</v>
      </c>
      <c r="M5" s="44">
        <f t="shared" ca="1" si="5"/>
        <v>46170</v>
      </c>
      <c r="N5" s="61">
        <f t="shared" ca="1" si="6"/>
        <v>0.20659964479098988</v>
      </c>
      <c r="O5" s="35">
        <f t="shared" si="7"/>
        <v>134.93043200000002</v>
      </c>
      <c r="P5" s="35">
        <f t="shared" si="8"/>
        <v>-6.9567999999975427E-2</v>
      </c>
      <c r="Q5" s="36">
        <f t="shared" si="9"/>
        <v>0.9</v>
      </c>
      <c r="R5" s="37">
        <f t="shared" si="10"/>
        <v>41980.869999999966</v>
      </c>
      <c r="S5" s="38">
        <f t="shared" si="11"/>
        <v>48899.317375999963</v>
      </c>
      <c r="T5" s="38"/>
      <c r="U5" s="62"/>
      <c r="V5" s="39">
        <f t="shared" si="12"/>
        <v>12581.689999999999</v>
      </c>
      <c r="W5" s="39">
        <f t="shared" si="13"/>
        <v>61481.007375999965</v>
      </c>
      <c r="X5" s="1">
        <f t="shared" si="14"/>
        <v>52970</v>
      </c>
      <c r="Y5" s="37">
        <f t="shared" si="15"/>
        <v>8511.007375999965</v>
      </c>
      <c r="Z5" s="183">
        <f t="shared" si="16"/>
        <v>0.16067599350575734</v>
      </c>
      <c r="AA5" s="183">
        <f>SUM($C$2:C5)*D5/SUM($B$2:B5)-1</f>
        <v>9.3639111111112339E-3</v>
      </c>
      <c r="AB5" s="183">
        <f t="shared" si="17"/>
        <v>0.15131208239464611</v>
      </c>
      <c r="AC5" s="40">
        <f t="shared" si="18"/>
        <v>2.641896296296295E-2</v>
      </c>
    </row>
    <row r="6" spans="1:1024">
      <c r="A6" s="63" t="s">
        <v>963</v>
      </c>
      <c r="B6" s="2">
        <v>135</v>
      </c>
      <c r="C6" s="56">
        <v>115.72</v>
      </c>
      <c r="D6" s="57">
        <v>1.1659999999999999</v>
      </c>
      <c r="E6" s="32">
        <f t="shared" si="0"/>
        <v>0.22000000000000003</v>
      </c>
      <c r="F6" s="26">
        <f t="shared" si="1"/>
        <v>0.19234459259259262</v>
      </c>
      <c r="H6" s="58">
        <f t="shared" si="2"/>
        <v>25.966520000000003</v>
      </c>
      <c r="I6" s="2" t="s">
        <v>65</v>
      </c>
      <c r="J6" s="33" t="s">
        <v>964</v>
      </c>
      <c r="K6" s="59">
        <f t="shared" si="3"/>
        <v>44004</v>
      </c>
      <c r="L6" s="60" t="str">
        <f t="shared" ca="1" si="4"/>
        <v>2021/5/26</v>
      </c>
      <c r="M6" s="44">
        <f t="shared" ca="1" si="5"/>
        <v>45765</v>
      </c>
      <c r="N6" s="61">
        <f t="shared" ca="1" si="6"/>
        <v>0.20709668523981209</v>
      </c>
      <c r="O6" s="35">
        <f t="shared" si="7"/>
        <v>134.92952</v>
      </c>
      <c r="P6" s="35">
        <f t="shared" si="8"/>
        <v>-7.0480000000003429E-2</v>
      </c>
      <c r="Q6" s="36">
        <f t="shared" si="9"/>
        <v>0.9</v>
      </c>
      <c r="R6" s="37">
        <f t="shared" si="10"/>
        <v>42096.589999999967</v>
      </c>
      <c r="S6" s="38">
        <f t="shared" si="11"/>
        <v>49084.623939999961</v>
      </c>
      <c r="T6" s="38"/>
      <c r="U6" s="62"/>
      <c r="V6" s="39">
        <f t="shared" si="12"/>
        <v>12581.689999999999</v>
      </c>
      <c r="W6" s="39">
        <f t="shared" si="13"/>
        <v>61666.313939999964</v>
      </c>
      <c r="X6" s="1">
        <f t="shared" si="14"/>
        <v>53105</v>
      </c>
      <c r="Y6" s="37">
        <f t="shared" si="15"/>
        <v>8561.3139399999636</v>
      </c>
      <c r="Z6" s="183">
        <f t="shared" si="16"/>
        <v>0.16121483739760789</v>
      </c>
      <c r="AA6" s="183">
        <f>SUM($C$2:C6)*D6/SUM($B$2:B6)-1</f>
        <v>8.218607407407541E-3</v>
      </c>
      <c r="AB6" s="183">
        <f t="shared" si="17"/>
        <v>0.15299622999020035</v>
      </c>
      <c r="AC6" s="40">
        <f t="shared" si="18"/>
        <v>2.7655407407407406E-2</v>
      </c>
    </row>
    <row r="7" spans="1:1024">
      <c r="A7" s="63" t="s">
        <v>965</v>
      </c>
      <c r="B7" s="2">
        <v>135</v>
      </c>
      <c r="C7" s="56">
        <v>115.31</v>
      </c>
      <c r="D7" s="57">
        <v>1.1700999999999999</v>
      </c>
      <c r="E7" s="32">
        <f t="shared" si="0"/>
        <v>0.22000000000000003</v>
      </c>
      <c r="F7" s="26">
        <f t="shared" si="1"/>
        <v>0.18812007407407405</v>
      </c>
      <c r="H7" s="58">
        <f t="shared" si="2"/>
        <v>25.396209999999996</v>
      </c>
      <c r="I7" s="2" t="s">
        <v>65</v>
      </c>
      <c r="J7" s="33" t="s">
        <v>966</v>
      </c>
      <c r="K7" s="59">
        <f t="shared" si="3"/>
        <v>44005</v>
      </c>
      <c r="L7" s="60" t="str">
        <f t="shared" ca="1" si="4"/>
        <v>2021/5/26</v>
      </c>
      <c r="M7" s="44">
        <f t="shared" ca="1" si="5"/>
        <v>45630</v>
      </c>
      <c r="N7" s="61">
        <f t="shared" ca="1" si="6"/>
        <v>0.20314741726934032</v>
      </c>
      <c r="O7" s="35">
        <f t="shared" si="7"/>
        <v>134.92423099999999</v>
      </c>
      <c r="P7" s="35">
        <f t="shared" si="8"/>
        <v>-7.5769000000008191E-2</v>
      </c>
      <c r="Q7" s="36">
        <f t="shared" si="9"/>
        <v>0.9</v>
      </c>
      <c r="R7" s="37">
        <f t="shared" si="10"/>
        <v>40803.259999999966</v>
      </c>
      <c r="S7" s="38">
        <f t="shared" si="11"/>
        <v>47743.89452599996</v>
      </c>
      <c r="T7" s="38">
        <v>1408.64</v>
      </c>
      <c r="U7" s="62">
        <v>1648.25</v>
      </c>
      <c r="V7" s="39">
        <f t="shared" si="12"/>
        <v>14229.939999999999</v>
      </c>
      <c r="W7" s="39">
        <f t="shared" si="13"/>
        <v>61973.834525999962</v>
      </c>
      <c r="X7" s="1">
        <f t="shared" si="14"/>
        <v>53240</v>
      </c>
      <c r="Y7" s="37">
        <f t="shared" si="15"/>
        <v>8733.8345259999624</v>
      </c>
      <c r="Z7" s="183">
        <f t="shared" si="16"/>
        <v>0.16404647870022471</v>
      </c>
      <c r="AA7" s="183">
        <f>SUM($C$2:C7)*D7/SUM($B$2:B7)-1</f>
        <v>9.7096259259259465E-3</v>
      </c>
      <c r="AB7" s="183">
        <f t="shared" si="17"/>
        <v>0.15433685277429876</v>
      </c>
      <c r="AC7" s="40">
        <f t="shared" si="18"/>
        <v>3.1879925925925978E-2</v>
      </c>
    </row>
    <row r="8" spans="1:1024">
      <c r="A8" s="63" t="s">
        <v>967</v>
      </c>
      <c r="B8" s="2">
        <v>135</v>
      </c>
      <c r="C8" s="56">
        <v>115.52</v>
      </c>
      <c r="D8" s="57">
        <v>1.1679999999999999</v>
      </c>
      <c r="E8" s="32">
        <f t="shared" si="0"/>
        <v>0.22000000000000003</v>
      </c>
      <c r="F8" s="26">
        <f t="shared" si="1"/>
        <v>0.1902838518518519</v>
      </c>
      <c r="H8" s="58">
        <f t="shared" si="2"/>
        <v>25.688320000000004</v>
      </c>
      <c r="I8" s="2" t="s">
        <v>65</v>
      </c>
      <c r="J8" s="33" t="s">
        <v>968</v>
      </c>
      <c r="K8" s="59">
        <f t="shared" si="3"/>
        <v>44006</v>
      </c>
      <c r="L8" s="60" t="str">
        <f t="shared" ca="1" si="4"/>
        <v>2021/5/26</v>
      </c>
      <c r="M8" s="44">
        <f t="shared" ca="1" si="5"/>
        <v>45495</v>
      </c>
      <c r="N8" s="61">
        <f t="shared" ca="1" si="6"/>
        <v>0.20609378613034404</v>
      </c>
      <c r="O8" s="35">
        <f t="shared" si="7"/>
        <v>134.92735999999999</v>
      </c>
      <c r="P8" s="35">
        <f t="shared" si="8"/>
        <v>-7.2640000000006921E-2</v>
      </c>
      <c r="Q8" s="36">
        <f t="shared" si="9"/>
        <v>0.9</v>
      </c>
      <c r="R8" s="37">
        <f t="shared" si="10"/>
        <v>40918.779999999962</v>
      </c>
      <c r="S8" s="38">
        <f t="shared" si="11"/>
        <v>47793.13503999995</v>
      </c>
      <c r="T8" s="38"/>
      <c r="U8" s="62"/>
      <c r="V8" s="39">
        <f t="shared" si="12"/>
        <v>14229.939999999999</v>
      </c>
      <c r="W8" s="39">
        <f t="shared" si="13"/>
        <v>62023.075039999952</v>
      </c>
      <c r="X8" s="1">
        <f t="shared" si="14"/>
        <v>53375</v>
      </c>
      <c r="Y8" s="37">
        <f t="shared" si="15"/>
        <v>8648.0750399999524</v>
      </c>
      <c r="Z8" s="183">
        <f t="shared" si="16"/>
        <v>0.16202482510538552</v>
      </c>
      <c r="AA8" s="183">
        <f>SUM($C$2:C8)*D8/SUM($B$2:B8)-1</f>
        <v>6.6924021164020964E-3</v>
      </c>
      <c r="AB8" s="183">
        <f t="shared" si="17"/>
        <v>0.15533242298898342</v>
      </c>
      <c r="AC8" s="40">
        <f t="shared" si="18"/>
        <v>2.971614814814813E-2</v>
      </c>
    </row>
    <row r="9" spans="1:1024">
      <c r="A9" s="63" t="s">
        <v>1086</v>
      </c>
      <c r="B9" s="2">
        <v>135</v>
      </c>
      <c r="C9" s="56">
        <v>116.02</v>
      </c>
      <c r="D9" s="57">
        <v>1.163</v>
      </c>
      <c r="E9" s="32">
        <f t="shared" si="0"/>
        <v>0.22000000000000003</v>
      </c>
      <c r="F9" s="26">
        <f t="shared" si="1"/>
        <v>0.19543570370370361</v>
      </c>
      <c r="H9" s="58">
        <f t="shared" si="2"/>
        <v>26.383819999999986</v>
      </c>
      <c r="I9" s="2" t="s">
        <v>65</v>
      </c>
      <c r="J9" s="33" t="s">
        <v>1091</v>
      </c>
      <c r="K9" s="59">
        <f t="shared" si="3"/>
        <v>44011</v>
      </c>
      <c r="L9" s="60" t="str">
        <f t="shared" ca="1" si="4"/>
        <v>2021/5/26</v>
      </c>
      <c r="M9" s="44">
        <f t="shared" ca="1" si="5"/>
        <v>44820</v>
      </c>
      <c r="N9" s="61">
        <f t="shared" ca="1" si="6"/>
        <v>0.2148615417224452</v>
      </c>
      <c r="O9" s="35">
        <f t="shared" si="7"/>
        <v>134.93126000000001</v>
      </c>
      <c r="P9" s="35">
        <f t="shared" si="8"/>
        <v>-6.8739999999991142E-2</v>
      </c>
      <c r="Q9" s="36">
        <f t="shared" si="9"/>
        <v>0.9</v>
      </c>
      <c r="R9" s="37">
        <f t="shared" si="10"/>
        <v>41034.799999999959</v>
      </c>
      <c r="S9" s="38">
        <f t="shared" si="11"/>
        <v>47723.472399999955</v>
      </c>
      <c r="T9" s="38"/>
      <c r="U9" s="62"/>
      <c r="V9" s="39">
        <f t="shared" si="12"/>
        <v>14229.939999999999</v>
      </c>
      <c r="W9" s="39">
        <f t="shared" si="13"/>
        <v>61953.412399999957</v>
      </c>
      <c r="X9" s="1">
        <f t="shared" si="14"/>
        <v>53510</v>
      </c>
      <c r="Y9" s="37">
        <f t="shared" si="15"/>
        <v>8443.4123999999574</v>
      </c>
      <c r="Z9" s="183">
        <f t="shared" si="16"/>
        <v>0.15779129882264908</v>
      </c>
      <c r="AA9" s="183">
        <f>SUM($C$2:C9)*D9/SUM($B$2:B9)-1</f>
        <v>2.0214166666667754E-3</v>
      </c>
      <c r="AB9" s="183">
        <f t="shared" si="17"/>
        <v>0.15576988215598231</v>
      </c>
      <c r="AC9" s="40">
        <f t="shared" si="18"/>
        <v>2.4564296296296417E-2</v>
      </c>
    </row>
    <row r="10" spans="1:1024">
      <c r="A10" s="63" t="s">
        <v>1087</v>
      </c>
      <c r="B10" s="2">
        <v>135</v>
      </c>
      <c r="C10" s="56">
        <v>114.09</v>
      </c>
      <c r="D10" s="57">
        <v>1.1827000000000001</v>
      </c>
      <c r="E10" s="32">
        <f t="shared" si="0"/>
        <v>0.22000000000000003</v>
      </c>
      <c r="F10" s="26">
        <f t="shared" si="1"/>
        <v>0.17554955555555568</v>
      </c>
      <c r="H10" s="58">
        <f t="shared" si="2"/>
        <v>23.699190000000016</v>
      </c>
      <c r="I10" s="2" t="s">
        <v>65</v>
      </c>
      <c r="J10" s="33" t="s">
        <v>1092</v>
      </c>
      <c r="K10" s="59">
        <f t="shared" si="3"/>
        <v>44012</v>
      </c>
      <c r="L10" s="60" t="str">
        <f t="shared" ca="1" si="4"/>
        <v>2021/5/26</v>
      </c>
      <c r="M10" s="44">
        <f t="shared" ca="1" si="5"/>
        <v>44685</v>
      </c>
      <c r="N10" s="61">
        <f t="shared" ca="1" si="6"/>
        <v>0.19358183618663996</v>
      </c>
      <c r="O10" s="35">
        <f t="shared" si="7"/>
        <v>134.93424300000001</v>
      </c>
      <c r="P10" s="35">
        <f t="shared" si="8"/>
        <v>-6.575699999999074E-2</v>
      </c>
      <c r="Q10" s="36">
        <f t="shared" si="9"/>
        <v>0.9</v>
      </c>
      <c r="R10" s="37">
        <f t="shared" si="10"/>
        <v>37453.519999999953</v>
      </c>
      <c r="S10" s="38">
        <f t="shared" si="11"/>
        <v>44296.278103999946</v>
      </c>
      <c r="T10" s="38">
        <v>3695.37</v>
      </c>
      <c r="U10" s="62">
        <v>4370.51</v>
      </c>
      <c r="V10" s="39">
        <f t="shared" si="12"/>
        <v>18600.449999999997</v>
      </c>
      <c r="W10" s="39">
        <f t="shared" si="13"/>
        <v>62896.728103999943</v>
      </c>
      <c r="X10" s="1">
        <f t="shared" si="14"/>
        <v>53645</v>
      </c>
      <c r="Y10" s="37">
        <f t="shared" si="15"/>
        <v>9251.7281039999434</v>
      </c>
      <c r="Z10" s="183">
        <f t="shared" si="16"/>
        <v>0.17246207668934566</v>
      </c>
      <c r="AA10" s="183">
        <f>SUM($C$2:C10)*D10/SUM($B$2:B10)-1</f>
        <v>1.6829975308641831E-2</v>
      </c>
      <c r="AB10" s="183">
        <f t="shared" si="17"/>
        <v>0.15563210138070382</v>
      </c>
      <c r="AC10" s="40">
        <f t="shared" si="18"/>
        <v>4.4450444444444348E-2</v>
      </c>
    </row>
    <row r="11" spans="1:1024">
      <c r="A11" s="63" t="s">
        <v>1088</v>
      </c>
      <c r="B11" s="2">
        <v>135</v>
      </c>
      <c r="C11" s="56">
        <v>113.75</v>
      </c>
      <c r="D11" s="57">
        <v>1.1861999999999999</v>
      </c>
      <c r="E11" s="32">
        <f t="shared" si="0"/>
        <v>0.22000000000000003</v>
      </c>
      <c r="F11" s="26">
        <f t="shared" si="1"/>
        <v>0.17204629629629625</v>
      </c>
      <c r="H11" s="58">
        <f t="shared" si="2"/>
        <v>23.226249999999993</v>
      </c>
      <c r="I11" s="2" t="s">
        <v>65</v>
      </c>
      <c r="J11" s="33" t="s">
        <v>1093</v>
      </c>
      <c r="K11" s="59">
        <f t="shared" si="3"/>
        <v>44013</v>
      </c>
      <c r="L11" s="60" t="str">
        <f t="shared" ca="1" si="4"/>
        <v>2021/5/26</v>
      </c>
      <c r="M11" s="44">
        <f t="shared" ca="1" si="5"/>
        <v>44550</v>
      </c>
      <c r="N11" s="61">
        <f t="shared" ca="1" si="6"/>
        <v>0.19029363075196404</v>
      </c>
      <c r="O11" s="35">
        <f t="shared" si="7"/>
        <v>134.93025</v>
      </c>
      <c r="P11" s="35">
        <f t="shared" si="8"/>
        <v>-6.9749999999999091E-2</v>
      </c>
      <c r="Q11" s="36">
        <f t="shared" si="9"/>
        <v>0.9</v>
      </c>
      <c r="R11" s="37">
        <f t="shared" si="10"/>
        <v>36241.96999999995</v>
      </c>
      <c r="S11" s="38">
        <f t="shared" si="11"/>
        <v>42990.224813999936</v>
      </c>
      <c r="T11" s="38">
        <v>1325.3</v>
      </c>
      <c r="U11" s="62">
        <v>1572.07</v>
      </c>
      <c r="V11" s="39">
        <f t="shared" si="12"/>
        <v>20172.519999999997</v>
      </c>
      <c r="W11" s="39">
        <f t="shared" si="13"/>
        <v>63162.744813999932</v>
      </c>
      <c r="X11" s="1">
        <f t="shared" si="14"/>
        <v>53780</v>
      </c>
      <c r="Y11" s="37">
        <f t="shared" si="15"/>
        <v>9382.7448139999324</v>
      </c>
      <c r="Z11" s="183">
        <f t="shared" si="16"/>
        <v>0.17446531822238631</v>
      </c>
      <c r="AA11" s="183">
        <f>SUM($C$2:C11)*D11/SUM($B$2:B11)-1</f>
        <v>1.7803533333333066E-2</v>
      </c>
      <c r="AB11" s="183">
        <f t="shared" si="17"/>
        <v>0.15666178488905325</v>
      </c>
      <c r="AC11" s="40">
        <f t="shared" si="18"/>
        <v>4.7953703703703776E-2</v>
      </c>
    </row>
    <row r="12" spans="1:1024">
      <c r="A12" s="63" t="s">
        <v>1089</v>
      </c>
      <c r="B12" s="2">
        <v>135</v>
      </c>
      <c r="C12" s="56">
        <v>111.98</v>
      </c>
      <c r="D12" s="57">
        <v>1.2049000000000001</v>
      </c>
      <c r="E12" s="32">
        <f t="shared" si="0"/>
        <v>0.22000000000000003</v>
      </c>
      <c r="F12" s="26">
        <f t="shared" si="1"/>
        <v>0.15380874074074083</v>
      </c>
      <c r="H12" s="58">
        <f t="shared" si="2"/>
        <v>20.76418000000001</v>
      </c>
      <c r="I12" s="2" t="s">
        <v>65</v>
      </c>
      <c r="J12" s="33" t="s">
        <v>1094</v>
      </c>
      <c r="K12" s="59">
        <f t="shared" si="3"/>
        <v>44014</v>
      </c>
      <c r="L12" s="60" t="str">
        <f t="shared" ca="1" si="4"/>
        <v>2021/5/26</v>
      </c>
      <c r="M12" s="44">
        <f t="shared" ca="1" si="5"/>
        <v>44415</v>
      </c>
      <c r="N12" s="61">
        <f t="shared" ca="1" si="6"/>
        <v>0.1706388765056851</v>
      </c>
      <c r="O12" s="35">
        <f t="shared" si="7"/>
        <v>134.92470200000002</v>
      </c>
      <c r="P12" s="35">
        <f t="shared" si="8"/>
        <v>-7.5297999999975218E-2</v>
      </c>
      <c r="Q12" s="36">
        <f t="shared" si="9"/>
        <v>0.9</v>
      </c>
      <c r="R12" s="37">
        <f t="shared" si="10"/>
        <v>30548.999999999953</v>
      </c>
      <c r="S12" s="38">
        <f t="shared" si="11"/>
        <v>36808.490099999945</v>
      </c>
      <c r="T12" s="38">
        <v>5804.95</v>
      </c>
      <c r="U12" s="62">
        <v>6994.38</v>
      </c>
      <c r="V12" s="39">
        <f t="shared" si="12"/>
        <v>27166.899999999998</v>
      </c>
      <c r="W12" s="39">
        <f t="shared" si="13"/>
        <v>63975.390099999946</v>
      </c>
      <c r="X12" s="1">
        <f t="shared" si="14"/>
        <v>53915</v>
      </c>
      <c r="Y12" s="37">
        <f t="shared" si="15"/>
        <v>10060.390099999946</v>
      </c>
      <c r="Z12" s="183">
        <f t="shared" si="16"/>
        <v>0.18659723824538532</v>
      </c>
      <c r="AA12" s="183">
        <f>SUM($C$2:C12)*D12/SUM($B$2:B12)-1</f>
        <v>3.0720954208754314E-2</v>
      </c>
      <c r="AB12" s="183">
        <f t="shared" si="17"/>
        <v>0.15587628403663101</v>
      </c>
      <c r="AC12" s="40">
        <f t="shared" si="18"/>
        <v>6.61912592592592E-2</v>
      </c>
    </row>
    <row r="13" spans="1:1024">
      <c r="A13" s="63" t="s">
        <v>1090</v>
      </c>
      <c r="B13" s="2">
        <v>135</v>
      </c>
      <c r="C13" s="177">
        <v>110.61</v>
      </c>
      <c r="D13" s="178">
        <v>1.2199</v>
      </c>
      <c r="E13" s="32">
        <f t="shared" si="0"/>
        <v>0.22000000000000003</v>
      </c>
      <c r="F13" s="26">
        <f t="shared" si="1"/>
        <v>0.13969266666666663</v>
      </c>
      <c r="H13" s="58">
        <f t="shared" si="2"/>
        <v>18.858509999999995</v>
      </c>
      <c r="I13" s="2" t="s">
        <v>65</v>
      </c>
      <c r="J13" s="33" t="s">
        <v>1095</v>
      </c>
      <c r="K13" s="59">
        <f t="shared" si="3"/>
        <v>44015</v>
      </c>
      <c r="L13" s="60" t="str">
        <f t="shared" ca="1" si="4"/>
        <v>2021/5/26</v>
      </c>
      <c r="M13" s="44">
        <f t="shared" ca="1" si="5"/>
        <v>44280</v>
      </c>
      <c r="N13" s="61">
        <f t="shared" ca="1" si="6"/>
        <v>0.15545068089430891</v>
      </c>
      <c r="O13" s="35">
        <f t="shared" si="7"/>
        <v>134.93313900000001</v>
      </c>
      <c r="P13" s="35">
        <f t="shared" si="8"/>
        <v>-6.6860999999988735E-2</v>
      </c>
      <c r="Q13" s="36">
        <f t="shared" si="9"/>
        <v>0.9</v>
      </c>
      <c r="R13" s="37">
        <f t="shared" si="10"/>
        <v>25992.829999999954</v>
      </c>
      <c r="S13" s="38">
        <f t="shared" si="11"/>
        <v>31708.653316999946</v>
      </c>
      <c r="T13" s="38">
        <v>4666.78</v>
      </c>
      <c r="U13" s="62">
        <v>5693</v>
      </c>
      <c r="V13" s="39">
        <f t="shared" si="12"/>
        <v>32859.899999999994</v>
      </c>
      <c r="W13" s="39">
        <f t="shared" si="13"/>
        <v>64568.55331699994</v>
      </c>
      <c r="X13" s="1">
        <f t="shared" si="14"/>
        <v>54050</v>
      </c>
      <c r="Y13" s="37">
        <f t="shared" si="15"/>
        <v>10518.55331699994</v>
      </c>
      <c r="Z13" s="183">
        <f t="shared" si="16"/>
        <v>0.19460783195189535</v>
      </c>
      <c r="AA13" s="183">
        <f>SUM($C$2:C13)*D13/SUM($B$2:B13)-1</f>
        <v>3.9881917283950408E-2</v>
      </c>
      <c r="AB13" s="183">
        <f t="shared" si="17"/>
        <v>0.15472591466794494</v>
      </c>
      <c r="AC13" s="40">
        <f t="shared" si="18"/>
        <v>8.0307333333333397E-2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si="0"/>
        <v>0.21000000000000002</v>
      </c>
      <c r="F14" s="26">
        <f t="shared" si="1"/>
        <v>9.5876166666666762E-2</v>
      </c>
      <c r="H14" s="58">
        <f t="shared" si="2"/>
        <v>11.505140000000011</v>
      </c>
      <c r="I14" s="2" t="s">
        <v>65</v>
      </c>
      <c r="J14" s="33" t="s">
        <v>1431</v>
      </c>
      <c r="K14" s="59">
        <f t="shared" si="3"/>
        <v>44018</v>
      </c>
      <c r="L14" s="60" t="str">
        <f t="shared" ca="1" si="4"/>
        <v>2021/5/26</v>
      </c>
      <c r="M14" s="44">
        <f t="shared" ca="1" si="5"/>
        <v>39000</v>
      </c>
      <c r="N14" s="61">
        <f t="shared" ca="1" si="6"/>
        <v>0.10767631025641036</v>
      </c>
      <c r="O14" s="35">
        <f t="shared" si="7"/>
        <v>119.942898</v>
      </c>
      <c r="P14" s="35">
        <f t="shared" si="8"/>
        <v>-5.710200000000043E-2</v>
      </c>
      <c r="Q14" s="36">
        <f t="shared" si="9"/>
        <v>0.8</v>
      </c>
      <c r="R14" s="37">
        <f t="shared" si="10"/>
        <v>17414.209999999955</v>
      </c>
      <c r="S14" s="38">
        <f t="shared" si="11"/>
        <v>22093.408226999942</v>
      </c>
      <c r="T14" s="38">
        <v>8673.16</v>
      </c>
      <c r="U14" s="62">
        <v>11003.64</v>
      </c>
      <c r="V14" s="39">
        <f t="shared" si="12"/>
        <v>43863.539999999994</v>
      </c>
      <c r="W14" s="39">
        <f t="shared" si="13"/>
        <v>65956.948226999928</v>
      </c>
      <c r="X14" s="1">
        <f t="shared" si="14"/>
        <v>54170</v>
      </c>
      <c r="Y14" s="37">
        <f t="shared" si="15"/>
        <v>11786.948226999928</v>
      </c>
      <c r="Z14" s="183">
        <f t="shared" si="16"/>
        <v>0.21759180777182818</v>
      </c>
      <c r="AA14" s="183">
        <f>SUM($C$2:C14)*D14/SUM($B$2:B14)-1</f>
        <v>7.5828434482758444E-2</v>
      </c>
      <c r="AB14" s="183">
        <f t="shared" si="17"/>
        <v>0.14176337328906974</v>
      </c>
      <c r="AC14" s="40">
        <f t="shared" si="18"/>
        <v>0.11412383333333326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8.1734333333333353E-2</v>
      </c>
      <c r="H15" s="58">
        <f t="shared" si="2"/>
        <v>9.8081200000000024</v>
      </c>
      <c r="I15" s="2" t="s">
        <v>65</v>
      </c>
      <c r="J15" s="33" t="s">
        <v>1433</v>
      </c>
      <c r="K15" s="59">
        <f t="shared" si="3"/>
        <v>44019</v>
      </c>
      <c r="L15" s="60" t="str">
        <f t="shared" ca="1" si="4"/>
        <v>2021/5/26</v>
      </c>
      <c r="M15" s="44">
        <f t="shared" ca="1" si="5"/>
        <v>38880</v>
      </c>
      <c r="N15" s="61">
        <f t="shared" ca="1" si="6"/>
        <v>9.2077258230452708E-2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 t="shared" si="17"/>
        <v>0.13836002162143846</v>
      </c>
      <c r="AC15" s="40">
        <f t="shared" si="18"/>
        <v>0.12826566666666667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5.7855500000000032E-2</v>
      </c>
      <c r="H16" s="58">
        <f t="shared" si="2"/>
        <v>6.9426600000000036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2021/5/26</v>
      </c>
      <c r="M16" s="44">
        <f t="shared" ca="1" si="5"/>
        <v>38760</v>
      </c>
      <c r="N16" s="61">
        <f t="shared" ca="1" si="6"/>
        <v>6.53785061919505E-2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 t="shared" si="17"/>
        <v>0.12807437078819683</v>
      </c>
      <c r="AC16" s="40">
        <f t="shared" si="18"/>
        <v>0.15214449999999999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3.386074999999996E-2</v>
      </c>
      <c r="H17" s="58">
        <f t="shared" si="2"/>
        <v>4.063289999999995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2021/5/26</v>
      </c>
      <c r="M17" s="44">
        <f t="shared" ca="1" si="5"/>
        <v>38640</v>
      </c>
      <c r="N17" s="61">
        <f t="shared" ca="1" si="6"/>
        <v>3.8382527173912995E-2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 t="shared" si="17"/>
        <v>0.11523823628889174</v>
      </c>
      <c r="AC17" s="40">
        <f t="shared" si="18"/>
        <v>0.17613925000000005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3.5251749999999998E-2</v>
      </c>
      <c r="H18" s="58">
        <f t="shared" si="2"/>
        <v>4.2302099999999996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2021/5/26</v>
      </c>
      <c r="M18" s="44">
        <f t="shared" ca="1" si="5"/>
        <v>38520</v>
      </c>
      <c r="N18" s="61">
        <f t="shared" ca="1" si="6"/>
        <v>4.0083765576323982E-2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 t="shared" si="17"/>
        <v>0.12235181014976448</v>
      </c>
      <c r="AC18" s="40">
        <f t="shared" si="18"/>
        <v>0.17474825000000002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9">10%*Q19+13%</f>
        <v>0.21000000000000002</v>
      </c>
      <c r="F19" s="26">
        <f t="shared" ref="F19:F23" si="20">IF(G19="",($F$1*C19-B19)/B19,H19/B19)</f>
        <v>4.1860833333333385E-3</v>
      </c>
      <c r="H19" s="58">
        <f t="shared" ref="H19:H23" si="21">IF(G19="",$F$1*C19-B19,G19-B19)</f>
        <v>0.50233000000000061</v>
      </c>
      <c r="I19" s="2" t="s">
        <v>65</v>
      </c>
      <c r="J19" s="33" t="s">
        <v>1497</v>
      </c>
      <c r="K19" s="59">
        <f t="shared" ref="K19:K23" si="22">DATE(MID(J19,1,4),MID(J19,5,2),MID(J19,7,2))</f>
        <v>44025</v>
      </c>
      <c r="L19" s="60" t="str">
        <f t="shared" ca="1" si="4"/>
        <v>2021/5/26</v>
      </c>
      <c r="M19" s="44">
        <f t="shared" ca="1" si="5"/>
        <v>38160</v>
      </c>
      <c r="N19" s="61">
        <f t="shared" ca="1" si="6"/>
        <v>4.8047811844863795E-3</v>
      </c>
      <c r="O19" s="35">
        <f t="shared" ref="O19:O23" si="23">D19*C19</f>
        <v>119.939235</v>
      </c>
      <c r="P19" s="35">
        <f t="shared" ref="P19:P23" si="24">O19-B19</f>
        <v>-6.0765000000003511E-2</v>
      </c>
      <c r="Q19" s="36">
        <f t="shared" ref="Q19:Q23" si="25">B19/150</f>
        <v>0.8</v>
      </c>
      <c r="R19" s="37">
        <f t="shared" ref="R19:R23" si="26">R18+C19-T19</f>
        <v>2865.269999999955</v>
      </c>
      <c r="S19" s="38">
        <f t="shared" ref="S19:S23" si="27">R19*D19</f>
        <v>3966.9663149999378</v>
      </c>
      <c r="T19" s="38">
        <v>4154.74</v>
      </c>
      <c r="U19" s="62">
        <v>5746.49</v>
      </c>
      <c r="V19" s="39">
        <f t="shared" ref="V19:V23" si="28">U19+V18</f>
        <v>63905.729999999989</v>
      </c>
      <c r="W19" s="39">
        <f t="shared" ref="W19:W23" si="29">S19+V19</f>
        <v>67872.696314999921</v>
      </c>
      <c r="X19" s="1">
        <f t="shared" ref="X19:X23" si="30">X18+B19</f>
        <v>54770</v>
      </c>
      <c r="Y19" s="37">
        <f t="shared" ref="Y19:Y23" si="31">W19-X19</f>
        <v>13102.696314999921</v>
      </c>
      <c r="Z19" s="183">
        <f t="shared" ref="Z19:Z23" si="32">W19/X19-1</f>
        <v>0.23923126373927195</v>
      </c>
      <c r="AA19" s="183">
        <f>SUM($C$2:C19)*D19/SUM($B$2:B19)-1</f>
        <v>0.13907074999999969</v>
      </c>
      <c r="AB19" s="183">
        <f t="shared" si="17"/>
        <v>0.10016051373927226</v>
      </c>
      <c r="AC19" s="40">
        <f t="shared" si="18"/>
        <v>0.20581391666666668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9"/>
        <v>0.21000000000000002</v>
      </c>
      <c r="F20" s="26">
        <f t="shared" si="20"/>
        <v>1.6820999999999961E-2</v>
      </c>
      <c r="H20" s="58">
        <f t="shared" si="21"/>
        <v>2.0185199999999952</v>
      </c>
      <c r="I20" s="2" t="s">
        <v>65</v>
      </c>
      <c r="J20" s="33" t="s">
        <v>1499</v>
      </c>
      <c r="K20" s="59">
        <f t="shared" si="22"/>
        <v>44026</v>
      </c>
      <c r="L20" s="60" t="str">
        <f t="shared" ca="1" si="4"/>
        <v>2021/5/26</v>
      </c>
      <c r="M20" s="44">
        <f t="shared" ca="1" si="5"/>
        <v>38040</v>
      </c>
      <c r="N20" s="61">
        <f t="shared" ca="1" si="6"/>
        <v>1.9368028391167146E-2</v>
      </c>
      <c r="O20" s="35">
        <f t="shared" si="23"/>
        <v>119.939556</v>
      </c>
      <c r="P20" s="35">
        <f t="shared" si="24"/>
        <v>-6.0444000000003939E-2</v>
      </c>
      <c r="Q20" s="36">
        <f t="shared" si="25"/>
        <v>0.8</v>
      </c>
      <c r="R20" s="37">
        <f t="shared" si="26"/>
        <v>2952.9899999999548</v>
      </c>
      <c r="S20" s="38">
        <f t="shared" si="27"/>
        <v>4037.6232269999382</v>
      </c>
      <c r="T20" s="38"/>
      <c r="U20" s="62"/>
      <c r="V20" s="39">
        <f t="shared" si="28"/>
        <v>63905.729999999989</v>
      </c>
      <c r="W20" s="39">
        <f t="shared" si="29"/>
        <v>67943.353226999927</v>
      </c>
      <c r="X20" s="1">
        <f t="shared" si="30"/>
        <v>54890</v>
      </c>
      <c r="Y20" s="37">
        <f t="shared" si="31"/>
        <v>13053.353226999927</v>
      </c>
      <c r="Z20" s="183">
        <f t="shared" si="32"/>
        <v>0.23780931366368963</v>
      </c>
      <c r="AA20" s="183">
        <f>SUM($C$2:C20)*D20/SUM($B$2:B20)-1</f>
        <v>0.11880156219512172</v>
      </c>
      <c r="AB20" s="183">
        <f t="shared" si="17"/>
        <v>0.1190077514685679</v>
      </c>
      <c r="AC20" s="40">
        <f t="shared" si="18"/>
        <v>0.19317900000000005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9"/>
        <v>0.21000000000000002</v>
      </c>
      <c r="F21" s="26">
        <f t="shared" si="20"/>
        <v>3.6758666666666669E-2</v>
      </c>
      <c r="H21" s="58">
        <f t="shared" si="21"/>
        <v>4.4110399999999998</v>
      </c>
      <c r="I21" s="2" t="s">
        <v>65</v>
      </c>
      <c r="J21" s="33" t="s">
        <v>1501</v>
      </c>
      <c r="K21" s="59">
        <f t="shared" si="22"/>
        <v>44027</v>
      </c>
      <c r="L21" s="60" t="str">
        <f t="shared" ca="1" si="4"/>
        <v>2021/5/26</v>
      </c>
      <c r="M21" s="44">
        <f t="shared" ca="1" si="5"/>
        <v>37920</v>
      </c>
      <c r="N21" s="61">
        <f t="shared" ca="1" si="6"/>
        <v>4.2458586497890291E-2</v>
      </c>
      <c r="O21" s="35">
        <f t="shared" si="23"/>
        <v>119.93903999999999</v>
      </c>
      <c r="P21" s="35">
        <f t="shared" si="24"/>
        <v>-6.0960000000008563E-2</v>
      </c>
      <c r="Q21" s="36">
        <f t="shared" si="25"/>
        <v>0.8</v>
      </c>
      <c r="R21" s="37">
        <f t="shared" si="26"/>
        <v>3042.4299999999548</v>
      </c>
      <c r="S21" s="38">
        <f t="shared" si="27"/>
        <v>4079.8986299999392</v>
      </c>
      <c r="T21" s="38"/>
      <c r="U21" s="62"/>
      <c r="V21" s="39">
        <f t="shared" si="28"/>
        <v>63905.729999999989</v>
      </c>
      <c r="W21" s="39">
        <f t="shared" si="29"/>
        <v>67985.628629999934</v>
      </c>
      <c r="X21" s="1">
        <f t="shared" si="30"/>
        <v>55010</v>
      </c>
      <c r="Y21" s="37">
        <f t="shared" si="31"/>
        <v>12975.628629999934</v>
      </c>
      <c r="Z21" s="183">
        <f t="shared" si="32"/>
        <v>0.235877633702962</v>
      </c>
      <c r="AA21" s="183">
        <f>SUM($C$2:C21)*D21/SUM($B$2:B21)-1</f>
        <v>9.2733081395348416E-2</v>
      </c>
      <c r="AB21" s="183">
        <f t="shared" si="17"/>
        <v>0.14314455230761358</v>
      </c>
      <c r="AC21" s="40">
        <f t="shared" si="18"/>
        <v>0.17324133333333336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9"/>
        <v>0.21000000000000002</v>
      </c>
      <c r="F22" s="26">
        <f t="shared" si="20"/>
        <v>8.6023249999999982E-2</v>
      </c>
      <c r="H22" s="58">
        <f t="shared" si="21"/>
        <v>10.322789999999998</v>
      </c>
      <c r="I22" s="2" t="s">
        <v>65</v>
      </c>
      <c r="J22" s="33" t="s">
        <v>1503</v>
      </c>
      <c r="K22" s="59">
        <f t="shared" si="22"/>
        <v>44028</v>
      </c>
      <c r="L22" s="60" t="str">
        <f t="shared" ca="1" si="4"/>
        <v>2021/5/26</v>
      </c>
      <c r="M22" s="44">
        <f t="shared" ca="1" si="5"/>
        <v>37800</v>
      </c>
      <c r="N22" s="61">
        <f t="shared" ca="1" si="6"/>
        <v>9.9677734126984108E-2</v>
      </c>
      <c r="O22" s="35">
        <f t="shared" si="23"/>
        <v>119.94193799999999</v>
      </c>
      <c r="P22" s="35">
        <f t="shared" si="24"/>
        <v>-5.8062000000006719E-2</v>
      </c>
      <c r="Q22" s="36">
        <f t="shared" si="25"/>
        <v>0.8</v>
      </c>
      <c r="R22" s="37">
        <f t="shared" si="26"/>
        <v>3136.1199999999549</v>
      </c>
      <c r="S22" s="38">
        <f t="shared" si="27"/>
        <v>4014.8608239999421</v>
      </c>
      <c r="T22" s="38"/>
      <c r="U22" s="62"/>
      <c r="V22" s="39">
        <f t="shared" si="28"/>
        <v>63905.729999999989</v>
      </c>
      <c r="W22" s="39">
        <f t="shared" si="29"/>
        <v>67920.590823999926</v>
      </c>
      <c r="X22" s="1">
        <f t="shared" si="30"/>
        <v>55130</v>
      </c>
      <c r="Y22" s="37">
        <f t="shared" si="31"/>
        <v>12790.590823999926</v>
      </c>
      <c r="Z22" s="183">
        <f t="shared" si="32"/>
        <v>0.2320078146925435</v>
      </c>
      <c r="AA22" s="183">
        <f>SUM($C$2:C22)*D22/SUM($B$2:B22)-1</f>
        <v>4.1248299259259102E-2</v>
      </c>
      <c r="AB22" s="183">
        <f t="shared" si="17"/>
        <v>0.1907595154332844</v>
      </c>
      <c r="AC22" s="40">
        <f t="shared" si="18"/>
        <v>0.12397675000000004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9"/>
        <v>0.21000000000000002</v>
      </c>
      <c r="F23" s="26">
        <f t="shared" si="20"/>
        <v>8.1270666666666588E-2</v>
      </c>
      <c r="H23" s="58">
        <f t="shared" si="21"/>
        <v>9.7524799999999914</v>
      </c>
      <c r="I23" s="2" t="s">
        <v>65</v>
      </c>
      <c r="J23" s="33" t="s">
        <v>1505</v>
      </c>
      <c r="K23" s="59">
        <f t="shared" si="22"/>
        <v>44029</v>
      </c>
      <c r="L23" s="60" t="str">
        <f t="shared" ca="1" si="4"/>
        <v>2021/5/26</v>
      </c>
      <c r="M23" s="44">
        <f t="shared" ca="1" si="5"/>
        <v>37680</v>
      </c>
      <c r="N23" s="61">
        <f t="shared" ca="1" si="6"/>
        <v>9.4470679405520078E-2</v>
      </c>
      <c r="O23" s="35">
        <f t="shared" si="23"/>
        <v>119.939424</v>
      </c>
      <c r="P23" s="35">
        <f t="shared" si="24"/>
        <v>-6.0575999999997521E-2</v>
      </c>
      <c r="Q23" s="36">
        <f t="shared" si="25"/>
        <v>0.8</v>
      </c>
      <c r="R23" s="37">
        <f t="shared" si="26"/>
        <v>3229.3999999999551</v>
      </c>
      <c r="S23" s="38">
        <f t="shared" si="27"/>
        <v>4152.3625199999424</v>
      </c>
      <c r="T23" s="38"/>
      <c r="U23" s="62"/>
      <c r="V23" s="39">
        <f t="shared" si="28"/>
        <v>63905.729999999989</v>
      </c>
      <c r="W23" s="39">
        <f t="shared" si="29"/>
        <v>68058.092519999933</v>
      </c>
      <c r="X23" s="1">
        <f t="shared" si="30"/>
        <v>55250</v>
      </c>
      <c r="Y23" s="37">
        <f t="shared" si="31"/>
        <v>12808.092519999933</v>
      </c>
      <c r="Z23" s="183">
        <f t="shared" si="32"/>
        <v>0.23182067909502146</v>
      </c>
      <c r="AA23" s="183">
        <f>SUM($C$2:C23)*D23/SUM($B$2:B23)-1</f>
        <v>4.3832502127659545E-2</v>
      </c>
      <c r="AB23" s="183">
        <f t="shared" si="17"/>
        <v>0.18798817696736192</v>
      </c>
      <c r="AC23" s="40">
        <f t="shared" si="18"/>
        <v>0.12872933333333342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3">10%*Q24+13%</f>
        <v>0.21000000000000002</v>
      </c>
      <c r="F24" s="26">
        <f t="shared" ref="F24:F28" si="34">IF(G24="",($F$1*C24-B24)/B24,H24/B24)</f>
        <v>5.1943749999999983E-2</v>
      </c>
      <c r="H24" s="58">
        <f t="shared" ref="H24:H28" si="35">IF(G24="",$F$1*C24-B24,G24-B24)</f>
        <v>6.2332499999999982</v>
      </c>
      <c r="I24" s="2" t="s">
        <v>65</v>
      </c>
      <c r="J24" s="33" t="s">
        <v>1512</v>
      </c>
      <c r="K24" s="59">
        <f t="shared" ref="K24:K28" si="36">DATE(MID(J24,1,4),MID(J24,5,2),MID(J24,7,2))</f>
        <v>44032</v>
      </c>
      <c r="L24" s="60" t="str">
        <f t="shared" ca="1" si="4"/>
        <v>2021/5/26</v>
      </c>
      <c r="M24" s="44">
        <f t="shared" ca="1" si="5"/>
        <v>37320</v>
      </c>
      <c r="N24" s="61">
        <f t="shared" ca="1" si="6"/>
        <v>6.0962922025723447E-2</v>
      </c>
      <c r="O24" s="35">
        <f t="shared" ref="O24:O28" si="37">D24*C24</f>
        <v>119.93520000000001</v>
      </c>
      <c r="P24" s="35">
        <f t="shared" ref="P24:P28" si="38">O24-B24</f>
        <v>-6.4799999999991087E-2</v>
      </c>
      <c r="Q24" s="36">
        <f t="shared" ref="Q24:Q28" si="39">B24/150</f>
        <v>0.8</v>
      </c>
      <c r="R24" s="37">
        <f t="shared" ref="R24:R28" si="40">R23+C24-T24</f>
        <v>3320.1499999999551</v>
      </c>
      <c r="S24" s="38">
        <f t="shared" ref="S24:S28" si="41">R24*D24</f>
        <v>4387.910239999941</v>
      </c>
      <c r="T24" s="38"/>
      <c r="U24" s="62"/>
      <c r="V24" s="39">
        <f t="shared" ref="V24:V28" si="42">U24+V23</f>
        <v>63905.729999999989</v>
      </c>
      <c r="W24" s="39">
        <f t="shared" ref="W24:W28" si="43">S24+V24</f>
        <v>68293.640239999935</v>
      </c>
      <c r="X24" s="1">
        <f t="shared" ref="X24:X28" si="44">X23+B24</f>
        <v>55370</v>
      </c>
      <c r="Y24" s="37">
        <f t="shared" ref="Y24:Y28" si="45">W24-X24</f>
        <v>12923.640239999935</v>
      </c>
      <c r="Z24" s="183">
        <f t="shared" ref="Z24:Z28" si="46">W24/X24-1</f>
        <v>0.2334050973451316</v>
      </c>
      <c r="AA24" s="183">
        <f>SUM($C$2:C24)*D24/SUM($B$2:B24)-1</f>
        <v>6.9898133333333279E-2</v>
      </c>
      <c r="AB24" s="183">
        <f t="shared" si="17"/>
        <v>0.16350696401179832</v>
      </c>
      <c r="AC24" s="40">
        <f t="shared" si="18"/>
        <v>0.15805625000000004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3"/>
        <v>0.21000000000000002</v>
      </c>
      <c r="F25" s="26">
        <f t="shared" si="34"/>
        <v>4.5916083333333427E-2</v>
      </c>
      <c r="H25" s="58">
        <f t="shared" si="35"/>
        <v>5.5099300000000113</v>
      </c>
      <c r="I25" s="2" t="s">
        <v>65</v>
      </c>
      <c r="J25" s="33" t="s">
        <v>1514</v>
      </c>
      <c r="K25" s="59">
        <f t="shared" si="36"/>
        <v>44033</v>
      </c>
      <c r="L25" s="60" t="str">
        <f t="shared" ca="1" si="4"/>
        <v>2021/5/26</v>
      </c>
      <c r="M25" s="44">
        <f t="shared" ca="1" si="5"/>
        <v>37200</v>
      </c>
      <c r="N25" s="61">
        <f t="shared" ca="1" si="6"/>
        <v>5.4062485215053871E-2</v>
      </c>
      <c r="O25" s="35">
        <f t="shared" si="37"/>
        <v>119.933716</v>
      </c>
      <c r="P25" s="35">
        <f t="shared" si="38"/>
        <v>-6.6283999999996013E-2</v>
      </c>
      <c r="Q25" s="36">
        <f t="shared" si="39"/>
        <v>0.8</v>
      </c>
      <c r="R25" s="37">
        <f t="shared" si="40"/>
        <v>3410.3799999999551</v>
      </c>
      <c r="S25" s="38">
        <f t="shared" si="41"/>
        <v>4533.07709599994</v>
      </c>
      <c r="T25" s="38"/>
      <c r="U25" s="62"/>
      <c r="V25" s="39">
        <f t="shared" si="42"/>
        <v>63905.729999999989</v>
      </c>
      <c r="W25" s="39">
        <f t="shared" si="43"/>
        <v>68438.807095999931</v>
      </c>
      <c r="X25" s="1">
        <f t="shared" si="44"/>
        <v>55490</v>
      </c>
      <c r="Y25" s="37">
        <f t="shared" si="45"/>
        <v>12948.807095999931</v>
      </c>
      <c r="Z25" s="183">
        <f t="shared" si="46"/>
        <v>0.23335388531266776</v>
      </c>
      <c r="AA25" s="183">
        <f>SUM($C$2:C25)*D25/SUM($B$2:B25)-1</f>
        <v>7.3046653594771138E-2</v>
      </c>
      <c r="AB25" s="183">
        <f t="shared" si="17"/>
        <v>0.16030723171789663</v>
      </c>
      <c r="AC25" s="40">
        <f t="shared" si="18"/>
        <v>0.16408391666666661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3"/>
        <v>0.21000000000000002</v>
      </c>
      <c r="F26" s="26">
        <f t="shared" si="34"/>
        <v>3.5367666666666624E-2</v>
      </c>
      <c r="H26" s="58">
        <f t="shared" si="35"/>
        <v>4.2441199999999952</v>
      </c>
      <c r="I26" s="2" t="s">
        <v>65</v>
      </c>
      <c r="J26" s="33" t="s">
        <v>1516</v>
      </c>
      <c r="K26" s="59">
        <f t="shared" si="36"/>
        <v>44034</v>
      </c>
      <c r="L26" s="60" t="str">
        <f t="shared" ca="1" si="4"/>
        <v>2021/5/26</v>
      </c>
      <c r="M26" s="44">
        <f t="shared" ca="1" si="5"/>
        <v>37080</v>
      </c>
      <c r="N26" s="61">
        <f t="shared" ca="1" si="6"/>
        <v>4.1777340884573848E-2</v>
      </c>
      <c r="O26" s="35">
        <f t="shared" si="37"/>
        <v>119.93889599999999</v>
      </c>
      <c r="P26" s="35">
        <f t="shared" si="38"/>
        <v>-6.110400000001448E-2</v>
      </c>
      <c r="Q26" s="36">
        <f t="shared" si="39"/>
        <v>0.8</v>
      </c>
      <c r="R26" s="37">
        <f t="shared" si="40"/>
        <v>3499.6999999999553</v>
      </c>
      <c r="S26" s="38">
        <f t="shared" si="41"/>
        <v>4699.3971599999395</v>
      </c>
      <c r="T26" s="38"/>
      <c r="U26" s="62"/>
      <c r="V26" s="39">
        <f t="shared" si="42"/>
        <v>63905.729999999989</v>
      </c>
      <c r="W26" s="39">
        <f t="shared" si="43"/>
        <v>68605.127159999931</v>
      </c>
      <c r="X26" s="1">
        <f t="shared" si="44"/>
        <v>55610</v>
      </c>
      <c r="Y26" s="37">
        <f t="shared" si="45"/>
        <v>12995.127159999931</v>
      </c>
      <c r="Z26" s="183">
        <f t="shared" si="46"/>
        <v>0.23368327926631771</v>
      </c>
      <c r="AA26" s="183">
        <f>SUM($C$2:C26)*D26/SUM($B$2:B26)-1</f>
        <v>8.0835766037735679E-2</v>
      </c>
      <c r="AB26" s="183">
        <f t="shared" si="17"/>
        <v>0.15284751322858203</v>
      </c>
      <c r="AC26" s="40">
        <f t="shared" si="18"/>
        <v>0.17463233333333339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3"/>
        <v>0.21000000000000002</v>
      </c>
      <c r="F27" s="26">
        <f t="shared" si="34"/>
        <v>3.5251749999999998E-2</v>
      </c>
      <c r="H27" s="58">
        <f t="shared" si="35"/>
        <v>4.2302099999999996</v>
      </c>
      <c r="I27" s="2" t="s">
        <v>65</v>
      </c>
      <c r="J27" s="33" t="s">
        <v>1518</v>
      </c>
      <c r="K27" s="59">
        <f t="shared" si="36"/>
        <v>44035</v>
      </c>
      <c r="L27" s="60" t="str">
        <f t="shared" ca="1" si="4"/>
        <v>2021/5/26</v>
      </c>
      <c r="M27" s="44">
        <f t="shared" ca="1" si="5"/>
        <v>36960</v>
      </c>
      <c r="N27" s="61">
        <f t="shared" ca="1" si="6"/>
        <v>4.1775612824675318E-2</v>
      </c>
      <c r="O27" s="35">
        <f t="shared" si="37"/>
        <v>119.934399</v>
      </c>
      <c r="P27" s="35">
        <f t="shared" si="38"/>
        <v>-6.5601000000000909E-2</v>
      </c>
      <c r="Q27" s="36">
        <f t="shared" si="39"/>
        <v>0.8</v>
      </c>
      <c r="R27" s="37">
        <f t="shared" si="40"/>
        <v>3589.0099999999552</v>
      </c>
      <c r="S27" s="38">
        <f t="shared" si="41"/>
        <v>4819.6815289999395</v>
      </c>
      <c r="T27" s="38"/>
      <c r="U27" s="62"/>
      <c r="V27" s="39">
        <f t="shared" si="42"/>
        <v>63905.729999999989</v>
      </c>
      <c r="W27" s="39">
        <f t="shared" si="43"/>
        <v>68725.411528999932</v>
      </c>
      <c r="X27" s="1">
        <f t="shared" si="44"/>
        <v>55730</v>
      </c>
      <c r="Y27" s="37">
        <f t="shared" si="45"/>
        <v>12995.411528999932</v>
      </c>
      <c r="Z27" s="183">
        <f t="shared" si="46"/>
        <v>0.23318520597523662</v>
      </c>
      <c r="AA27" s="183">
        <f>SUM($C$2:C27)*D27/SUM($B$2:B27)-1</f>
        <v>7.7953968787878747E-2</v>
      </c>
      <c r="AB27" s="183">
        <f t="shared" si="17"/>
        <v>0.15523123718735787</v>
      </c>
      <c r="AC27" s="40">
        <f t="shared" si="18"/>
        <v>0.17474825000000002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3"/>
        <v>0.21000000000000002</v>
      </c>
      <c r="F28" s="26">
        <f t="shared" si="34"/>
        <v>8.729833333333327E-2</v>
      </c>
      <c r="H28" s="58">
        <f t="shared" si="35"/>
        <v>10.475799999999992</v>
      </c>
      <c r="I28" s="2" t="s">
        <v>65</v>
      </c>
      <c r="J28" s="33" t="s">
        <v>1520</v>
      </c>
      <c r="K28" s="59">
        <f t="shared" si="36"/>
        <v>44036</v>
      </c>
      <c r="L28" s="60" t="str">
        <f t="shared" ca="1" si="4"/>
        <v>2021/5/26</v>
      </c>
      <c r="M28" s="44">
        <f t="shared" ca="1" si="5"/>
        <v>36840</v>
      </c>
      <c r="N28" s="61">
        <f t="shared" ca="1" si="6"/>
        <v>0.10379117806731805</v>
      </c>
      <c r="O28" s="35">
        <f t="shared" si="37"/>
        <v>119.94206</v>
      </c>
      <c r="P28" s="35">
        <f t="shared" si="38"/>
        <v>-5.7940000000002101E-2</v>
      </c>
      <c r="Q28" s="36">
        <f t="shared" si="39"/>
        <v>0.8</v>
      </c>
      <c r="R28" s="37">
        <f t="shared" si="40"/>
        <v>3682.8099999999554</v>
      </c>
      <c r="S28" s="38">
        <f t="shared" si="41"/>
        <v>4709.2091469999432</v>
      </c>
      <c r="T28" s="38"/>
      <c r="U28" s="62"/>
      <c r="V28" s="39">
        <f t="shared" si="42"/>
        <v>63905.729999999989</v>
      </c>
      <c r="W28" s="39">
        <f t="shared" si="43"/>
        <v>68614.939146999939</v>
      </c>
      <c r="X28" s="1">
        <f t="shared" si="44"/>
        <v>55850</v>
      </c>
      <c r="Y28" s="37">
        <f t="shared" si="45"/>
        <v>12764.939146999939</v>
      </c>
      <c r="Z28" s="183">
        <f t="shared" si="46"/>
        <v>0.22855754963294439</v>
      </c>
      <c r="AA28" s="183">
        <f>SUM($C$2:C28)*D28/SUM($B$2:B28)-1</f>
        <v>2.5476272222222152E-2</v>
      </c>
      <c r="AB28" s="183">
        <f t="shared" si="17"/>
        <v>0.20308127741072224</v>
      </c>
      <c r="AC28" s="40">
        <f t="shared" si="18"/>
        <v>0.12270166666666675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7">10%*Q29+13%</f>
        <v>0.21000000000000002</v>
      </c>
      <c r="F29" s="26">
        <f t="shared" ref="F29:F33" si="48">IF(G29="",($F$1*C29-B29)/B29,H29/B29)</f>
        <v>8.5327749999999966E-2</v>
      </c>
      <c r="H29" s="58">
        <f t="shared" ref="H29:H33" si="49">IF(G29="",$F$1*C29-B29,G29-B29)</f>
        <v>10.239329999999995</v>
      </c>
      <c r="I29" s="2" t="s">
        <v>65</v>
      </c>
      <c r="J29" s="33" t="s">
        <v>1528</v>
      </c>
      <c r="K29" s="59">
        <f t="shared" ref="K29:K33" si="50">DATE(MID(J29,1,4),MID(J29,5,2),MID(J29,7,2))</f>
        <v>44039</v>
      </c>
      <c r="L29" s="60" t="str">
        <f t="shared" ca="1" si="4"/>
        <v>2021/5/26</v>
      </c>
      <c r="M29" s="44">
        <f t="shared" ca="1" si="5"/>
        <v>36480</v>
      </c>
      <c r="N29" s="61">
        <f t="shared" ca="1" si="6"/>
        <v>0.10244943667763153</v>
      </c>
      <c r="O29" s="35">
        <f t="shared" ref="O29:O33" si="51">D29*C29</f>
        <v>119.94002999999999</v>
      </c>
      <c r="P29" s="35">
        <f t="shared" ref="P29:P33" si="52">O29-B29</f>
        <v>-5.9970000000006962E-2</v>
      </c>
      <c r="Q29" s="36">
        <f t="shared" ref="Q29:Q33" si="53">B29/150</f>
        <v>0.8</v>
      </c>
      <c r="R29" s="37">
        <f t="shared" ref="R29:R33" si="54">R28+C29-T29</f>
        <v>3776.4399999999555</v>
      </c>
      <c r="S29" s="38">
        <f t="shared" ref="S29:S33" si="55">R29*D29</f>
        <v>4837.6196399999426</v>
      </c>
      <c r="T29" s="38"/>
      <c r="U29" s="62"/>
      <c r="V29" s="39">
        <f t="shared" ref="V29:V33" si="56">U29+V28</f>
        <v>63905.729999999989</v>
      </c>
      <c r="W29" s="39">
        <f t="shared" ref="W29:W33" si="57">S29+V29</f>
        <v>68743.349639999928</v>
      </c>
      <c r="X29" s="1">
        <f t="shared" ref="X29:X33" si="58">X28+B29</f>
        <v>55970</v>
      </c>
      <c r="Y29" s="37">
        <f t="shared" ref="Y29:Y33" si="59">W29-X29</f>
        <v>12773.349639999928</v>
      </c>
      <c r="Z29" s="183">
        <f t="shared" ref="Z29:Z33" si="60">W29/X29-1</f>
        <v>0.22821778881543553</v>
      </c>
      <c r="AA29" s="183">
        <f>SUM($C$2:C29)*D29/SUM($B$2:B29)-1</f>
        <v>2.6377728813559376E-2</v>
      </c>
      <c r="AB29" s="183">
        <f t="shared" si="17"/>
        <v>0.20184006000187615</v>
      </c>
      <c r="AC29" s="40">
        <f t="shared" si="18"/>
        <v>0.12467225000000005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7"/>
        <v>0.21000000000000002</v>
      </c>
      <c r="F30" s="26">
        <f t="shared" si="48"/>
        <v>7.5822583333333429E-2</v>
      </c>
      <c r="H30" s="58">
        <f t="shared" si="49"/>
        <v>9.0987100000000112</v>
      </c>
      <c r="I30" s="2" t="s">
        <v>65</v>
      </c>
      <c r="J30" s="33" t="s">
        <v>1530</v>
      </c>
      <c r="K30" s="59">
        <f t="shared" si="50"/>
        <v>44040</v>
      </c>
      <c r="L30" s="60" t="str">
        <f t="shared" ca="1" si="4"/>
        <v>2021/5/26</v>
      </c>
      <c r="M30" s="44">
        <f t="shared" ca="1" si="5"/>
        <v>36360</v>
      </c>
      <c r="N30" s="61">
        <f t="shared" ca="1" si="6"/>
        <v>9.1337435368536959E-2</v>
      </c>
      <c r="O30" s="35">
        <f t="shared" si="51"/>
        <v>119.93836300000001</v>
      </c>
      <c r="P30" s="35">
        <f t="shared" si="52"/>
        <v>-6.1636999999990394E-2</v>
      </c>
      <c r="Q30" s="36">
        <f t="shared" si="53"/>
        <v>0.8</v>
      </c>
      <c r="R30" s="37">
        <f t="shared" si="54"/>
        <v>3869.2499999999554</v>
      </c>
      <c r="S30" s="38">
        <f t="shared" si="55"/>
        <v>5000.231774999942</v>
      </c>
      <c r="T30" s="38"/>
      <c r="U30" s="62"/>
      <c r="V30" s="39">
        <f t="shared" si="56"/>
        <v>63905.729999999989</v>
      </c>
      <c r="W30" s="39">
        <f t="shared" si="57"/>
        <v>68905.961774999931</v>
      </c>
      <c r="X30" s="1">
        <f t="shared" si="58"/>
        <v>56090</v>
      </c>
      <c r="Y30" s="37">
        <f t="shared" si="59"/>
        <v>12815.961774999931</v>
      </c>
      <c r="Z30" s="183">
        <f t="shared" si="60"/>
        <v>0.22848924540916271</v>
      </c>
      <c r="AA30" s="183">
        <f>SUM($C$2:C30)*D30/SUM($B$2:B30)-1</f>
        <v>3.4253112295081989E-2</v>
      </c>
      <c r="AB30" s="183">
        <f t="shared" si="17"/>
        <v>0.19423613311408072</v>
      </c>
      <c r="AC30" s="40">
        <f t="shared" si="18"/>
        <v>0.1341774166666666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7"/>
        <v>0.21000000000000002</v>
      </c>
      <c r="F31" s="26">
        <f t="shared" si="48"/>
        <v>4.7654833333333237E-2</v>
      </c>
      <c r="H31" s="58">
        <f t="shared" si="49"/>
        <v>5.7185799999999887</v>
      </c>
      <c r="I31" s="2" t="s">
        <v>65</v>
      </c>
      <c r="J31" s="33" t="s">
        <v>1532</v>
      </c>
      <c r="K31" s="59">
        <f t="shared" si="50"/>
        <v>44041</v>
      </c>
      <c r="L31" s="60" t="str">
        <f t="shared" ca="1" si="4"/>
        <v>2021/5/26</v>
      </c>
      <c r="M31" s="44">
        <f t="shared" ca="1" si="5"/>
        <v>36240</v>
      </c>
      <c r="N31" s="61">
        <f t="shared" ca="1" si="6"/>
        <v>5.7596073399558384E-2</v>
      </c>
      <c r="O31" s="35">
        <f t="shared" si="51"/>
        <v>119.93425999999999</v>
      </c>
      <c r="P31" s="35">
        <f t="shared" si="52"/>
        <v>-6.5740000000005239E-2</v>
      </c>
      <c r="Q31" s="36">
        <f t="shared" si="53"/>
        <v>0.8</v>
      </c>
      <c r="R31" s="37">
        <f t="shared" si="54"/>
        <v>3959.6299999999555</v>
      </c>
      <c r="S31" s="38">
        <f t="shared" si="55"/>
        <v>5254.4290099999407</v>
      </c>
      <c r="T31" s="38"/>
      <c r="U31" s="62"/>
      <c r="V31" s="39">
        <f t="shared" si="56"/>
        <v>63905.729999999989</v>
      </c>
      <c r="W31" s="39">
        <f t="shared" si="57"/>
        <v>69160.15900999993</v>
      </c>
      <c r="X31" s="1">
        <f t="shared" si="58"/>
        <v>56210</v>
      </c>
      <c r="Y31" s="37">
        <f t="shared" si="59"/>
        <v>12950.15900999993</v>
      </c>
      <c r="Z31" s="183">
        <f t="shared" si="60"/>
        <v>0.23038888115993461</v>
      </c>
      <c r="AA31" s="183">
        <f>SUM($C$2:C31)*D31/SUM($B$2:B31)-1</f>
        <v>6.0037791005290941E-2</v>
      </c>
      <c r="AB31" s="183">
        <f t="shared" si="17"/>
        <v>0.17035109015464367</v>
      </c>
      <c r="AC31" s="40">
        <f t="shared" si="18"/>
        <v>0.16234516666666679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7"/>
        <v>0.21000000000000002</v>
      </c>
      <c r="F32" s="26">
        <f t="shared" si="48"/>
        <v>5.0436833333333438E-2</v>
      </c>
      <c r="H32" s="58">
        <f t="shared" si="49"/>
        <v>6.0524200000000121</v>
      </c>
      <c r="I32" s="2" t="s">
        <v>65</v>
      </c>
      <c r="J32" s="33" t="s">
        <v>1534</v>
      </c>
      <c r="K32" s="59">
        <f t="shared" si="50"/>
        <v>44042</v>
      </c>
      <c r="L32" s="60" t="str">
        <f t="shared" ca="1" si="4"/>
        <v>2021/5/26</v>
      </c>
      <c r="M32" s="44">
        <f t="shared" ca="1" si="5"/>
        <v>36120</v>
      </c>
      <c r="N32" s="61">
        <f t="shared" ca="1" si="6"/>
        <v>6.116094407530466E-2</v>
      </c>
      <c r="O32" s="35">
        <f t="shared" si="51"/>
        <v>119.94463200000001</v>
      </c>
      <c r="P32" s="35">
        <f t="shared" si="52"/>
        <v>-5.5367999999987205E-2</v>
      </c>
      <c r="Q32" s="36">
        <f t="shared" si="53"/>
        <v>0.8</v>
      </c>
      <c r="R32" s="37">
        <f t="shared" si="54"/>
        <v>4050.2499999999554</v>
      </c>
      <c r="S32" s="38">
        <f t="shared" si="55"/>
        <v>5360.9108999999416</v>
      </c>
      <c r="T32" s="38"/>
      <c r="U32" s="62"/>
      <c r="V32" s="39">
        <f t="shared" si="56"/>
        <v>63905.729999999989</v>
      </c>
      <c r="W32" s="39">
        <f t="shared" si="57"/>
        <v>69266.640899999926</v>
      </c>
      <c r="X32" s="1">
        <f t="shared" si="58"/>
        <v>56330</v>
      </c>
      <c r="Y32" s="37">
        <f t="shared" si="59"/>
        <v>12936.640899999926</v>
      </c>
      <c r="Z32" s="183">
        <f t="shared" si="60"/>
        <v>0.22965810225457006</v>
      </c>
      <c r="AA32" s="183">
        <f>SUM($C$2:C32)*D32/SUM($B$2:B32)-1</f>
        <v>5.5543849230769382E-2</v>
      </c>
      <c r="AB32" s="183">
        <f t="shared" si="17"/>
        <v>0.17411425302380068</v>
      </c>
      <c r="AC32" s="40">
        <f t="shared" si="18"/>
        <v>0.15956316666666659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7"/>
        <v>0.21000000000000002</v>
      </c>
      <c r="F33" s="26">
        <f t="shared" si="48"/>
        <v>3.8961083333333237E-2</v>
      </c>
      <c r="H33" s="58">
        <f t="shared" si="49"/>
        <v>4.6753299999999882</v>
      </c>
      <c r="I33" s="2" t="s">
        <v>65</v>
      </c>
      <c r="J33" s="33" t="s">
        <v>1536</v>
      </c>
      <c r="K33" s="59">
        <f t="shared" si="50"/>
        <v>44043</v>
      </c>
      <c r="L33" s="60" t="str">
        <f t="shared" ca="1" si="4"/>
        <v>2021/5/26</v>
      </c>
      <c r="M33" s="44">
        <f t="shared" ca="1" si="5"/>
        <v>36000</v>
      </c>
      <c r="N33" s="61">
        <f t="shared" ca="1" si="6"/>
        <v>4.7402651388888772E-2</v>
      </c>
      <c r="O33" s="35">
        <f t="shared" si="51"/>
        <v>119.942866</v>
      </c>
      <c r="P33" s="35">
        <f t="shared" si="52"/>
        <v>-5.7134000000004903E-2</v>
      </c>
      <c r="Q33" s="36">
        <f t="shared" si="53"/>
        <v>0.8</v>
      </c>
      <c r="R33" s="37">
        <f t="shared" si="54"/>
        <v>4139.8799999999555</v>
      </c>
      <c r="S33" s="38">
        <f t="shared" si="55"/>
        <v>5539.9874159999408</v>
      </c>
      <c r="T33" s="38"/>
      <c r="U33" s="62"/>
      <c r="V33" s="39">
        <f t="shared" si="56"/>
        <v>63905.729999999989</v>
      </c>
      <c r="W33" s="39">
        <f t="shared" si="57"/>
        <v>69445.717415999927</v>
      </c>
      <c r="X33" s="1">
        <f t="shared" si="58"/>
        <v>56450</v>
      </c>
      <c r="Y33" s="37">
        <f t="shared" si="59"/>
        <v>12995.717415999927</v>
      </c>
      <c r="Z33" s="183">
        <f t="shared" si="60"/>
        <v>0.23021642898139816</v>
      </c>
      <c r="AA33" s="183">
        <f>SUM($C$2:C33)*D33/SUM($B$2:B33)-1</f>
        <v>6.5167253731343466E-2</v>
      </c>
      <c r="AB33" s="183">
        <f t="shared" si="17"/>
        <v>0.16504917525005469</v>
      </c>
      <c r="AC33" s="40">
        <f t="shared" si="18"/>
        <v>0.17103891666666679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61">10%*Q34+13%</f>
        <v>0.21000000000000002</v>
      </c>
      <c r="F34" s="26">
        <f t="shared" ref="F34" si="62">IF(G34="",($F$1*C34-B34)/B34,H34/B34)</f>
        <v>1.554591666666667E-2</v>
      </c>
      <c r="H34" s="58">
        <f t="shared" ref="H34" si="63">IF(G34="",$F$1*C34-B34,G34-B34)</f>
        <v>1.8655100000000004</v>
      </c>
      <c r="I34" s="2" t="s">
        <v>65</v>
      </c>
      <c r="J34" s="33" t="s">
        <v>1546</v>
      </c>
      <c r="K34" s="59">
        <f t="shared" ref="K34" si="64">DATE(MID(J34,1,4),MID(J34,5,2),MID(J34,7,2))</f>
        <v>44046</v>
      </c>
      <c r="L34" s="60" t="str">
        <f t="shared" ca="1" si="4"/>
        <v>2021/5/26</v>
      </c>
      <c r="M34" s="44">
        <f t="shared" ca="1" si="5"/>
        <v>35640</v>
      </c>
      <c r="N34" s="61">
        <f t="shared" ca="1" si="6"/>
        <v>1.9105251122334459E-2</v>
      </c>
      <c r="O34" s="35">
        <f t="shared" ref="O34" si="65">D34*C34</f>
        <v>119.93809</v>
      </c>
      <c r="P34" s="35">
        <f t="shared" ref="P34" si="66">O34-B34</f>
        <v>-6.1909999999997467E-2</v>
      </c>
      <c r="Q34" s="36">
        <f t="shared" ref="Q34" si="67">B34/150</f>
        <v>0.8</v>
      </c>
      <c r="R34" s="37">
        <f t="shared" ref="R34" si="68">R33+C34-T34</f>
        <v>4227.4899999999552</v>
      </c>
      <c r="S34" s="38">
        <f t="shared" ref="S34" si="69">R34*D34</f>
        <v>5787.4338099999386</v>
      </c>
      <c r="T34" s="38"/>
      <c r="U34" s="62"/>
      <c r="V34" s="39">
        <f t="shared" ref="V34" si="70">U34+V33</f>
        <v>63905.729999999989</v>
      </c>
      <c r="W34" s="39">
        <f t="shared" ref="W34" si="71">S34+V34</f>
        <v>69693.163809999925</v>
      </c>
      <c r="X34" s="1">
        <f t="shared" ref="X34" si="72">X33+B34</f>
        <v>56570</v>
      </c>
      <c r="Y34" s="37">
        <f t="shared" ref="Y34" si="73">W34-X34</f>
        <v>13123.163809999925</v>
      </c>
      <c r="Z34" s="183">
        <f t="shared" ref="Z34" si="74">W34/X34-1</f>
        <v>0.23198097595898748</v>
      </c>
      <c r="AA34" s="183">
        <f>SUM($C$2:C34)*D34/SUM($B$2:B34)-1</f>
        <v>8.7068669082125849E-2</v>
      </c>
      <c r="AB34" s="183">
        <f t="shared" si="17"/>
        <v>0.14491230687686163</v>
      </c>
      <c r="AC34" s="40">
        <f t="shared" si="18"/>
        <v>0.19445408333333336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5">10%*Q35+13%</f>
        <v>0.21000000000000002</v>
      </c>
      <c r="F35" s="26">
        <f t="shared" ref="F35:F38" si="76">IF(G35="",($F$1*C35-B35)/B35,H35/B35)</f>
        <v>2.1341749999999968E-2</v>
      </c>
      <c r="H35" s="58">
        <f t="shared" ref="H35:H38" si="77">IF(G35="",$F$1*C35-B35,G35-B35)</f>
        <v>2.561009999999996</v>
      </c>
      <c r="I35" s="2" t="s">
        <v>65</v>
      </c>
      <c r="J35" s="33" t="s">
        <v>1548</v>
      </c>
      <c r="K35" s="59">
        <f t="shared" ref="K35:K38" si="78">DATE(MID(J35,1,4),MID(J35,5,2),MID(J35,7,2))</f>
        <v>44047</v>
      </c>
      <c r="L35" s="60" t="str">
        <f t="shared" ref="L35:L66" ca="1" si="79">IF(LEN(J35) &gt; 15,DATE(MID(J35,12,4),MID(J35,16,2),MID(J35,18,2)),TEXT(TODAY(),"yyyy/m/d"))</f>
        <v>2021/5/26</v>
      </c>
      <c r="M35" s="44">
        <f t="shared" ref="M35:M66" ca="1" si="80">(L35-K35+1)*B35</f>
        <v>35520</v>
      </c>
      <c r="N35" s="61">
        <f t="shared" ref="N35:N66" ca="1" si="81">H35/M35*365</f>
        <v>2.6316684966216173E-2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f>SUM($C$2:C35)*D35/SUM($B$2:B35)-1</f>
        <v>7.8581648826291151E-2</v>
      </c>
      <c r="AB35" s="183">
        <f t="shared" ref="AB35:AB66" si="92">Z35-AA35</f>
        <v>0.15232547271189789</v>
      </c>
      <c r="AC35" s="40">
        <f t="shared" ref="AC35:AC66" si="93">IF(E35-F35&lt;0,"达成",E35-F35)</f>
        <v>0.18865825000000006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5"/>
        <v>0.21000000000000002</v>
      </c>
      <c r="F36" s="26">
        <f t="shared" si="76"/>
        <v>1.1025166666666664E-2</v>
      </c>
      <c r="H36" s="58">
        <f t="shared" si="77"/>
        <v>1.3230199999999996</v>
      </c>
      <c r="I36" s="2" t="s">
        <v>65</v>
      </c>
      <c r="J36" s="33" t="s">
        <v>1550</v>
      </c>
      <c r="K36" s="59">
        <f t="shared" si="78"/>
        <v>44048</v>
      </c>
      <c r="L36" s="60" t="str">
        <f t="shared" ca="1" si="79"/>
        <v>2021/5/26</v>
      </c>
      <c r="M36" s="44">
        <f t="shared" ca="1" si="80"/>
        <v>35400</v>
      </c>
      <c r="N36" s="61">
        <f t="shared" ca="1" si="81"/>
        <v>1.3641307909604515E-2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f>SUM($C$2:C36)*D36/SUM($B$2:B36)-1</f>
        <v>8.720549041095893E-2</v>
      </c>
      <c r="AB36" s="183">
        <f t="shared" si="92"/>
        <v>0.14427643291239844</v>
      </c>
      <c r="AC36" s="40">
        <f t="shared" si="93"/>
        <v>0.19897483333333335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5"/>
        <v>0.21000000000000002</v>
      </c>
      <c r="F37" s="26">
        <f t="shared" si="76"/>
        <v>1.1025166666666664E-2</v>
      </c>
      <c r="H37" s="58">
        <f t="shared" si="77"/>
        <v>1.3230199999999996</v>
      </c>
      <c r="I37" s="2" t="s">
        <v>65</v>
      </c>
      <c r="J37" s="33" t="s">
        <v>1552</v>
      </c>
      <c r="K37" s="59">
        <f t="shared" si="78"/>
        <v>44049</v>
      </c>
      <c r="L37" s="60" t="str">
        <f t="shared" ca="1" si="79"/>
        <v>2021/5/26</v>
      </c>
      <c r="M37" s="44">
        <f t="shared" ca="1" si="80"/>
        <v>35280</v>
      </c>
      <c r="N37" s="61">
        <f t="shared" ca="1" si="81"/>
        <v>1.368770691609977E-2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f>SUM($C$2:C37)*D37/SUM($B$2:B37)-1</f>
        <v>8.4867775999999839E-2</v>
      </c>
      <c r="AB37" s="183">
        <f t="shared" si="92"/>
        <v>0.14612525066432358</v>
      </c>
      <c r="AC37" s="40">
        <f t="shared" si="93"/>
        <v>0.19897483333333335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5"/>
        <v>0.21000000000000002</v>
      </c>
      <c r="F38" s="26">
        <f t="shared" si="76"/>
        <v>2.2269083333333366E-2</v>
      </c>
      <c r="H38" s="58">
        <f t="shared" si="77"/>
        <v>2.6722900000000038</v>
      </c>
      <c r="I38" s="2" t="s">
        <v>65</v>
      </c>
      <c r="J38" s="33" t="s">
        <v>1554</v>
      </c>
      <c r="K38" s="59">
        <f t="shared" si="78"/>
        <v>44050</v>
      </c>
      <c r="L38" s="60" t="str">
        <f t="shared" ca="1" si="79"/>
        <v>2021/5/26</v>
      </c>
      <c r="M38" s="44">
        <f t="shared" ca="1" si="80"/>
        <v>35160</v>
      </c>
      <c r="N38" s="61">
        <f t="shared" ca="1" si="81"/>
        <v>2.7741349544937472E-2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f>SUM($C$2:C38)*D38/SUM($B$2:B38)-1</f>
        <v>7.0970562770563017E-2</v>
      </c>
      <c r="AB38" s="183">
        <f t="shared" si="92"/>
        <v>0.15833921461769163</v>
      </c>
      <c r="AC38" s="40">
        <f t="shared" si="93"/>
        <v>0.18773091666666666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1.6125499999999942E-2</v>
      </c>
      <c r="H39" s="58">
        <f t="shared" ref="H39:H43" si="96">IF(G39="",$F$1*C39-B39,G39-B39)</f>
        <v>1.9350599999999929</v>
      </c>
      <c r="I39" s="2" t="s">
        <v>65</v>
      </c>
      <c r="J39" s="33" t="s">
        <v>1561</v>
      </c>
      <c r="K39" s="59">
        <f t="shared" ref="K39:K43" si="97">DATE(MID(J39,1,4),MID(J39,5,2),MID(J39,7,2))</f>
        <v>44053</v>
      </c>
      <c r="L39" s="60" t="str">
        <f t="shared" ca="1" si="79"/>
        <v>2021/5/26</v>
      </c>
      <c r="M39" s="44">
        <f t="shared" ca="1" si="80"/>
        <v>34800</v>
      </c>
      <c r="N39" s="61">
        <f t="shared" ca="1" si="81"/>
        <v>2.0295887931034408E-2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f>SUM($C$2:C39)*D39/SUM($B$2:B39)-1</f>
        <v>7.5454270464134998E-2</v>
      </c>
      <c r="AB39" s="183">
        <f t="shared" si="92"/>
        <v>0.15402973684739063</v>
      </c>
      <c r="AC39" s="40">
        <f t="shared" si="93"/>
        <v>0.19387450000000009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3.3976666666666704E-2</v>
      </c>
      <c r="H40" s="58">
        <f t="shared" si="96"/>
        <v>4.0772000000000048</v>
      </c>
      <c r="I40" s="2" t="s">
        <v>65</v>
      </c>
      <c r="J40" s="33" t="s">
        <v>1563</v>
      </c>
      <c r="K40" s="59">
        <f t="shared" si="97"/>
        <v>44054</v>
      </c>
      <c r="L40" s="60" t="str">
        <f t="shared" ca="1" si="79"/>
        <v>2021/5/26</v>
      </c>
      <c r="M40" s="44">
        <f t="shared" ca="1" si="80"/>
        <v>34680</v>
      </c>
      <c r="N40" s="61">
        <f t="shared" ca="1" si="81"/>
        <v>4.2911707035755531E-2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f>SUM($C$2:C40)*D40/SUM($B$2:B40)-1</f>
        <v>5.5486099999999761E-2</v>
      </c>
      <c r="AB40" s="183">
        <f t="shared" si="92"/>
        <v>0.17159408875894466</v>
      </c>
      <c r="AC40" s="40">
        <f t="shared" si="93"/>
        <v>0.17602333333333331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4.5220583333333411E-2</v>
      </c>
      <c r="H41" s="58">
        <f t="shared" si="96"/>
        <v>5.426470000000009</v>
      </c>
      <c r="I41" s="2" t="s">
        <v>65</v>
      </c>
      <c r="J41" s="33" t="s">
        <v>1565</v>
      </c>
      <c r="K41" s="59">
        <f t="shared" si="97"/>
        <v>44055</v>
      </c>
      <c r="L41" s="60" t="str">
        <f t="shared" ca="1" si="79"/>
        <v>2021/5/26</v>
      </c>
      <c r="M41" s="44">
        <f t="shared" ca="1" si="80"/>
        <v>34560</v>
      </c>
      <c r="N41" s="61">
        <f t="shared" ca="1" si="81"/>
        <v>5.731080873842602E-2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f>SUM($C$2:C41)*D41/SUM($B$2:B41)-1</f>
        <v>4.310651325301218E-2</v>
      </c>
      <c r="AB41" s="183">
        <f t="shared" si="92"/>
        <v>0.18230534621397831</v>
      </c>
      <c r="AC41" s="40">
        <f t="shared" si="93"/>
        <v>0.16477941666666662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4.1163499999999922E-2</v>
      </c>
      <c r="H42" s="58">
        <f t="shared" si="96"/>
        <v>4.9396199999999908</v>
      </c>
      <c r="I42" s="2" t="s">
        <v>65</v>
      </c>
      <c r="J42" s="33" t="s">
        <v>1567</v>
      </c>
      <c r="K42" s="59">
        <f t="shared" si="97"/>
        <v>44056</v>
      </c>
      <c r="L42" s="60" t="str">
        <f t="shared" ca="1" si="79"/>
        <v>2021/5/26</v>
      </c>
      <c r="M42" s="44">
        <f t="shared" ca="1" si="80"/>
        <v>34440</v>
      </c>
      <c r="N42" s="61">
        <f t="shared" ca="1" si="81"/>
        <v>5.2350792682926736E-2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f>SUM($C$2:C42)*D42/SUM($B$2:B42)-1</f>
        <v>4.6063333333333345E-2</v>
      </c>
      <c r="AB42" s="183">
        <f t="shared" si="92"/>
        <v>0.17931535312590396</v>
      </c>
      <c r="AC42" s="40">
        <f t="shared" si="93"/>
        <v>0.16883650000000011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3.0267333333333351E-2</v>
      </c>
      <c r="H43" s="58">
        <f t="shared" si="96"/>
        <v>3.632080000000002</v>
      </c>
      <c r="I43" s="2" t="s">
        <v>65</v>
      </c>
      <c r="J43" s="33" t="s">
        <v>1569</v>
      </c>
      <c r="K43" s="59">
        <f t="shared" si="97"/>
        <v>44057</v>
      </c>
      <c r="L43" s="60" t="str">
        <f t="shared" ca="1" si="79"/>
        <v>2021/5/26</v>
      </c>
      <c r="M43" s="44">
        <f t="shared" ca="1" si="80"/>
        <v>34320</v>
      </c>
      <c r="N43" s="61">
        <f t="shared" ca="1" si="81"/>
        <v>3.8627890442890465E-2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f>SUM($C$2:C43)*D43/SUM($B$2:B43)-1</f>
        <v>5.5706450574712463E-2</v>
      </c>
      <c r="AB43" s="183">
        <f t="shared" si="92"/>
        <v>0.17040042928651777</v>
      </c>
      <c r="AC43" s="40">
        <f t="shared" si="93"/>
        <v>0.17973266666666668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8">10%*Q44+13%</f>
        <v>0.21000000000000002</v>
      </c>
      <c r="F44" s="26">
        <f t="shared" ref="F44:F54" si="109">IF(G44="",($F$1*C44-B44)/B44,H44/B44)</f>
        <v>1.2532083333333333E-2</v>
      </c>
      <c r="H44" s="58">
        <f t="shared" ref="H44:H54" si="110">IF(G44="",$F$1*C44-B44,G44-B44)</f>
        <v>1.5038499999999999</v>
      </c>
      <c r="I44" s="2" t="s">
        <v>65</v>
      </c>
      <c r="J44" s="33" t="s">
        <v>1583</v>
      </c>
      <c r="K44" s="59">
        <f t="shared" ref="K44:K54" si="111">DATE(MID(J44,1,4),MID(J44,5,2),MID(J44,7,2))</f>
        <v>44060</v>
      </c>
      <c r="L44" s="60" t="str">
        <f t="shared" ca="1" si="79"/>
        <v>2021/5/26</v>
      </c>
      <c r="M44" s="44">
        <f t="shared" ca="1" si="80"/>
        <v>33960</v>
      </c>
      <c r="N44" s="61">
        <f t="shared" ca="1" si="81"/>
        <v>1.6163287691401646E-2</v>
      </c>
      <c r="O44" s="35">
        <f t="shared" ref="O44:O54" si="112">D44*C44</f>
        <v>119.94028499999999</v>
      </c>
      <c r="P44" s="35">
        <f t="shared" ref="P44:P54" si="113">O44-B44</f>
        <v>-5.9715000000011287E-2</v>
      </c>
      <c r="Q44" s="36">
        <f t="shared" ref="Q44:Q54" si="114">B44/150</f>
        <v>0.8</v>
      </c>
      <c r="R44" s="37">
        <f t="shared" ref="R44:R54" si="115">R43+C44-T44</f>
        <v>5111.3099999999549</v>
      </c>
      <c r="S44" s="38">
        <f t="shared" ref="S44:S54" si="116">R44*D44</f>
        <v>7018.3397609999383</v>
      </c>
      <c r="T44" s="38"/>
      <c r="U44" s="62"/>
      <c r="V44" s="39">
        <f t="shared" ref="V44:V54" si="117">U44+V43</f>
        <v>63905.729999999989</v>
      </c>
      <c r="W44" s="39">
        <f t="shared" ref="W44:W54" si="118">S44+V44</f>
        <v>70924.069760999933</v>
      </c>
      <c r="X44" s="1">
        <f t="shared" ref="X44:X54" si="119">X43+B44</f>
        <v>57770</v>
      </c>
      <c r="Y44" s="37">
        <f t="shared" ref="Y44:Y54" si="120">W44-X44</f>
        <v>13154.069760999933</v>
      </c>
      <c r="Z44" s="183">
        <f t="shared" ref="Z44:Z54" si="121">W44/X44-1</f>
        <v>0.22769724356932541</v>
      </c>
      <c r="AA44" s="183">
        <f>SUM($C$2:C44)*D44/SUM($B$2:B44)-1</f>
        <v>7.2568523033707866E-2</v>
      </c>
      <c r="AB44" s="183">
        <f t="shared" si="92"/>
        <v>0.15512872053561755</v>
      </c>
      <c r="AC44" s="40">
        <f t="shared" si="93"/>
        <v>0.19746791666666669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8"/>
        <v>0.21000000000000002</v>
      </c>
      <c r="F45" s="26">
        <f t="shared" si="109"/>
        <v>6.2725833333333965E-3</v>
      </c>
      <c r="H45" s="58">
        <f t="shared" si="110"/>
        <v>0.75271000000000754</v>
      </c>
      <c r="I45" s="2" t="s">
        <v>65</v>
      </c>
      <c r="J45" s="33" t="s">
        <v>1585</v>
      </c>
      <c r="K45" s="59">
        <f t="shared" si="111"/>
        <v>44061</v>
      </c>
      <c r="L45" s="60" t="str">
        <f t="shared" ca="1" si="79"/>
        <v>2021/5/26</v>
      </c>
      <c r="M45" s="44">
        <f t="shared" ca="1" si="80"/>
        <v>33840</v>
      </c>
      <c r="N45" s="61">
        <f t="shared" ca="1" si="81"/>
        <v>8.118769208037906E-3</v>
      </c>
      <c r="O45" s="35">
        <f t="shared" si="112"/>
        <v>119.94537699999999</v>
      </c>
      <c r="P45" s="35">
        <f t="shared" si="113"/>
        <v>-5.4623000000006527E-2</v>
      </c>
      <c r="Q45" s="36">
        <f t="shared" si="114"/>
        <v>0.8</v>
      </c>
      <c r="R45" s="37">
        <f t="shared" si="115"/>
        <v>5198.1199999999553</v>
      </c>
      <c r="S45" s="38">
        <f t="shared" si="116"/>
        <v>7182.2424039999378</v>
      </c>
      <c r="T45" s="38"/>
      <c r="U45" s="62"/>
      <c r="V45" s="39">
        <f t="shared" si="117"/>
        <v>63905.729999999989</v>
      </c>
      <c r="W45" s="39">
        <f t="shared" si="118"/>
        <v>71087.972403999927</v>
      </c>
      <c r="X45" s="1">
        <f t="shared" si="119"/>
        <v>57890</v>
      </c>
      <c r="Y45" s="37">
        <f t="shared" si="120"/>
        <v>13197.972403999927</v>
      </c>
      <c r="Z45" s="183">
        <f t="shared" si="121"/>
        <v>0.22798363109345177</v>
      </c>
      <c r="AA45" s="183">
        <f>SUM($C$2:C45)*D45/SUM($B$2:B45)-1</f>
        <v>7.7533675457875484E-2</v>
      </c>
      <c r="AB45" s="183">
        <f t="shared" si="92"/>
        <v>0.15044995563557628</v>
      </c>
      <c r="AC45" s="40">
        <f t="shared" si="93"/>
        <v>0.20372741666666663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8"/>
        <v>0.21000000000000002</v>
      </c>
      <c r="F46" s="26">
        <f t="shared" si="109"/>
        <v>2.3544166666666654E-2</v>
      </c>
      <c r="H46" s="58">
        <f t="shared" si="110"/>
        <v>2.8252999999999986</v>
      </c>
      <c r="I46" s="2" t="s">
        <v>65</v>
      </c>
      <c r="J46" s="33" t="s">
        <v>1587</v>
      </c>
      <c r="K46" s="59">
        <f t="shared" si="111"/>
        <v>44062</v>
      </c>
      <c r="L46" s="60" t="str">
        <f t="shared" ca="1" si="79"/>
        <v>2021/5/26</v>
      </c>
      <c r="M46" s="44">
        <f t="shared" ca="1" si="80"/>
        <v>33720</v>
      </c>
      <c r="N46" s="61">
        <f t="shared" ca="1" si="81"/>
        <v>3.058228054567021E-2</v>
      </c>
      <c r="O46" s="35">
        <f t="shared" si="112"/>
        <v>119.93789</v>
      </c>
      <c r="P46" s="35">
        <f t="shared" si="113"/>
        <v>-6.2110000000004106E-2</v>
      </c>
      <c r="Q46" s="36">
        <f t="shared" si="114"/>
        <v>0.8</v>
      </c>
      <c r="R46" s="37">
        <f t="shared" si="115"/>
        <v>5286.4199999999555</v>
      </c>
      <c r="S46" s="38">
        <f t="shared" si="116"/>
        <v>7180.5442859999403</v>
      </c>
      <c r="T46" s="38"/>
      <c r="U46" s="62"/>
      <c r="V46" s="39">
        <f t="shared" si="117"/>
        <v>63905.729999999989</v>
      </c>
      <c r="W46" s="39">
        <f t="shared" si="118"/>
        <v>71086.274285999927</v>
      </c>
      <c r="X46" s="1">
        <f t="shared" si="119"/>
        <v>58010</v>
      </c>
      <c r="Y46" s="37">
        <f t="shared" si="120"/>
        <v>13076.274285999927</v>
      </c>
      <c r="Z46" s="183">
        <f t="shared" si="121"/>
        <v>0.22541414042406349</v>
      </c>
      <c r="AA46" s="183">
        <f>SUM($C$2:C46)*D46/SUM($B$2:B46)-1</f>
        <v>5.7998856989247782E-2</v>
      </c>
      <c r="AB46" s="183">
        <f t="shared" si="92"/>
        <v>0.16741528343481571</v>
      </c>
      <c r="AC46" s="40">
        <f t="shared" si="93"/>
        <v>0.18645583333333338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8"/>
        <v>0.21000000000000002</v>
      </c>
      <c r="F47" s="26">
        <f t="shared" si="109"/>
        <v>3.3628916666666696E-2</v>
      </c>
      <c r="H47" s="58">
        <f t="shared" si="110"/>
        <v>4.0354700000000037</v>
      </c>
      <c r="I47" s="2" t="s">
        <v>65</v>
      </c>
      <c r="J47" s="33" t="s">
        <v>1589</v>
      </c>
      <c r="K47" s="59">
        <f t="shared" si="111"/>
        <v>44063</v>
      </c>
      <c r="L47" s="60" t="str">
        <f t="shared" ca="1" si="79"/>
        <v>2021/5/26</v>
      </c>
      <c r="M47" s="44">
        <f t="shared" ca="1" si="80"/>
        <v>33600</v>
      </c>
      <c r="N47" s="61">
        <f t="shared" ca="1" si="81"/>
        <v>4.3837694940476228E-2</v>
      </c>
      <c r="O47" s="35">
        <f t="shared" si="112"/>
        <v>119.93365</v>
      </c>
      <c r="P47" s="35">
        <f t="shared" si="113"/>
        <v>-6.6349999999999909E-2</v>
      </c>
      <c r="Q47" s="36">
        <f t="shared" si="114"/>
        <v>0.8</v>
      </c>
      <c r="R47" s="37">
        <f t="shared" si="115"/>
        <v>5375.5899999999556</v>
      </c>
      <c r="S47" s="38">
        <f t="shared" si="116"/>
        <v>7230.1685499999403</v>
      </c>
      <c r="T47" s="38"/>
      <c r="U47" s="62"/>
      <c r="V47" s="39">
        <f t="shared" si="117"/>
        <v>63905.729999999989</v>
      </c>
      <c r="W47" s="39">
        <f t="shared" si="118"/>
        <v>71135.898549999925</v>
      </c>
      <c r="X47" s="1">
        <f t="shared" si="119"/>
        <v>58130</v>
      </c>
      <c r="Y47" s="37">
        <f t="shared" si="120"/>
        <v>13005.898549999925</v>
      </c>
      <c r="Z47" s="183">
        <f t="shared" si="121"/>
        <v>0.22373814811628989</v>
      </c>
      <c r="AA47" s="183">
        <f>SUM($C$2:C47)*D47/SUM($B$2:B47)-1</f>
        <v>4.6624728070175703E-2</v>
      </c>
      <c r="AB47" s="183">
        <f t="shared" si="92"/>
        <v>0.17711342004611419</v>
      </c>
      <c r="AC47" s="40">
        <f t="shared" si="93"/>
        <v>0.17637108333333332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8"/>
        <v>0.21000000000000002</v>
      </c>
      <c r="F48" s="26">
        <f t="shared" si="109"/>
        <v>2.678983333333337E-2</v>
      </c>
      <c r="H48" s="58">
        <f t="shared" si="110"/>
        <v>3.2147800000000046</v>
      </c>
      <c r="I48" s="2" t="s">
        <v>65</v>
      </c>
      <c r="J48" s="33" t="s">
        <v>1591</v>
      </c>
      <c r="K48" s="59">
        <f t="shared" si="111"/>
        <v>44064</v>
      </c>
      <c r="L48" s="60" t="str">
        <f t="shared" ca="1" si="79"/>
        <v>2021/5/26</v>
      </c>
      <c r="M48" s="44">
        <f t="shared" ca="1" si="80"/>
        <v>33480</v>
      </c>
      <c r="N48" s="61">
        <f t="shared" ca="1" si="81"/>
        <v>3.5047631421744371E-2</v>
      </c>
      <c r="O48" s="35">
        <f t="shared" si="112"/>
        <v>119.93732</v>
      </c>
      <c r="P48" s="35">
        <f t="shared" si="113"/>
        <v>-6.2680000000000291E-2</v>
      </c>
      <c r="Q48" s="36">
        <f t="shared" si="114"/>
        <v>0.8</v>
      </c>
      <c r="R48" s="37">
        <f t="shared" si="115"/>
        <v>5464.1699999999555</v>
      </c>
      <c r="S48" s="38">
        <f t="shared" si="116"/>
        <v>7398.4861799999398</v>
      </c>
      <c r="T48" s="38"/>
      <c r="U48" s="62"/>
      <c r="V48" s="39">
        <f t="shared" si="117"/>
        <v>63905.729999999989</v>
      </c>
      <c r="W48" s="39">
        <f t="shared" si="118"/>
        <v>71304.21617999993</v>
      </c>
      <c r="X48" s="1">
        <f t="shared" si="119"/>
        <v>58250</v>
      </c>
      <c r="Y48" s="37">
        <f t="shared" si="120"/>
        <v>13054.21617999993</v>
      </c>
      <c r="Z48" s="183">
        <f t="shared" si="121"/>
        <v>0.22410671553647954</v>
      </c>
      <c r="AA48" s="183">
        <f>SUM($C$2:C48)*D48/SUM($B$2:B48)-1</f>
        <v>5.2511659793814891E-2</v>
      </c>
      <c r="AB48" s="183">
        <f t="shared" si="92"/>
        <v>0.17159505574266465</v>
      </c>
      <c r="AC48" s="40">
        <f t="shared" si="93"/>
        <v>0.18321016666666665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8"/>
        <v>0.21000000000000002</v>
      </c>
      <c r="F49" s="26">
        <f t="shared" si="109"/>
        <v>1.6705083333333329E-2</v>
      </c>
      <c r="H49" s="58">
        <f t="shared" si="110"/>
        <v>2.0046099999999996</v>
      </c>
      <c r="I49" s="2" t="s">
        <v>65</v>
      </c>
      <c r="J49" s="33" t="s">
        <v>1593</v>
      </c>
      <c r="K49" s="59">
        <f t="shared" si="111"/>
        <v>44067</v>
      </c>
      <c r="L49" s="60" t="str">
        <f t="shared" ca="1" si="79"/>
        <v>2021/5/26</v>
      </c>
      <c r="M49" s="44">
        <f t="shared" ca="1" si="80"/>
        <v>33120</v>
      </c>
      <c r="N49" s="61">
        <f t="shared" ca="1" si="81"/>
        <v>2.2091867451690818E-2</v>
      </c>
      <c r="O49" s="35">
        <f t="shared" si="112"/>
        <v>119.93465399999998</v>
      </c>
      <c r="P49" s="35">
        <f t="shared" si="113"/>
        <v>-6.5346000000019444E-2</v>
      </c>
      <c r="Q49" s="36">
        <f t="shared" si="114"/>
        <v>0.8</v>
      </c>
      <c r="R49" s="37">
        <f t="shared" si="115"/>
        <v>5551.8799999999555</v>
      </c>
      <c r="S49" s="38">
        <f t="shared" si="116"/>
        <v>7591.6407119999385</v>
      </c>
      <c r="T49" s="38"/>
      <c r="U49" s="62"/>
      <c r="V49" s="39">
        <f t="shared" si="117"/>
        <v>63905.729999999989</v>
      </c>
      <c r="W49" s="39">
        <f t="shared" si="118"/>
        <v>71497.370711999931</v>
      </c>
      <c r="X49" s="1">
        <f t="shared" si="119"/>
        <v>58370</v>
      </c>
      <c r="Y49" s="37">
        <f t="shared" si="120"/>
        <v>13127.370711999931</v>
      </c>
      <c r="Z49" s="183">
        <f t="shared" si="121"/>
        <v>0.2248992755182444</v>
      </c>
      <c r="AA49" s="183">
        <f>SUM($C$2:C49)*D49/SUM($B$2:B49)-1</f>
        <v>6.164567676767696E-2</v>
      </c>
      <c r="AB49" s="183">
        <f t="shared" si="92"/>
        <v>0.16325359875056744</v>
      </c>
      <c r="AC49" s="40">
        <f t="shared" si="93"/>
        <v>0.19329491666666671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8"/>
        <v>0.21000000000000002</v>
      </c>
      <c r="F50" s="26">
        <f t="shared" si="109"/>
        <v>2.1689499999999976E-2</v>
      </c>
      <c r="H50" s="58">
        <f t="shared" si="110"/>
        <v>2.6027399999999972</v>
      </c>
      <c r="I50" s="2" t="s">
        <v>65</v>
      </c>
      <c r="J50" s="33" t="s">
        <v>1595</v>
      </c>
      <c r="K50" s="59">
        <f t="shared" si="111"/>
        <v>44068</v>
      </c>
      <c r="L50" s="60" t="str">
        <f t="shared" ca="1" si="79"/>
        <v>2021/5/26</v>
      </c>
      <c r="M50" s="44">
        <f t="shared" ca="1" si="80"/>
        <v>33000</v>
      </c>
      <c r="N50" s="61">
        <f t="shared" ca="1" si="81"/>
        <v>2.8787881818181787E-2</v>
      </c>
      <c r="O50" s="35">
        <f t="shared" si="112"/>
        <v>119.940912</v>
      </c>
      <c r="P50" s="35">
        <f t="shared" si="113"/>
        <v>-5.9088000000002694E-2</v>
      </c>
      <c r="Q50" s="36">
        <f t="shared" si="114"/>
        <v>0.8</v>
      </c>
      <c r="R50" s="37">
        <f t="shared" si="115"/>
        <v>5640.0199999999559</v>
      </c>
      <c r="S50" s="38">
        <f t="shared" si="116"/>
        <v>7674.9392159999397</v>
      </c>
      <c r="T50" s="38"/>
      <c r="U50" s="62"/>
      <c r="V50" s="39">
        <f t="shared" si="117"/>
        <v>63905.729999999989</v>
      </c>
      <c r="W50" s="39">
        <f t="shared" si="118"/>
        <v>71580.669215999922</v>
      </c>
      <c r="X50" s="1">
        <f t="shared" si="119"/>
        <v>58490</v>
      </c>
      <c r="Y50" s="37">
        <f t="shared" si="120"/>
        <v>13090.669215999922</v>
      </c>
      <c r="Z50" s="183">
        <f t="shared" si="121"/>
        <v>0.22381038153530386</v>
      </c>
      <c r="AA50" s="183">
        <f>SUM($C$2:C50)*D50/SUM($B$2:B50)-1</f>
        <v>5.5392467326732975E-2</v>
      </c>
      <c r="AB50" s="183">
        <f t="shared" si="92"/>
        <v>0.16841791420857088</v>
      </c>
      <c r="AC50" s="40">
        <f t="shared" si="93"/>
        <v>0.18831050000000005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8"/>
        <v>0.21000000000000002</v>
      </c>
      <c r="F51" s="26">
        <f t="shared" si="109"/>
        <v>3.2469749999999922E-2</v>
      </c>
      <c r="H51" s="58">
        <f t="shared" si="110"/>
        <v>3.8963699999999903</v>
      </c>
      <c r="I51" s="2" t="s">
        <v>65</v>
      </c>
      <c r="J51" s="33" t="s">
        <v>1597</v>
      </c>
      <c r="K51" s="59">
        <f t="shared" si="111"/>
        <v>44069</v>
      </c>
      <c r="L51" s="60" t="str">
        <f t="shared" ca="1" si="79"/>
        <v>2021/5/26</v>
      </c>
      <c r="M51" s="44">
        <f t="shared" ca="1" si="80"/>
        <v>32880</v>
      </c>
      <c r="N51" s="61">
        <f t="shared" ca="1" si="81"/>
        <v>4.3253499087591137E-2</v>
      </c>
      <c r="O51" s="35">
        <f t="shared" si="112"/>
        <v>119.94166199999999</v>
      </c>
      <c r="P51" s="35">
        <f t="shared" si="113"/>
        <v>-5.8338000000006218E-2</v>
      </c>
      <c r="Q51" s="36">
        <f t="shared" si="114"/>
        <v>0.8</v>
      </c>
      <c r="R51" s="37">
        <f t="shared" si="115"/>
        <v>5729.0899999999556</v>
      </c>
      <c r="S51" s="38">
        <f t="shared" si="116"/>
        <v>7714.7925939999404</v>
      </c>
      <c r="T51" s="38"/>
      <c r="U51" s="62"/>
      <c r="V51" s="39">
        <f t="shared" si="117"/>
        <v>63905.729999999989</v>
      </c>
      <c r="W51" s="39">
        <f t="shared" si="118"/>
        <v>71620.522593999922</v>
      </c>
      <c r="X51" s="1">
        <f t="shared" si="119"/>
        <v>58610</v>
      </c>
      <c r="Y51" s="37">
        <f t="shared" si="120"/>
        <v>13010.522593999922</v>
      </c>
      <c r="Z51" s="183">
        <f t="shared" si="121"/>
        <v>0.22198468851731645</v>
      </c>
      <c r="AA51" s="183">
        <f>SUM($C$2:C51)*D51/SUM($B$2:B51)-1</f>
        <v>4.3508230744336851E-2</v>
      </c>
      <c r="AB51" s="183">
        <f t="shared" si="92"/>
        <v>0.1784764577729796</v>
      </c>
      <c r="AC51" s="40">
        <f t="shared" si="93"/>
        <v>0.17753025000000011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8"/>
        <v>0.21000000000000002</v>
      </c>
      <c r="F52" s="26">
        <f t="shared" si="109"/>
        <v>3.9888416666666635E-2</v>
      </c>
      <c r="H52" s="58">
        <f t="shared" si="110"/>
        <v>4.786609999999996</v>
      </c>
      <c r="I52" s="2" t="s">
        <v>65</v>
      </c>
      <c r="J52" s="33" t="s">
        <v>1599</v>
      </c>
      <c r="K52" s="59">
        <f t="shared" si="111"/>
        <v>44070</v>
      </c>
      <c r="L52" s="60" t="str">
        <f t="shared" ca="1" si="79"/>
        <v>2021/5/26</v>
      </c>
      <c r="M52" s="44">
        <f t="shared" ca="1" si="80"/>
        <v>32760</v>
      </c>
      <c r="N52" s="61">
        <f t="shared" ca="1" si="81"/>
        <v>5.3330666971916928E-2</v>
      </c>
      <c r="O52" s="35">
        <f t="shared" si="112"/>
        <v>119.94226999999999</v>
      </c>
      <c r="P52" s="35">
        <f t="shared" si="113"/>
        <v>-5.7730000000006498E-2</v>
      </c>
      <c r="Q52" s="36">
        <f t="shared" si="114"/>
        <v>0.8</v>
      </c>
      <c r="R52" s="37">
        <f t="shared" si="115"/>
        <v>5818.7999999999556</v>
      </c>
      <c r="S52" s="38">
        <f t="shared" si="116"/>
        <v>7779.7355999999409</v>
      </c>
      <c r="T52" s="38"/>
      <c r="U52" s="62"/>
      <c r="V52" s="39">
        <f t="shared" si="117"/>
        <v>63905.729999999989</v>
      </c>
      <c r="W52" s="39">
        <f t="shared" si="118"/>
        <v>71685.465599999923</v>
      </c>
      <c r="X52" s="1">
        <f t="shared" si="119"/>
        <v>58730</v>
      </c>
      <c r="Y52" s="37">
        <f t="shared" si="120"/>
        <v>12955.465599999923</v>
      </c>
      <c r="Z52" s="183">
        <f t="shared" si="121"/>
        <v>0.22059365911799622</v>
      </c>
      <c r="AA52" s="183">
        <f>SUM($C$2:C52)*D52/SUM($B$2:B52)-1</f>
        <v>3.5372800000000204E-2</v>
      </c>
      <c r="AB52" s="183">
        <f t="shared" si="92"/>
        <v>0.18522085911799602</v>
      </c>
      <c r="AC52" s="40">
        <f t="shared" si="93"/>
        <v>0.17011158333333337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8"/>
        <v>0.21000000000000002</v>
      </c>
      <c r="F53" s="26">
        <f t="shared" si="109"/>
        <v>1.4850416666666651E-2</v>
      </c>
      <c r="H53" s="58">
        <f t="shared" si="110"/>
        <v>1.7820499999999981</v>
      </c>
      <c r="I53" s="2" t="s">
        <v>65</v>
      </c>
      <c r="J53" s="33" t="s">
        <v>1601</v>
      </c>
      <c r="K53" s="59">
        <f t="shared" si="111"/>
        <v>44071</v>
      </c>
      <c r="L53" s="60" t="str">
        <f t="shared" ca="1" si="79"/>
        <v>2021/5/26</v>
      </c>
      <c r="M53" s="44">
        <f t="shared" ca="1" si="80"/>
        <v>32640</v>
      </c>
      <c r="N53" s="61">
        <f t="shared" ca="1" si="81"/>
        <v>1.9927948835784293E-2</v>
      </c>
      <c r="O53" s="35">
        <f t="shared" si="112"/>
        <v>119.9435</v>
      </c>
      <c r="P53" s="35">
        <f t="shared" si="113"/>
        <v>-5.6499999999999773E-2</v>
      </c>
      <c r="Q53" s="36">
        <f t="shared" si="114"/>
        <v>0.8</v>
      </c>
      <c r="R53" s="37">
        <f t="shared" si="115"/>
        <v>5906.3499999999558</v>
      </c>
      <c r="S53" s="38">
        <f t="shared" si="116"/>
        <v>8091.6994999999397</v>
      </c>
      <c r="T53" s="38"/>
      <c r="U53" s="62"/>
      <c r="V53" s="39">
        <f t="shared" si="117"/>
        <v>63905.729999999989</v>
      </c>
      <c r="W53" s="39">
        <f t="shared" si="118"/>
        <v>71997.429499999926</v>
      </c>
      <c r="X53" s="1">
        <f t="shared" si="119"/>
        <v>58850</v>
      </c>
      <c r="Y53" s="37">
        <f t="shared" si="120"/>
        <v>13147.429499999926</v>
      </c>
      <c r="Z53" s="183">
        <f t="shared" si="121"/>
        <v>0.22340576890399189</v>
      </c>
      <c r="AA53" s="183">
        <f>SUM($C$2:C53)*D53/SUM($B$2:B53)-1</f>
        <v>5.9780358255452137E-2</v>
      </c>
      <c r="AB53" s="183">
        <f t="shared" si="92"/>
        <v>0.16362541064853975</v>
      </c>
      <c r="AC53" s="40">
        <f t="shared" si="93"/>
        <v>0.19514958333333338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8"/>
        <v>0.21000000000000002</v>
      </c>
      <c r="F54" s="26">
        <f t="shared" si="109"/>
        <v>1.798016666666662E-2</v>
      </c>
      <c r="H54" s="58">
        <f t="shared" si="110"/>
        <v>2.1576199999999943</v>
      </c>
      <c r="I54" s="2" t="s">
        <v>65</v>
      </c>
      <c r="J54" s="33" t="s">
        <v>1615</v>
      </c>
      <c r="K54" s="59">
        <f t="shared" si="111"/>
        <v>44074</v>
      </c>
      <c r="L54" s="60" t="str">
        <f t="shared" ca="1" si="79"/>
        <v>2021/5/26</v>
      </c>
      <c r="M54" s="44">
        <f t="shared" ca="1" si="80"/>
        <v>32280</v>
      </c>
      <c r="N54" s="61">
        <f t="shared" ca="1" si="81"/>
        <v>2.4396880421313445E-2</v>
      </c>
      <c r="O54" s="35">
        <f t="shared" si="112"/>
        <v>119.94455599999998</v>
      </c>
      <c r="P54" s="35">
        <f t="shared" si="113"/>
        <v>-5.5444000000022697E-2</v>
      </c>
      <c r="Q54" s="36">
        <f t="shared" si="114"/>
        <v>0.8</v>
      </c>
      <c r="R54" s="37">
        <f t="shared" si="115"/>
        <v>5994.1699999999555</v>
      </c>
      <c r="S54" s="38">
        <f t="shared" si="116"/>
        <v>8186.8373859999383</v>
      </c>
      <c r="T54" s="38"/>
      <c r="U54" s="62"/>
      <c r="V54" s="39">
        <f t="shared" si="117"/>
        <v>63905.729999999989</v>
      </c>
      <c r="W54" s="39">
        <f t="shared" si="118"/>
        <v>72092.567385999922</v>
      </c>
      <c r="X54" s="1">
        <f t="shared" si="119"/>
        <v>58970</v>
      </c>
      <c r="Y54" s="37">
        <f t="shared" si="120"/>
        <v>13122.567385999922</v>
      </c>
      <c r="Z54" s="183">
        <f t="shared" si="121"/>
        <v>0.2225295469899935</v>
      </c>
      <c r="AA54" s="183">
        <f>SUM($C$2:C54)*D54/SUM($B$2:B54)-1</f>
        <v>5.5485645565749309E-2</v>
      </c>
      <c r="AB54" s="183">
        <f t="shared" si="92"/>
        <v>0.16704390142424419</v>
      </c>
      <c r="AC54" s="40">
        <f t="shared" si="93"/>
        <v>0.19201983333333339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22">10%*Q55+13%</f>
        <v>0.21000000000000002</v>
      </c>
      <c r="F55" s="26">
        <f t="shared" ref="F55" si="123">IF(G55="",($F$1*C55-B55)/B55,H55/B55)</f>
        <v>1.1720666666666683E-2</v>
      </c>
      <c r="H55" s="58">
        <f t="shared" ref="H55" si="124">IF(G55="",$F$1*C55-B55,G55-B55)</f>
        <v>1.406480000000002</v>
      </c>
      <c r="I55" s="2" t="s">
        <v>65</v>
      </c>
      <c r="J55" s="33" t="s">
        <v>1633</v>
      </c>
      <c r="K55" s="59">
        <f t="shared" ref="K55" si="125">DATE(MID(J55,1,4),MID(J55,5,2),MID(J55,7,2))</f>
        <v>44075</v>
      </c>
      <c r="L55" s="60" t="str">
        <f t="shared" ca="1" si="79"/>
        <v>2021/5/26</v>
      </c>
      <c r="M55" s="44">
        <f t="shared" ca="1" si="80"/>
        <v>32160</v>
      </c>
      <c r="N55" s="61">
        <f t="shared" ca="1" si="81"/>
        <v>1.5962848258706492E-2</v>
      </c>
      <c r="O55" s="35">
        <f t="shared" ref="O55" si="126">D55*C55</f>
        <v>119.94017600000001</v>
      </c>
      <c r="P55" s="35">
        <f t="shared" ref="P55" si="127">O55-B55</f>
        <v>-5.9823999999991884E-2</v>
      </c>
      <c r="Q55" s="36">
        <f t="shared" ref="Q55" si="128">B55/150</f>
        <v>0.8</v>
      </c>
      <c r="R55" s="37">
        <f t="shared" ref="R55" si="129">R54+C55-T55</f>
        <v>6081.4499999999553</v>
      </c>
      <c r="S55" s="38">
        <f t="shared" ref="S55" si="130">R55*D55</f>
        <v>8357.1285899999384</v>
      </c>
      <c r="T55" s="38"/>
      <c r="U55" s="62"/>
      <c r="V55" s="39">
        <f t="shared" ref="V55" si="131">U55+V54</f>
        <v>63905.729999999989</v>
      </c>
      <c r="W55" s="39">
        <f t="shared" ref="W55" si="132">S55+V55</f>
        <v>72262.858589999931</v>
      </c>
      <c r="X55" s="1">
        <f t="shared" ref="X55" si="133">X54+B55</f>
        <v>59090</v>
      </c>
      <c r="Y55" s="37">
        <f t="shared" ref="Y55" si="134">W55-X55</f>
        <v>13172.858589999931</v>
      </c>
      <c r="Z55" s="183">
        <f t="shared" ref="Z55" si="135">W55/X55-1</f>
        <v>0.22292872888813564</v>
      </c>
      <c r="AA55" s="183">
        <f>SUM($C$2:C55)*D55/SUM($B$2:B55)-1</f>
        <v>6.0851449549549796E-2</v>
      </c>
      <c r="AB55" s="183">
        <f t="shared" si="92"/>
        <v>0.16207727933858584</v>
      </c>
      <c r="AC55" s="40">
        <f t="shared" si="93"/>
        <v>0.19827933333333334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6">10%*Q56+13%</f>
        <v>0.21000000000000002</v>
      </c>
      <c r="F56" s="26">
        <f t="shared" ref="F56:F63" si="137">IF(G56="",($F$1*C56-B56)/B56,H56/B56)</f>
        <v>1.0561500000000142E-2</v>
      </c>
      <c r="H56" s="58">
        <f t="shared" ref="H56:H63" si="138">IF(G56="",$F$1*C56-B56,G56-B56)</f>
        <v>1.267380000000017</v>
      </c>
      <c r="I56" s="2" t="s">
        <v>65</v>
      </c>
      <c r="J56" s="33" t="s">
        <v>1635</v>
      </c>
      <c r="K56" s="59">
        <f t="shared" ref="K56:K63" si="139">DATE(MID(J56,1,4),MID(J56,5,2),MID(J56,7,2))</f>
        <v>44076</v>
      </c>
      <c r="L56" s="60" t="str">
        <f t="shared" ca="1" si="79"/>
        <v>2021/5/26</v>
      </c>
      <c r="M56" s="44">
        <f t="shared" ca="1" si="80"/>
        <v>32040</v>
      </c>
      <c r="N56" s="61">
        <f t="shared" ca="1" si="81"/>
        <v>1.4438005617977723E-2</v>
      </c>
      <c r="O56" s="35">
        <f t="shared" ref="O56:O63" si="140">D56*C56</f>
        <v>119.933526</v>
      </c>
      <c r="P56" s="35">
        <f t="shared" ref="P56:P63" si="141">O56-B56</f>
        <v>-6.6473999999999478E-2</v>
      </c>
      <c r="Q56" s="36">
        <f t="shared" ref="Q56:Q63" si="142">B56/150</f>
        <v>0.8</v>
      </c>
      <c r="R56" s="37">
        <f t="shared" ref="R56:R58" si="143">R55+C56-T56</f>
        <v>6168.6299999999555</v>
      </c>
      <c r="S56" s="38">
        <f t="shared" ref="S56:S58" si="144">R56*D56</f>
        <v>8486.1842909999377</v>
      </c>
      <c r="T56" s="38"/>
      <c r="U56" s="62"/>
      <c r="V56" s="39">
        <f t="shared" ref="V56:V58" si="145">U56+V55</f>
        <v>63905.729999999989</v>
      </c>
      <c r="W56" s="39">
        <f t="shared" ref="W56:W58" si="146">S56+V56</f>
        <v>72391.914290999921</v>
      </c>
      <c r="X56" s="1">
        <f t="shared" ref="X56:X58" si="147">X55+B56</f>
        <v>59210</v>
      </c>
      <c r="Y56" s="37">
        <f t="shared" ref="Y56:Y58" si="148">W56-X56</f>
        <v>13181.914290999921</v>
      </c>
      <c r="Z56" s="183">
        <f t="shared" ref="Z56:Z58" si="149">W56/X56-1</f>
        <v>0.22262986473568525</v>
      </c>
      <c r="AA56" s="183">
        <f>SUM($C$2:C56)*D56/SUM($B$2:B56)-1</f>
        <v>6.0902099557522238E-2</v>
      </c>
      <c r="AB56" s="183">
        <f t="shared" si="92"/>
        <v>0.16172776517816301</v>
      </c>
      <c r="AC56" s="40">
        <f t="shared" si="93"/>
        <v>0.19943849999999988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6"/>
        <v>0.21000000000000002</v>
      </c>
      <c r="F57" s="26">
        <f t="shared" si="137"/>
        <v>1.8443833333333378E-2</v>
      </c>
      <c r="H57" s="58">
        <f t="shared" si="138"/>
        <v>2.2132600000000053</v>
      </c>
      <c r="I57" s="2" t="s">
        <v>65</v>
      </c>
      <c r="J57" s="33" t="s">
        <v>1637</v>
      </c>
      <c r="K57" s="59">
        <f t="shared" si="139"/>
        <v>44077</v>
      </c>
      <c r="L57" s="60" t="str">
        <f t="shared" ca="1" si="79"/>
        <v>2021/5/26</v>
      </c>
      <c r="M57" s="44">
        <f t="shared" ca="1" si="80"/>
        <v>31920</v>
      </c>
      <c r="N57" s="61">
        <f t="shared" ca="1" si="81"/>
        <v>2.530826754385971E-2</v>
      </c>
      <c r="O57" s="35">
        <f t="shared" si="140"/>
        <v>119.937686</v>
      </c>
      <c r="P57" s="35">
        <f t="shared" si="141"/>
        <v>-6.2314000000000647E-2</v>
      </c>
      <c r="Q57" s="36">
        <f t="shared" si="142"/>
        <v>0.8</v>
      </c>
      <c r="R57" s="37">
        <f t="shared" si="143"/>
        <v>6256.4899999999552</v>
      </c>
      <c r="S57" s="38">
        <f t="shared" si="144"/>
        <v>8540.7344989999383</v>
      </c>
      <c r="T57" s="38"/>
      <c r="U57" s="62"/>
      <c r="V57" s="39">
        <f t="shared" si="145"/>
        <v>63905.729999999989</v>
      </c>
      <c r="W57" s="39">
        <f t="shared" si="146"/>
        <v>72446.464498999921</v>
      </c>
      <c r="X57" s="1">
        <f t="shared" si="147"/>
        <v>59330</v>
      </c>
      <c r="Y57" s="37">
        <f t="shared" si="148"/>
        <v>13116.464498999921</v>
      </c>
      <c r="Z57" s="183">
        <f t="shared" si="149"/>
        <v>0.22107642843418041</v>
      </c>
      <c r="AA57" s="183">
        <f>SUM($C$2:C57)*D57/SUM($B$2:B57)-1</f>
        <v>5.1801636376811677E-2</v>
      </c>
      <c r="AB57" s="183">
        <f t="shared" si="92"/>
        <v>0.16927479205736873</v>
      </c>
      <c r="AC57" s="40">
        <f t="shared" si="93"/>
        <v>0.19155616666666664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6"/>
        <v>0.21000000000000002</v>
      </c>
      <c r="F58" s="26">
        <f t="shared" si="137"/>
        <v>2.4355583333333423E-2</v>
      </c>
      <c r="H58" s="58">
        <f t="shared" si="138"/>
        <v>2.9226700000000108</v>
      </c>
      <c r="I58" s="2" t="s">
        <v>65</v>
      </c>
      <c r="J58" s="33" t="s">
        <v>1639</v>
      </c>
      <c r="K58" s="59">
        <f t="shared" si="139"/>
        <v>44078</v>
      </c>
      <c r="L58" s="60" t="str">
        <f t="shared" ca="1" si="79"/>
        <v>2021/5/26</v>
      </c>
      <c r="M58" s="44">
        <f t="shared" ca="1" si="80"/>
        <v>31800</v>
      </c>
      <c r="N58" s="61">
        <f t="shared" ca="1" si="81"/>
        <v>3.3546369496855466E-2</v>
      </c>
      <c r="O58" s="35">
        <f t="shared" si="140"/>
        <v>119.94460100000001</v>
      </c>
      <c r="P58" s="35">
        <f t="shared" si="141"/>
        <v>-5.5398999999994203E-2</v>
      </c>
      <c r="Q58" s="36">
        <f t="shared" si="142"/>
        <v>0.8</v>
      </c>
      <c r="R58" s="37">
        <f t="shared" si="143"/>
        <v>6344.8599999999551</v>
      </c>
      <c r="S58" s="38">
        <f t="shared" si="144"/>
        <v>8611.8784779999387</v>
      </c>
      <c r="T58" s="38"/>
      <c r="U58" s="62"/>
      <c r="V58" s="39">
        <f t="shared" si="145"/>
        <v>63905.729999999989</v>
      </c>
      <c r="W58" s="39">
        <f t="shared" si="146"/>
        <v>72517.608477999922</v>
      </c>
      <c r="X58" s="1">
        <f t="shared" si="147"/>
        <v>59450</v>
      </c>
      <c r="Y58" s="37">
        <f t="shared" si="148"/>
        <v>13067.608477999922</v>
      </c>
      <c r="Z58" s="183">
        <f t="shared" si="149"/>
        <v>0.21980838482758491</v>
      </c>
      <c r="AA58" s="183">
        <f>SUM($C$2:C58)*D58/SUM($B$2:B58)-1</f>
        <v>4.5001124501424572E-2</v>
      </c>
      <c r="AB58" s="183">
        <f t="shared" si="92"/>
        <v>0.17480726032616034</v>
      </c>
      <c r="AC58" s="40">
        <f t="shared" si="93"/>
        <v>0.18564441666666659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6"/>
        <v>0.21000000000000002</v>
      </c>
      <c r="F59" s="26">
        <f t="shared" si="137"/>
        <v>4.4988750000000029E-2</v>
      </c>
      <c r="H59" s="58">
        <f t="shared" si="138"/>
        <v>5.3986500000000035</v>
      </c>
      <c r="I59" s="2" t="s">
        <v>65</v>
      </c>
      <c r="J59" s="33" t="s">
        <v>1641</v>
      </c>
      <c r="K59" s="59">
        <f t="shared" si="139"/>
        <v>44081</v>
      </c>
      <c r="L59" s="60" t="str">
        <f t="shared" ca="1" si="79"/>
        <v>2021/5/26</v>
      </c>
      <c r="M59" s="44">
        <f t="shared" ca="1" si="80"/>
        <v>31440</v>
      </c>
      <c r="N59" s="61">
        <f t="shared" ca="1" si="81"/>
        <v>6.2675166984732869E-2</v>
      </c>
      <c r="O59" s="35">
        <f t="shared" si="140"/>
        <v>119.93556000000001</v>
      </c>
      <c r="P59" s="35">
        <f t="shared" si="141"/>
        <v>-6.4439999999990505E-2</v>
      </c>
      <c r="Q59" s="36">
        <f t="shared" si="142"/>
        <v>0.8</v>
      </c>
      <c r="R59" s="37">
        <f t="shared" ref="R59:R63" si="150">R58+C59-T59</f>
        <v>6435.0099999999547</v>
      </c>
      <c r="S59" s="38">
        <f t="shared" ref="S59:S63" si="151">R59*D59</f>
        <v>8561.1373039999398</v>
      </c>
      <c r="T59" s="38"/>
      <c r="U59" s="62"/>
      <c r="V59" s="39">
        <f t="shared" ref="V59:V63" si="152">U59+V58</f>
        <v>63905.729999999989</v>
      </c>
      <c r="W59" s="39">
        <f t="shared" ref="W59:W63" si="153">S59+V59</f>
        <v>72466.867303999927</v>
      </c>
      <c r="X59" s="1">
        <f t="shared" ref="X59:X63" si="154">X58+B59</f>
        <v>59570</v>
      </c>
      <c r="Y59" s="37">
        <f t="shared" ref="Y59:Y63" si="155">W59-X59</f>
        <v>12896.867303999927</v>
      </c>
      <c r="Z59" s="183">
        <f t="shared" ref="Z59:Z63" si="156">W59/X59-1</f>
        <v>0.21649936719825291</v>
      </c>
      <c r="AA59" s="183">
        <f>SUM($C$2:C59)*D59/SUM($B$2:B59)-1</f>
        <v>2.3873231372549153E-2</v>
      </c>
      <c r="AB59" s="183">
        <f t="shared" si="92"/>
        <v>0.19262613582570376</v>
      </c>
      <c r="AC59" s="40">
        <f t="shared" si="93"/>
        <v>0.16501125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6"/>
        <v>0.21000000000000002</v>
      </c>
      <c r="F60" s="26">
        <f t="shared" si="137"/>
        <v>3.8265583333333214E-2</v>
      </c>
      <c r="H60" s="58">
        <f t="shared" si="138"/>
        <v>4.5918699999999859</v>
      </c>
      <c r="I60" s="2" t="s">
        <v>65</v>
      </c>
      <c r="J60" s="33" t="s">
        <v>1643</v>
      </c>
      <c r="K60" s="59">
        <f t="shared" si="139"/>
        <v>44082</v>
      </c>
      <c r="L60" s="60" t="str">
        <f t="shared" ca="1" si="79"/>
        <v>2021/5/26</v>
      </c>
      <c r="M60" s="44">
        <f t="shared" ca="1" si="80"/>
        <v>31320</v>
      </c>
      <c r="N60" s="61">
        <f t="shared" ca="1" si="81"/>
        <v>5.3513172094508135E-2</v>
      </c>
      <c r="O60" s="35">
        <f t="shared" si="140"/>
        <v>119.94318699999998</v>
      </c>
      <c r="P60" s="35">
        <f t="shared" si="141"/>
        <v>-5.6813000000019542E-2</v>
      </c>
      <c r="Q60" s="36">
        <f t="shared" si="142"/>
        <v>0.8</v>
      </c>
      <c r="R60" s="37">
        <f t="shared" si="150"/>
        <v>6524.5799999999545</v>
      </c>
      <c r="S60" s="38">
        <f t="shared" si="151"/>
        <v>8737.0650779999396</v>
      </c>
      <c r="T60" s="38"/>
      <c r="U60" s="62"/>
      <c r="V60" s="39">
        <f t="shared" si="152"/>
        <v>63905.729999999989</v>
      </c>
      <c r="W60" s="39">
        <f t="shared" si="153"/>
        <v>72642.795077999923</v>
      </c>
      <c r="X60" s="1">
        <f t="shared" si="154"/>
        <v>59690</v>
      </c>
      <c r="Y60" s="37">
        <f t="shared" si="155"/>
        <v>12952.795077999923</v>
      </c>
      <c r="Z60" s="183">
        <f t="shared" si="156"/>
        <v>0.21700109026637504</v>
      </c>
      <c r="AA60" s="183">
        <f>SUM($C$2:C60)*D60/SUM($B$2:B60)-1</f>
        <v>3.0055640495867841E-2</v>
      </c>
      <c r="AB60" s="183">
        <f t="shared" si="92"/>
        <v>0.1869454497705072</v>
      </c>
      <c r="AC60" s="40">
        <f t="shared" si="93"/>
        <v>0.17173441666666681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6"/>
        <v>0.21000000000000002</v>
      </c>
      <c r="F61" s="26">
        <f t="shared" si="137"/>
        <v>6.4926416666666736E-2</v>
      </c>
      <c r="H61" s="58">
        <f t="shared" si="138"/>
        <v>7.7911700000000081</v>
      </c>
      <c r="I61" s="2" t="s">
        <v>65</v>
      </c>
      <c r="J61" s="33" t="s">
        <v>1645</v>
      </c>
      <c r="K61" s="59">
        <f t="shared" si="139"/>
        <v>44083</v>
      </c>
      <c r="L61" s="60" t="str">
        <f t="shared" ca="1" si="79"/>
        <v>2021/5/26</v>
      </c>
      <c r="M61" s="44">
        <f t="shared" ca="1" si="80"/>
        <v>31200</v>
      </c>
      <c r="N61" s="61">
        <f t="shared" ca="1" si="81"/>
        <v>9.1146700320512919E-2</v>
      </c>
      <c r="O61" s="35">
        <f t="shared" si="140"/>
        <v>119.94547200000001</v>
      </c>
      <c r="P61" s="35">
        <f t="shared" si="141"/>
        <v>-5.4527999999990584E-2</v>
      </c>
      <c r="Q61" s="36">
        <f t="shared" si="142"/>
        <v>0.8</v>
      </c>
      <c r="R61" s="37">
        <f t="shared" si="150"/>
        <v>6616.4499999999543</v>
      </c>
      <c r="S61" s="38">
        <f t="shared" si="151"/>
        <v>8638.4371199999405</v>
      </c>
      <c r="T61" s="38"/>
      <c r="U61" s="62"/>
      <c r="V61" s="39">
        <f t="shared" si="152"/>
        <v>63905.729999999989</v>
      </c>
      <c r="W61" s="39">
        <f t="shared" si="153"/>
        <v>72544.167119999925</v>
      </c>
      <c r="X61" s="1">
        <f t="shared" si="154"/>
        <v>59810</v>
      </c>
      <c r="Y61" s="37">
        <f t="shared" si="155"/>
        <v>12734.167119999925</v>
      </c>
      <c r="Z61" s="183">
        <f t="shared" si="156"/>
        <v>0.21291033472663301</v>
      </c>
      <c r="AA61" s="183">
        <f>SUM($C$2:C61)*D61/SUM($B$2:B61)-1</f>
        <v>4.209847154471591E-3</v>
      </c>
      <c r="AB61" s="183">
        <f t="shared" si="92"/>
        <v>0.20870048757216142</v>
      </c>
      <c r="AC61" s="40">
        <f t="shared" si="93"/>
        <v>0.14507358333333328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6"/>
        <v>0.22000000000000003</v>
      </c>
      <c r="F62" s="26">
        <f t="shared" si="137"/>
        <v>8.2301037037037172E-2</v>
      </c>
      <c r="H62" s="58">
        <f t="shared" si="138"/>
        <v>11.110640000000018</v>
      </c>
      <c r="I62" s="2" t="s">
        <v>65</v>
      </c>
      <c r="J62" s="33" t="s">
        <v>1647</v>
      </c>
      <c r="K62" s="59">
        <f t="shared" si="139"/>
        <v>44084</v>
      </c>
      <c r="L62" s="60" t="str">
        <f t="shared" ca="1" si="79"/>
        <v>2021/5/26</v>
      </c>
      <c r="M62" s="44">
        <f t="shared" ca="1" si="80"/>
        <v>34965</v>
      </c>
      <c r="N62" s="61">
        <f t="shared" ca="1" si="81"/>
        <v>0.11598408694408713</v>
      </c>
      <c r="O62" s="35">
        <f t="shared" si="140"/>
        <v>134.93438399999999</v>
      </c>
      <c r="P62" s="35">
        <f t="shared" si="141"/>
        <v>-6.561600000000567E-2</v>
      </c>
      <c r="Q62" s="36">
        <f t="shared" si="142"/>
        <v>0.9</v>
      </c>
      <c r="R62" s="37">
        <f t="shared" si="150"/>
        <v>6721.4899999999543</v>
      </c>
      <c r="S62" s="38">
        <f t="shared" si="151"/>
        <v>8634.4260539999414</v>
      </c>
      <c r="T62" s="38"/>
      <c r="U62" s="62"/>
      <c r="V62" s="39">
        <f t="shared" si="152"/>
        <v>63905.729999999989</v>
      </c>
      <c r="W62" s="39">
        <f t="shared" si="153"/>
        <v>72540.156053999934</v>
      </c>
      <c r="X62" s="1">
        <f t="shared" si="154"/>
        <v>59945</v>
      </c>
      <c r="Y62" s="37">
        <f t="shared" si="155"/>
        <v>12595.156053999934</v>
      </c>
      <c r="Z62" s="183">
        <f t="shared" si="156"/>
        <v>0.21011187011427035</v>
      </c>
      <c r="AA62" s="183">
        <f>SUM($C$2:C62)*D62/SUM($B$2:B62)-1</f>
        <v>-1.1736621956087934E-2</v>
      </c>
      <c r="AB62" s="183">
        <f t="shared" si="92"/>
        <v>0.22184849207035828</v>
      </c>
      <c r="AC62" s="40">
        <f t="shared" si="93"/>
        <v>0.13769896296296286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6"/>
        <v>0.22000000000000003</v>
      </c>
      <c r="F63" s="26">
        <f t="shared" si="137"/>
        <v>7.0554814814814834E-2</v>
      </c>
      <c r="H63" s="58">
        <f t="shared" si="138"/>
        <v>9.5249000000000024</v>
      </c>
      <c r="I63" s="2" t="s">
        <v>65</v>
      </c>
      <c r="J63" s="33" t="s">
        <v>1649</v>
      </c>
      <c r="K63" s="59">
        <f t="shared" si="139"/>
        <v>44085</v>
      </c>
      <c r="L63" s="60" t="str">
        <f t="shared" ca="1" si="79"/>
        <v>2021/5/26</v>
      </c>
      <c r="M63" s="44">
        <f t="shared" ca="1" si="80"/>
        <v>34830</v>
      </c>
      <c r="N63" s="61">
        <f t="shared" ca="1" si="81"/>
        <v>9.9815920183749671E-2</v>
      </c>
      <c r="O63" s="35">
        <f t="shared" si="140"/>
        <v>134.93493000000001</v>
      </c>
      <c r="P63" s="35">
        <f t="shared" si="141"/>
        <v>-6.5069999999991524E-2</v>
      </c>
      <c r="Q63" s="36">
        <f t="shared" si="142"/>
        <v>0.9</v>
      </c>
      <c r="R63" s="37">
        <f t="shared" si="150"/>
        <v>6825.3899999999539</v>
      </c>
      <c r="S63" s="38">
        <f t="shared" si="151"/>
        <v>8864.1339929999394</v>
      </c>
      <c r="T63" s="38"/>
      <c r="U63" s="62"/>
      <c r="V63" s="39">
        <f t="shared" si="152"/>
        <v>63905.729999999989</v>
      </c>
      <c r="W63" s="39">
        <f t="shared" si="153"/>
        <v>72769.863992999934</v>
      </c>
      <c r="X63" s="1">
        <f t="shared" si="154"/>
        <v>60080</v>
      </c>
      <c r="Y63" s="37">
        <f t="shared" si="155"/>
        <v>12689.863992999934</v>
      </c>
      <c r="Z63" s="183">
        <f t="shared" si="156"/>
        <v>0.21121611173435317</v>
      </c>
      <c r="AA63" s="183">
        <f>SUM($C$2:C63)*D63/SUM($B$2:B63)-1</f>
        <v>-8.8207882352953071E-4</v>
      </c>
      <c r="AB63" s="183">
        <f t="shared" si="92"/>
        <v>0.2120981905578827</v>
      </c>
      <c r="AC63" s="40">
        <f t="shared" si="93"/>
        <v>0.14944518518518518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7">10%*Q64+13%</f>
        <v>0.22000000000000003</v>
      </c>
      <c r="F64" s="26">
        <f t="shared" ref="F64:F73" si="158">IF(G64="",($F$1*C64-B64)/B64,H64/B64)</f>
        <v>6.499081481481489E-2</v>
      </c>
      <c r="H64" s="58">
        <f t="shared" ref="H64:H73" si="159">IF(G64="",$F$1*C64-B64,G64-B64)</f>
        <v>8.77376000000001</v>
      </c>
      <c r="I64" s="2" t="s">
        <v>65</v>
      </c>
      <c r="J64" s="33" t="s">
        <v>1664</v>
      </c>
      <c r="K64" s="59">
        <f t="shared" ref="K64:K73" si="160">DATE(MID(J64,1,4),MID(J64,5,2),MID(J64,7,2))</f>
        <v>44088</v>
      </c>
      <c r="L64" s="60" t="str">
        <f t="shared" ca="1" si="79"/>
        <v>2021/5/26</v>
      </c>
      <c r="M64" s="44">
        <f t="shared" ca="1" si="80"/>
        <v>34425</v>
      </c>
      <c r="N64" s="61">
        <f t="shared" ca="1" si="81"/>
        <v>9.3026068264342884E-2</v>
      </c>
      <c r="O64" s="35">
        <f t="shared" ref="O64:O73" si="161">D64*C64</f>
        <v>134.93648000000002</v>
      </c>
      <c r="P64" s="35">
        <f t="shared" ref="P64:P73" si="162">O64-B64</f>
        <v>-6.3519999999982701E-2</v>
      </c>
      <c r="Q64" s="36">
        <f t="shared" ref="Q64:Q73" si="163">B64/150</f>
        <v>0.9</v>
      </c>
      <c r="R64" s="37">
        <f t="shared" ref="R64:R73" si="164">R63+C64-T64</f>
        <v>6928.7499999999536</v>
      </c>
      <c r="S64" s="38">
        <f t="shared" ref="S64:S73" si="165">R64*D64</f>
        <v>9045.4831249999406</v>
      </c>
      <c r="T64" s="38"/>
      <c r="U64" s="62"/>
      <c r="V64" s="39">
        <f t="shared" ref="V64:V73" si="166">U64+V63</f>
        <v>63905.729999999989</v>
      </c>
      <c r="W64" s="39">
        <f t="shared" ref="W64:W73" si="167">S64+V64</f>
        <v>72951.213124999922</v>
      </c>
      <c r="X64" s="1">
        <f t="shared" ref="X64:X73" si="168">X63+B64</f>
        <v>60215</v>
      </c>
      <c r="Y64" s="37">
        <f t="shared" ref="Y64:Y73" si="169">W64-X64</f>
        <v>12736.213124999922</v>
      </c>
      <c r="Z64" s="183">
        <f t="shared" ref="Z64:Z73" si="170">W64/X64-1</f>
        <v>0.21151229967615914</v>
      </c>
      <c r="AA64" s="183">
        <f>SUM($C$2:C64)*D64/SUM($B$2:B64)-1</f>
        <v>4.2657270391779356E-3</v>
      </c>
      <c r="AB64" s="183">
        <f t="shared" si="92"/>
        <v>0.20724657263698121</v>
      </c>
      <c r="AC64" s="40">
        <f t="shared" si="93"/>
        <v>0.15500918518518514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7"/>
        <v>0.22000000000000003</v>
      </c>
      <c r="F65" s="26">
        <f t="shared" si="158"/>
        <v>5.8911629629629605E-2</v>
      </c>
      <c r="H65" s="58">
        <f t="shared" si="159"/>
        <v>7.9530699999999968</v>
      </c>
      <c r="I65" s="2" t="s">
        <v>65</v>
      </c>
      <c r="J65" s="33" t="s">
        <v>1666</v>
      </c>
      <c r="K65" s="59">
        <f t="shared" si="160"/>
        <v>44089</v>
      </c>
      <c r="L65" s="60" t="str">
        <f t="shared" ca="1" si="79"/>
        <v>2021/5/26</v>
      </c>
      <c r="M65" s="44">
        <f t="shared" ca="1" si="80"/>
        <v>34290</v>
      </c>
      <c r="N65" s="61">
        <f t="shared" ca="1" si="81"/>
        <v>8.4656475648877183E-2</v>
      </c>
      <c r="O65" s="35">
        <f t="shared" si="161"/>
        <v>134.92673299999998</v>
      </c>
      <c r="P65" s="35">
        <f t="shared" si="162"/>
        <v>-7.3267000000015514E-2</v>
      </c>
      <c r="Q65" s="36">
        <f t="shared" si="163"/>
        <v>0.9</v>
      </c>
      <c r="R65" s="37">
        <f t="shared" si="164"/>
        <v>7031.5199999999541</v>
      </c>
      <c r="S65" s="38">
        <f t="shared" si="165"/>
        <v>9231.6826079999391</v>
      </c>
      <c r="T65" s="38"/>
      <c r="U65" s="62"/>
      <c r="V65" s="39">
        <f t="shared" si="166"/>
        <v>63905.729999999989</v>
      </c>
      <c r="W65" s="39">
        <f t="shared" si="167"/>
        <v>73137.412607999926</v>
      </c>
      <c r="X65" s="1">
        <f t="shared" si="168"/>
        <v>60350</v>
      </c>
      <c r="Y65" s="37">
        <f t="shared" si="169"/>
        <v>12787.412607999926</v>
      </c>
      <c r="Z65" s="183">
        <f t="shared" si="170"/>
        <v>0.21188753285832518</v>
      </c>
      <c r="AA65" s="183">
        <f>SUM($C$2:C65)*D65/SUM($B$2:B65)-1</f>
        <v>9.7792393939393207E-3</v>
      </c>
      <c r="AB65" s="183">
        <f t="shared" si="92"/>
        <v>0.20210829346438586</v>
      </c>
      <c r="AC65" s="40">
        <f t="shared" si="93"/>
        <v>0.16108837037037044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7"/>
        <v>0.22000000000000003</v>
      </c>
      <c r="F66" s="26">
        <f t="shared" si="158"/>
        <v>6.3754370370370406E-2</v>
      </c>
      <c r="H66" s="58">
        <f t="shared" si="159"/>
        <v>8.6068400000000054</v>
      </c>
      <c r="I66" s="2" t="s">
        <v>65</v>
      </c>
      <c r="J66" s="33" t="s">
        <v>1668</v>
      </c>
      <c r="K66" s="59">
        <f t="shared" si="160"/>
        <v>44090</v>
      </c>
      <c r="L66" s="60" t="str">
        <f t="shared" ca="1" si="79"/>
        <v>2021/5/26</v>
      </c>
      <c r="M66" s="44">
        <f t="shared" ca="1" si="80"/>
        <v>34155</v>
      </c>
      <c r="N66" s="61">
        <f t="shared" ca="1" si="81"/>
        <v>9.1977648953301183E-2</v>
      </c>
      <c r="O66" s="35">
        <f t="shared" si="161"/>
        <v>134.92435599999999</v>
      </c>
      <c r="P66" s="35">
        <f t="shared" si="162"/>
        <v>-7.5644000000011147E-2</v>
      </c>
      <c r="Q66" s="36">
        <f t="shared" si="163"/>
        <v>0.9</v>
      </c>
      <c r="R66" s="37">
        <f t="shared" si="164"/>
        <v>7134.7599999999538</v>
      </c>
      <c r="S66" s="38">
        <f t="shared" si="165"/>
        <v>9324.4178439999396</v>
      </c>
      <c r="T66" s="38"/>
      <c r="U66" s="62"/>
      <c r="V66" s="39">
        <f t="shared" si="166"/>
        <v>63905.729999999989</v>
      </c>
      <c r="W66" s="39">
        <f t="shared" si="167"/>
        <v>73230.147843999934</v>
      </c>
      <c r="X66" s="1">
        <f t="shared" si="168"/>
        <v>60485</v>
      </c>
      <c r="Y66" s="37">
        <f t="shared" si="169"/>
        <v>12745.147843999934</v>
      </c>
      <c r="Z66" s="183">
        <f t="shared" si="170"/>
        <v>0.21071584432503809</v>
      </c>
      <c r="AA66" s="183">
        <f>SUM($C$2:C66)*D66/SUM($B$2:B66)-1</f>
        <v>5.0685651148354438E-3</v>
      </c>
      <c r="AB66" s="183">
        <f t="shared" si="92"/>
        <v>0.20564727921020265</v>
      </c>
      <c r="AC66" s="40">
        <f t="shared" si="93"/>
        <v>0.15624562962962962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7"/>
        <v>0.22000000000000003</v>
      </c>
      <c r="F67" s="26">
        <f t="shared" si="158"/>
        <v>6.0045037037036973E-2</v>
      </c>
      <c r="H67" s="58">
        <f t="shared" si="159"/>
        <v>8.1060799999999915</v>
      </c>
      <c r="I67" s="2" t="s">
        <v>65</v>
      </c>
      <c r="J67" s="33" t="s">
        <v>1670</v>
      </c>
      <c r="K67" s="59">
        <f t="shared" si="160"/>
        <v>44091</v>
      </c>
      <c r="L67" s="60" t="str">
        <f t="shared" ref="L67:L98" ca="1" si="171">IF(LEN(J67) &gt; 15,DATE(MID(J67,12,4),MID(J67,16,2),MID(J67,18,2)),TEXT(TODAY(),"yyyy/m/d"))</f>
        <v>2021/5/26</v>
      </c>
      <c r="M67" s="44">
        <f t="shared" ref="M67:M98" ca="1" si="172">(L67-K67+1)*B67</f>
        <v>34020</v>
      </c>
      <c r="N67" s="61">
        <f t="shared" ref="N67:N98" ca="1" si="173">H67/M67*365</f>
        <v>8.6969994121105135E-2</v>
      </c>
      <c r="O67" s="35">
        <f t="shared" si="161"/>
        <v>134.92712</v>
      </c>
      <c r="P67" s="35">
        <f t="shared" si="162"/>
        <v>-7.2879999999997835E-2</v>
      </c>
      <c r="Q67" s="36">
        <f t="shared" si="163"/>
        <v>0.9</v>
      </c>
      <c r="R67" s="37">
        <f t="shared" si="164"/>
        <v>7237.6399999999539</v>
      </c>
      <c r="S67" s="38">
        <f t="shared" si="165"/>
        <v>9492.1648599999407</v>
      </c>
      <c r="T67" s="38"/>
      <c r="U67" s="62"/>
      <c r="V67" s="39">
        <f t="shared" si="166"/>
        <v>63905.729999999989</v>
      </c>
      <c r="W67" s="39">
        <f t="shared" si="167"/>
        <v>73397.894859999928</v>
      </c>
      <c r="X67" s="1">
        <f t="shared" si="168"/>
        <v>60620</v>
      </c>
      <c r="Y67" s="37">
        <f t="shared" si="169"/>
        <v>12777.894859999928</v>
      </c>
      <c r="Z67" s="183">
        <f t="shared" si="170"/>
        <v>0.21078678422962605</v>
      </c>
      <c r="AA67" s="183">
        <f>SUM($C$2:C67)*D67/SUM($B$2:B67)-1</f>
        <v>8.4554261294260691E-3</v>
      </c>
      <c r="AB67" s="183">
        <f t="shared" ref="AB67:AB98" si="174">Z67-AA67</f>
        <v>0.20233135810019998</v>
      </c>
      <c r="AC67" s="40">
        <f t="shared" ref="AC67:AC98" si="175">IF(E67-F67&lt;0,"达成",E67-F67)</f>
        <v>0.15995496296296305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7"/>
        <v>0.22000000000000003</v>
      </c>
      <c r="F68" s="26">
        <f t="shared" si="158"/>
        <v>4.4177333333333395E-2</v>
      </c>
      <c r="H68" s="58">
        <f t="shared" si="159"/>
        <v>5.963940000000008</v>
      </c>
      <c r="I68" s="2" t="s">
        <v>65</v>
      </c>
      <c r="J68" s="33" t="s">
        <v>1672</v>
      </c>
      <c r="K68" s="59">
        <f t="shared" si="160"/>
        <v>44092</v>
      </c>
      <c r="L68" s="60" t="str">
        <f t="shared" ca="1" si="171"/>
        <v>2021/5/26</v>
      </c>
      <c r="M68" s="44">
        <f t="shared" ca="1" si="172"/>
        <v>33885</v>
      </c>
      <c r="N68" s="61">
        <f t="shared" ca="1" si="173"/>
        <v>6.4241938911022659E-2</v>
      </c>
      <c r="O68" s="35">
        <f t="shared" si="161"/>
        <v>134.92407599999999</v>
      </c>
      <c r="P68" s="35">
        <f t="shared" si="162"/>
        <v>-7.5924000000014757E-2</v>
      </c>
      <c r="Q68" s="36">
        <f t="shared" si="163"/>
        <v>0.9</v>
      </c>
      <c r="R68" s="37">
        <f t="shared" si="164"/>
        <v>7338.9799999999541</v>
      </c>
      <c r="S68" s="38">
        <f t="shared" si="165"/>
        <v>9771.1179719999382</v>
      </c>
      <c r="T68" s="38"/>
      <c r="U68" s="62"/>
      <c r="V68" s="39">
        <f t="shared" si="166"/>
        <v>63905.729999999989</v>
      </c>
      <c r="W68" s="39">
        <f t="shared" si="167"/>
        <v>73676.84797199993</v>
      </c>
      <c r="X68" s="1">
        <f t="shared" si="168"/>
        <v>60755</v>
      </c>
      <c r="Y68" s="37">
        <f t="shared" si="169"/>
        <v>12921.84797199993</v>
      </c>
      <c r="Z68" s="183">
        <f t="shared" si="170"/>
        <v>0.21268781124187197</v>
      </c>
      <c r="AA68" s="183">
        <f>SUM($C$2:C68)*D68/SUM($B$2:B68)-1</f>
        <v>2.3362818018017872E-2</v>
      </c>
      <c r="AB68" s="183">
        <f t="shared" si="174"/>
        <v>0.1893249932238541</v>
      </c>
      <c r="AC68" s="40">
        <f t="shared" si="175"/>
        <v>0.17582266666666663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7"/>
        <v>0.21000000000000002</v>
      </c>
      <c r="F69" s="26">
        <f t="shared" si="158"/>
        <v>4.7654833333333237E-2</v>
      </c>
      <c r="H69" s="58">
        <f t="shared" si="159"/>
        <v>5.7185799999999887</v>
      </c>
      <c r="I69" s="2" t="s">
        <v>65</v>
      </c>
      <c r="J69" s="33" t="s">
        <v>1674</v>
      </c>
      <c r="K69" s="59">
        <f t="shared" si="160"/>
        <v>44095</v>
      </c>
      <c r="L69" s="60" t="str">
        <f t="shared" ca="1" si="171"/>
        <v>2021/5/26</v>
      </c>
      <c r="M69" s="44">
        <f t="shared" ca="1" si="172"/>
        <v>29760</v>
      </c>
      <c r="N69" s="61">
        <f t="shared" ca="1" si="173"/>
        <v>7.013715389784933E-2</v>
      </c>
      <c r="O69" s="35">
        <f t="shared" si="161"/>
        <v>119.94329799999998</v>
      </c>
      <c r="P69" s="35">
        <f t="shared" si="162"/>
        <v>-5.6702000000015573E-2</v>
      </c>
      <c r="Q69" s="36">
        <f t="shared" si="163"/>
        <v>0.8</v>
      </c>
      <c r="R69" s="37">
        <f t="shared" si="164"/>
        <v>7429.3599999999542</v>
      </c>
      <c r="S69" s="38">
        <f t="shared" si="165"/>
        <v>9859.5036559999389</v>
      </c>
      <c r="T69" s="38"/>
      <c r="U69" s="62"/>
      <c r="V69" s="39">
        <f t="shared" si="166"/>
        <v>63905.729999999989</v>
      </c>
      <c r="W69" s="39">
        <f t="shared" si="167"/>
        <v>73765.233655999924</v>
      </c>
      <c r="X69" s="1">
        <f t="shared" si="168"/>
        <v>60875</v>
      </c>
      <c r="Y69" s="37">
        <f t="shared" si="169"/>
        <v>12890.233655999924</v>
      </c>
      <c r="Z69" s="183">
        <f t="shared" si="170"/>
        <v>0.21174921816837666</v>
      </c>
      <c r="AA69" s="183">
        <f>SUM($C$2:C69)*D69/SUM($B$2:B69)-1</f>
        <v>1.9765954766133742E-2</v>
      </c>
      <c r="AB69" s="183">
        <f t="shared" si="174"/>
        <v>0.19198326340224292</v>
      </c>
      <c r="AC69" s="40">
        <f t="shared" si="175"/>
        <v>0.16234516666666679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7"/>
        <v>0.21000000000000002</v>
      </c>
      <c r="F70" s="26">
        <f t="shared" si="158"/>
        <v>6.052158333333324E-2</v>
      </c>
      <c r="H70" s="58">
        <f t="shared" si="159"/>
        <v>7.2625899999999888</v>
      </c>
      <c r="I70" s="2" t="s">
        <v>65</v>
      </c>
      <c r="J70" s="33" t="s">
        <v>1676</v>
      </c>
      <c r="K70" s="59">
        <f t="shared" si="160"/>
        <v>44096</v>
      </c>
      <c r="L70" s="60" t="str">
        <f t="shared" ca="1" si="171"/>
        <v>2021/5/26</v>
      </c>
      <c r="M70" s="44">
        <f t="shared" ca="1" si="172"/>
        <v>29640</v>
      </c>
      <c r="N70" s="61">
        <f t="shared" ca="1" si="173"/>
        <v>8.9434728407557201E-2</v>
      </c>
      <c r="O70" s="35">
        <f t="shared" si="161"/>
        <v>119.94338999999999</v>
      </c>
      <c r="P70" s="35">
        <f t="shared" si="162"/>
        <v>-5.6610000000006266E-2</v>
      </c>
      <c r="Q70" s="36">
        <f t="shared" si="163"/>
        <v>0.8</v>
      </c>
      <c r="R70" s="37">
        <f t="shared" si="164"/>
        <v>7520.849999999954</v>
      </c>
      <c r="S70" s="38">
        <f t="shared" si="165"/>
        <v>9859.8343499999391</v>
      </c>
      <c r="T70" s="38"/>
      <c r="U70" s="62"/>
      <c r="V70" s="39">
        <f t="shared" si="166"/>
        <v>63905.729999999989</v>
      </c>
      <c r="W70" s="39">
        <f t="shared" si="167"/>
        <v>73765.564349999928</v>
      </c>
      <c r="X70" s="1">
        <f t="shared" si="168"/>
        <v>60995</v>
      </c>
      <c r="Y70" s="37">
        <f t="shared" si="169"/>
        <v>12770.564349999928</v>
      </c>
      <c r="Z70" s="183">
        <f t="shared" si="170"/>
        <v>0.20937067546520094</v>
      </c>
      <c r="AA70" s="183">
        <f>SUM($C$2:C70)*D70/SUM($B$2:B70)-1</f>
        <v>7.2842346760066956E-3</v>
      </c>
      <c r="AB70" s="183">
        <f t="shared" si="174"/>
        <v>0.20208644078919424</v>
      </c>
      <c r="AC70" s="40">
        <f t="shared" si="175"/>
        <v>0.14947841666666678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7"/>
        <v>0.22000000000000003</v>
      </c>
      <c r="F71" s="26">
        <f t="shared" si="158"/>
        <v>5.4893185185185052E-2</v>
      </c>
      <c r="H71" s="58">
        <f t="shared" si="159"/>
        <v>7.4105799999999817</v>
      </c>
      <c r="I71" s="2" t="s">
        <v>65</v>
      </c>
      <c r="J71" s="33" t="s">
        <v>1678</v>
      </c>
      <c r="K71" s="59">
        <f t="shared" si="160"/>
        <v>44097</v>
      </c>
      <c r="L71" s="60" t="str">
        <f t="shared" ca="1" si="171"/>
        <v>2021/5/26</v>
      </c>
      <c r="M71" s="44">
        <f t="shared" ca="1" si="172"/>
        <v>33210</v>
      </c>
      <c r="N71" s="61">
        <f t="shared" ca="1" si="173"/>
        <v>8.1447205660945293E-2</v>
      </c>
      <c r="O71" s="35">
        <f t="shared" si="161"/>
        <v>134.926602</v>
      </c>
      <c r="P71" s="35">
        <f t="shared" si="162"/>
        <v>-7.339799999999741E-2</v>
      </c>
      <c r="Q71" s="36">
        <f t="shared" si="163"/>
        <v>0.9</v>
      </c>
      <c r="R71" s="37">
        <f t="shared" si="164"/>
        <v>7623.2299999999541</v>
      </c>
      <c r="S71" s="38">
        <f t="shared" si="165"/>
        <v>10046.654816999941</v>
      </c>
      <c r="T71" s="38"/>
      <c r="U71" s="62"/>
      <c r="V71" s="39">
        <f t="shared" si="166"/>
        <v>63905.729999999989</v>
      </c>
      <c r="W71" s="39">
        <f t="shared" si="167"/>
        <v>73952.384816999926</v>
      </c>
      <c r="X71" s="1">
        <f t="shared" si="168"/>
        <v>61130</v>
      </c>
      <c r="Y71" s="37">
        <f t="shared" si="169"/>
        <v>12822.384816999926</v>
      </c>
      <c r="Z71" s="183">
        <f t="shared" si="170"/>
        <v>0.20975600878455625</v>
      </c>
      <c r="AA71" s="183">
        <f>SUM($C$2:C71)*D71/SUM($B$2:B71)-1</f>
        <v>1.238199827586195E-2</v>
      </c>
      <c r="AB71" s="183">
        <f t="shared" si="174"/>
        <v>0.1973740105086943</v>
      </c>
      <c r="AC71" s="40">
        <f t="shared" si="175"/>
        <v>0.16510681481481498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7"/>
        <v>0.22000000000000003</v>
      </c>
      <c r="F72" s="26">
        <f t="shared" si="158"/>
        <v>7.756133333333326E-2</v>
      </c>
      <c r="H72" s="58">
        <f t="shared" si="159"/>
        <v>10.470779999999991</v>
      </c>
      <c r="I72" s="2" t="s">
        <v>65</v>
      </c>
      <c r="J72" s="33" t="s">
        <v>1680</v>
      </c>
      <c r="K72" s="59">
        <f t="shared" si="160"/>
        <v>44098</v>
      </c>
      <c r="L72" s="60" t="str">
        <f t="shared" ca="1" si="171"/>
        <v>2021/5/26</v>
      </c>
      <c r="M72" s="44">
        <f t="shared" ca="1" si="172"/>
        <v>33075</v>
      </c>
      <c r="N72" s="61">
        <f t="shared" ca="1" si="173"/>
        <v>0.11555055782312915</v>
      </c>
      <c r="O72" s="35">
        <f t="shared" si="161"/>
        <v>134.92911599999999</v>
      </c>
      <c r="P72" s="35">
        <f t="shared" si="162"/>
        <v>-7.0884000000006608E-2</v>
      </c>
      <c r="Q72" s="36">
        <f t="shared" si="163"/>
        <v>0.9</v>
      </c>
      <c r="R72" s="37">
        <f t="shared" si="164"/>
        <v>7727.809999999954</v>
      </c>
      <c r="S72" s="38">
        <f t="shared" si="165"/>
        <v>9970.42046199994</v>
      </c>
      <c r="T72" s="38"/>
      <c r="U72" s="62"/>
      <c r="V72" s="39">
        <f t="shared" si="166"/>
        <v>63905.729999999989</v>
      </c>
      <c r="W72" s="39">
        <f t="shared" si="167"/>
        <v>73876.150461999932</v>
      </c>
      <c r="X72" s="1">
        <f t="shared" si="168"/>
        <v>61265</v>
      </c>
      <c r="Y72" s="37">
        <f t="shared" si="169"/>
        <v>12611.150461999932</v>
      </c>
      <c r="Z72" s="183">
        <f t="shared" si="170"/>
        <v>0.20584592282706171</v>
      </c>
      <c r="AA72" s="183">
        <f>SUM($C$2:C72)*D72/SUM($B$2:B72)-1</f>
        <v>-8.7686195812111123E-3</v>
      </c>
      <c r="AB72" s="183">
        <f t="shared" si="174"/>
        <v>0.21461454240827282</v>
      </c>
      <c r="AC72" s="40">
        <f t="shared" si="175"/>
        <v>0.14243866666666677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7"/>
        <v>0.22000000000000003</v>
      </c>
      <c r="F73" s="26">
        <f t="shared" si="158"/>
        <v>7.8591703703703733E-2</v>
      </c>
      <c r="H73" s="58">
        <f t="shared" si="159"/>
        <v>10.609880000000004</v>
      </c>
      <c r="I73" s="2" t="s">
        <v>65</v>
      </c>
      <c r="J73" s="33" t="s">
        <v>1682</v>
      </c>
      <c r="K73" s="59">
        <f t="shared" si="160"/>
        <v>44099</v>
      </c>
      <c r="L73" s="60" t="str">
        <f t="shared" ca="1" si="171"/>
        <v>2021/5/26</v>
      </c>
      <c r="M73" s="44">
        <f t="shared" ca="1" si="172"/>
        <v>32940</v>
      </c>
      <c r="N73" s="61">
        <f t="shared" ca="1" si="173"/>
        <v>0.11756545840922895</v>
      </c>
      <c r="O73" s="35">
        <f t="shared" si="161"/>
        <v>134.93252000000001</v>
      </c>
      <c r="P73" s="35">
        <f t="shared" si="162"/>
        <v>-6.7479999999989104E-2</v>
      </c>
      <c r="Q73" s="36">
        <f t="shared" si="163"/>
        <v>0.9</v>
      </c>
      <c r="R73" s="37">
        <f t="shared" si="164"/>
        <v>7832.4899999999543</v>
      </c>
      <c r="S73" s="38">
        <f t="shared" si="165"/>
        <v>10096.079609999941</v>
      </c>
      <c r="T73" s="38"/>
      <c r="U73" s="62"/>
      <c r="V73" s="39">
        <f t="shared" si="166"/>
        <v>63905.729999999989</v>
      </c>
      <c r="W73" s="39">
        <f t="shared" si="167"/>
        <v>74001.809609999924</v>
      </c>
      <c r="X73" s="1">
        <f t="shared" si="168"/>
        <v>61400</v>
      </c>
      <c r="Y73" s="37">
        <f t="shared" si="169"/>
        <v>12601.809609999924</v>
      </c>
      <c r="Z73" s="183">
        <f t="shared" si="170"/>
        <v>0.20524119885993364</v>
      </c>
      <c r="AA73" s="183">
        <f>SUM($C$2:C73)*D73/SUM($B$2:B73)-1</f>
        <v>-9.5522307692308406E-3</v>
      </c>
      <c r="AB73" s="183">
        <f t="shared" si="174"/>
        <v>0.21479342962916448</v>
      </c>
      <c r="AC73" s="40">
        <f t="shared" si="175"/>
        <v>0.14140829629629631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6">10%*Q74+13%</f>
        <v>0.22000000000000003</v>
      </c>
      <c r="F74" s="26">
        <f t="shared" ref="F74:F77" si="177">IF(G74="",($F$1*C74-B74)/B74,H74/B74)</f>
        <v>8.6628592592592632E-2</v>
      </c>
      <c r="H74" s="58">
        <f t="shared" ref="H74:H77" si="178">IF(G74="",$F$1*C74-B74,G74-B74)</f>
        <v>11.694860000000006</v>
      </c>
      <c r="I74" s="2" t="s">
        <v>65</v>
      </c>
      <c r="J74" s="33" t="s">
        <v>1700</v>
      </c>
      <c r="K74" s="59">
        <f t="shared" ref="K74:K77" si="179">DATE(MID(J74,1,4),MID(J74,5,2),MID(J74,7,2))</f>
        <v>44102</v>
      </c>
      <c r="L74" s="60" t="str">
        <f t="shared" ca="1" si="171"/>
        <v>2021/5/26</v>
      </c>
      <c r="M74" s="44">
        <f t="shared" ca="1" si="172"/>
        <v>32535</v>
      </c>
      <c r="N74" s="61">
        <f t="shared" ca="1" si="173"/>
        <v>0.13120098048255729</v>
      </c>
      <c r="O74" s="35">
        <f t="shared" ref="O74:O77" si="180">D74*C74</f>
        <v>134.925524</v>
      </c>
      <c r="P74" s="35">
        <f t="shared" ref="P74:P77" si="181">O74-B74</f>
        <v>-7.4476000000004206E-2</v>
      </c>
      <c r="Q74" s="36">
        <f t="shared" ref="Q74:Q77" si="182">B74/150</f>
        <v>0.9</v>
      </c>
      <c r="R74" s="37">
        <f t="shared" ref="R74:R79" si="183">R73+C74-T74</f>
        <v>7937.9499999999543</v>
      </c>
      <c r="S74" s="38">
        <f t="shared" ref="S74:S79" si="184">R74*D74</f>
        <v>10155.813229999942</v>
      </c>
      <c r="T74" s="38"/>
      <c r="U74" s="62"/>
      <c r="V74" s="39">
        <f t="shared" ref="V74:V79" si="185">U74+V73</f>
        <v>63905.729999999989</v>
      </c>
      <c r="W74" s="39">
        <f t="shared" ref="W74:W79" si="186">S74+V74</f>
        <v>74061.543229999923</v>
      </c>
      <c r="X74" s="1">
        <f t="shared" ref="X74:X79" si="187">X73+B74</f>
        <v>61535</v>
      </c>
      <c r="Y74" s="37">
        <f t="shared" ref="Y74:Y79" si="188">W74-X74</f>
        <v>12526.543229999923</v>
      </c>
      <c r="Z74" s="183">
        <f t="shared" ref="Z74:Z79" si="189">W74/X74-1</f>
        <v>0.20356777817502114</v>
      </c>
      <c r="AA74" s="183">
        <f>SUM($C$2:C74)*D74/SUM($B$2:B74)-1</f>
        <v>-1.6685900274574283E-2</v>
      </c>
      <c r="AB74" s="183">
        <f t="shared" si="174"/>
        <v>0.22025367844959542</v>
      </c>
      <c r="AC74" s="40">
        <f t="shared" si="175"/>
        <v>0.13337140740740738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6"/>
        <v>0.22000000000000003</v>
      </c>
      <c r="F75" s="26">
        <f t="shared" si="177"/>
        <v>7.8282592592592612E-2</v>
      </c>
      <c r="H75" s="58">
        <f t="shared" si="178"/>
        <v>10.568150000000003</v>
      </c>
      <c r="I75" s="2" t="s">
        <v>65</v>
      </c>
      <c r="J75" s="33" t="s">
        <v>1702</v>
      </c>
      <c r="K75" s="59">
        <f t="shared" si="179"/>
        <v>44103</v>
      </c>
      <c r="L75" s="60" t="str">
        <f t="shared" ca="1" si="171"/>
        <v>2021/5/26</v>
      </c>
      <c r="M75" s="44">
        <f t="shared" ca="1" si="172"/>
        <v>32400</v>
      </c>
      <c r="N75" s="61">
        <f t="shared" ca="1" si="173"/>
        <v>0.11905477623456794</v>
      </c>
      <c r="O75" s="35">
        <f t="shared" si="180"/>
        <v>134.92524499999999</v>
      </c>
      <c r="P75" s="35">
        <f t="shared" si="181"/>
        <v>-7.4755000000010341E-2</v>
      </c>
      <c r="Q75" s="36">
        <f t="shared" si="182"/>
        <v>0.9</v>
      </c>
      <c r="R75" s="37">
        <f t="shared" si="183"/>
        <v>8042.599999999954</v>
      </c>
      <c r="S75" s="38">
        <f t="shared" si="184"/>
        <v>10369.32417999994</v>
      </c>
      <c r="T75" s="38"/>
      <c r="U75" s="62"/>
      <c r="V75" s="39">
        <f t="shared" si="185"/>
        <v>63905.729999999989</v>
      </c>
      <c r="W75" s="39">
        <f t="shared" si="186"/>
        <v>74275.054179999934</v>
      </c>
      <c r="X75" s="1">
        <f t="shared" si="187"/>
        <v>61670</v>
      </c>
      <c r="Y75" s="37">
        <f t="shared" si="188"/>
        <v>12605.054179999934</v>
      </c>
      <c r="Z75" s="183">
        <f t="shared" si="189"/>
        <v>0.20439523560888495</v>
      </c>
      <c r="AA75" s="183">
        <f>SUM($C$2:C75)*D75/SUM($B$2:B75)-1</f>
        <v>-8.9524852813854805E-3</v>
      </c>
      <c r="AB75" s="183">
        <f t="shared" si="174"/>
        <v>0.21334772089027043</v>
      </c>
      <c r="AC75" s="40">
        <f t="shared" si="175"/>
        <v>0.1417174074074074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6"/>
        <v>0.22000000000000003</v>
      </c>
      <c r="F76" s="26">
        <f t="shared" si="177"/>
        <v>8.4670888888888809E-2</v>
      </c>
      <c r="H76" s="58">
        <f t="shared" si="178"/>
        <v>11.430569999999989</v>
      </c>
      <c r="I76" s="2" t="s">
        <v>65</v>
      </c>
      <c r="J76" s="33" t="s">
        <v>1705</v>
      </c>
      <c r="K76" s="59">
        <f t="shared" si="179"/>
        <v>44104</v>
      </c>
      <c r="L76" s="60" t="str">
        <f t="shared" ca="1" si="171"/>
        <v>2021/5/26</v>
      </c>
      <c r="M76" s="44">
        <f t="shared" ca="1" si="172"/>
        <v>32265</v>
      </c>
      <c r="N76" s="61">
        <f t="shared" ca="1" si="173"/>
        <v>0.1293090980939097</v>
      </c>
      <c r="O76" s="35">
        <f t="shared" si="180"/>
        <v>134.92455899999999</v>
      </c>
      <c r="P76" s="35">
        <f t="shared" si="181"/>
        <v>-7.5441000000012082E-2</v>
      </c>
      <c r="Q76" s="36">
        <f t="shared" si="182"/>
        <v>0.9</v>
      </c>
      <c r="R76" s="37">
        <f t="shared" si="183"/>
        <v>8147.8699999999544</v>
      </c>
      <c r="S76" s="38">
        <f t="shared" si="184"/>
        <v>10443.124978999942</v>
      </c>
      <c r="T76" s="38"/>
      <c r="U76" s="62"/>
      <c r="V76" s="39">
        <f t="shared" si="185"/>
        <v>63905.729999999989</v>
      </c>
      <c r="W76" s="39">
        <f t="shared" si="186"/>
        <v>74348.854978999938</v>
      </c>
      <c r="X76" s="1">
        <f t="shared" si="187"/>
        <v>61805</v>
      </c>
      <c r="Y76" s="37">
        <f t="shared" si="188"/>
        <v>12543.854978999938</v>
      </c>
      <c r="Z76" s="183">
        <f t="shared" si="189"/>
        <v>0.2029585790631816</v>
      </c>
      <c r="AA76" s="183">
        <f>SUM($C$2:C76)*D76/SUM($B$2:B76)-1</f>
        <v>-1.4589392746666596E-2</v>
      </c>
      <c r="AB76" s="183">
        <f t="shared" si="174"/>
        <v>0.2175479718098482</v>
      </c>
      <c r="AC76" s="40">
        <f t="shared" si="175"/>
        <v>0.13532911111111123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6"/>
        <v>0.22000000000000003</v>
      </c>
      <c r="F77" s="26">
        <f t="shared" si="177"/>
        <v>5.8087333333333359E-2</v>
      </c>
      <c r="H77" s="58">
        <f t="shared" si="178"/>
        <v>7.8417900000000031</v>
      </c>
      <c r="I77" s="2" t="s">
        <v>65</v>
      </c>
      <c r="J77" s="33" t="s">
        <v>1707</v>
      </c>
      <c r="K77" s="59">
        <f t="shared" si="179"/>
        <v>44113</v>
      </c>
      <c r="L77" s="60" t="str">
        <f t="shared" ca="1" si="171"/>
        <v>2021/5/26</v>
      </c>
      <c r="M77" s="44">
        <f t="shared" ca="1" si="172"/>
        <v>31050</v>
      </c>
      <c r="N77" s="61">
        <f t="shared" ca="1" si="173"/>
        <v>9.2182072463768153E-2</v>
      </c>
      <c r="O77" s="35">
        <f t="shared" si="180"/>
        <v>134.93466000000001</v>
      </c>
      <c r="P77" s="35">
        <f t="shared" si="181"/>
        <v>-6.533999999999196E-2</v>
      </c>
      <c r="Q77" s="36">
        <f t="shared" si="182"/>
        <v>0.9</v>
      </c>
      <c r="R77" s="37">
        <f t="shared" si="183"/>
        <v>8250.559999999954</v>
      </c>
      <c r="S77" s="38">
        <f t="shared" si="184"/>
        <v>10841.235839999939</v>
      </c>
      <c r="T77" s="38"/>
      <c r="U77" s="62"/>
      <c r="V77" s="39">
        <f t="shared" si="185"/>
        <v>63905.729999999989</v>
      </c>
      <c r="W77" s="39">
        <f t="shared" si="186"/>
        <v>74746.965839999932</v>
      </c>
      <c r="X77" s="1">
        <f t="shared" si="187"/>
        <v>61940</v>
      </c>
      <c r="Y77" s="37">
        <f t="shared" si="188"/>
        <v>12806.965839999932</v>
      </c>
      <c r="Z77" s="183">
        <f t="shared" si="189"/>
        <v>0.20676405941233345</v>
      </c>
      <c r="AA77" s="183">
        <f>SUM($C$2:C77)*D77/SUM($B$2:B77)-1</f>
        <v>1.0091558359621278E-2</v>
      </c>
      <c r="AB77" s="183">
        <f t="shared" si="174"/>
        <v>0.19667250105271217</v>
      </c>
      <c r="AC77" s="40">
        <f t="shared" si="175"/>
        <v>0.16191266666666668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90">10%*Q78+13%</f>
        <v>0.22000000000000003</v>
      </c>
      <c r="F78" s="26">
        <f t="shared" ref="F78:F79" si="191">IF(G78="",($F$1*C78-B78)/B78,H78/B78)</f>
        <v>3.0267333333333219E-2</v>
      </c>
      <c r="H78" s="58">
        <f t="shared" ref="H78:H79" si="192">IF(G78="",$F$1*C78-B78,G78-B78)</f>
        <v>4.0860899999999845</v>
      </c>
      <c r="I78" s="2" t="s">
        <v>65</v>
      </c>
      <c r="J78" s="33" t="s">
        <v>1709</v>
      </c>
      <c r="K78" s="59">
        <f t="shared" ref="K78:K79" si="193">DATE(MID(J78,1,4),MID(J78,5,2),MID(J78,7,2))</f>
        <v>44116</v>
      </c>
      <c r="L78" s="60" t="str">
        <f t="shared" ca="1" si="171"/>
        <v>2021/5/26</v>
      </c>
      <c r="M78" s="44">
        <f t="shared" ca="1" si="172"/>
        <v>30645</v>
      </c>
      <c r="N78" s="61">
        <f t="shared" ca="1" si="173"/>
        <v>4.8667738619676756E-2</v>
      </c>
      <c r="O78" s="35">
        <f t="shared" ref="O78:O79" si="194">D78*C78</f>
        <v>134.93650499999998</v>
      </c>
      <c r="P78" s="35">
        <f t="shared" ref="P78:P79" si="195">O78-B78</f>
        <v>-6.3495000000017399E-2</v>
      </c>
      <c r="Q78" s="36">
        <f t="shared" ref="Q78:Q79" si="196">B78/150</f>
        <v>0.9</v>
      </c>
      <c r="R78" s="37">
        <f t="shared" si="183"/>
        <v>8350.5499999999538</v>
      </c>
      <c r="S78" s="38">
        <f t="shared" si="184"/>
        <v>11269.067224999937</v>
      </c>
      <c r="T78" s="38"/>
      <c r="U78" s="62"/>
      <c r="V78" s="39">
        <f t="shared" si="185"/>
        <v>63905.729999999989</v>
      </c>
      <c r="W78" s="39">
        <f t="shared" si="186"/>
        <v>75174.797224999929</v>
      </c>
      <c r="X78" s="1">
        <f t="shared" si="187"/>
        <v>62075</v>
      </c>
      <c r="Y78" s="37">
        <f t="shared" si="188"/>
        <v>13099.797224999929</v>
      </c>
      <c r="Z78" s="183">
        <f t="shared" si="189"/>
        <v>0.21103177164719988</v>
      </c>
      <c r="AA78" s="183">
        <f>SUM($C$2:C78)*D78/SUM($B$2:B78)-1</f>
        <v>3.6851142042509055E-2</v>
      </c>
      <c r="AB78" s="183">
        <f t="shared" si="174"/>
        <v>0.17418062960469083</v>
      </c>
      <c r="AC78" s="40">
        <f t="shared" si="175"/>
        <v>0.1897326666666668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90"/>
        <v>0.21000000000000002</v>
      </c>
      <c r="F79" s="26">
        <f t="shared" si="191"/>
        <v>2.8760416666666681E-2</v>
      </c>
      <c r="H79" s="58">
        <f t="shared" si="192"/>
        <v>3.4512500000000017</v>
      </c>
      <c r="I79" s="2" t="s">
        <v>65</v>
      </c>
      <c r="J79" s="33" t="s">
        <v>1711</v>
      </c>
      <c r="K79" s="59">
        <f t="shared" si="193"/>
        <v>44117</v>
      </c>
      <c r="L79" s="60" t="str">
        <f t="shared" ca="1" si="171"/>
        <v>2021/5/26</v>
      </c>
      <c r="M79" s="44">
        <f t="shared" ca="1" si="172"/>
        <v>27120</v>
      </c>
      <c r="N79" s="61">
        <f t="shared" ca="1" si="173"/>
        <v>4.6449345501474948E-2</v>
      </c>
      <c r="O79" s="35">
        <f t="shared" si="194"/>
        <v>119.94562499999999</v>
      </c>
      <c r="P79" s="35">
        <f t="shared" si="195"/>
        <v>-5.437500000000739E-2</v>
      </c>
      <c r="Q79" s="36">
        <f t="shared" si="196"/>
        <v>0.8</v>
      </c>
      <c r="R79" s="37">
        <f t="shared" si="183"/>
        <v>8439.2999999999538</v>
      </c>
      <c r="S79" s="38">
        <f t="shared" si="184"/>
        <v>11405.713949999938</v>
      </c>
      <c r="T79" s="38"/>
      <c r="U79" s="62"/>
      <c r="V79" s="39">
        <f t="shared" si="185"/>
        <v>63905.729999999989</v>
      </c>
      <c r="W79" s="39">
        <f t="shared" si="186"/>
        <v>75311.443949999928</v>
      </c>
      <c r="X79" s="1">
        <f t="shared" si="187"/>
        <v>62195</v>
      </c>
      <c r="Y79" s="37">
        <f t="shared" si="188"/>
        <v>13116.443949999928</v>
      </c>
      <c r="Z79" s="183">
        <f t="shared" si="189"/>
        <v>0.21089225741618978</v>
      </c>
      <c r="AA79" s="183">
        <f>SUM($C$2:C79)*D79/SUM($B$2:B79)-1</f>
        <v>3.7910479262672769E-2</v>
      </c>
      <c r="AB79" s="183">
        <f t="shared" si="174"/>
        <v>0.17298177815351701</v>
      </c>
      <c r="AC79" s="40">
        <f t="shared" si="175"/>
        <v>0.18123958333333334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7">10%*Q80+13%</f>
        <v>0.21000000000000002</v>
      </c>
      <c r="F80" s="26">
        <f t="shared" ref="F80:F92" si="198">IF(G80="",($F$1*C80-B80)/B80,H80/B80)</f>
        <v>3.4788083333333358E-2</v>
      </c>
      <c r="H80" s="58">
        <f t="shared" ref="H80:H92" si="199">IF(G80="",$F$1*C80-B80,G80-B80)</f>
        <v>4.1745700000000028</v>
      </c>
      <c r="I80" s="2" t="s">
        <v>65</v>
      </c>
      <c r="J80" s="33" t="s">
        <v>1720</v>
      </c>
      <c r="K80" s="59">
        <f t="shared" ref="K80:K92" si="200">DATE(MID(J80,1,4),MID(J80,5,2),MID(J80,7,2))</f>
        <v>44118</v>
      </c>
      <c r="L80" s="60" t="str">
        <f t="shared" ca="1" si="171"/>
        <v>2021/5/26</v>
      </c>
      <c r="M80" s="44">
        <f t="shared" ca="1" si="172"/>
        <v>27000</v>
      </c>
      <c r="N80" s="61">
        <f t="shared" ca="1" si="173"/>
        <v>5.6434001851851885E-2</v>
      </c>
      <c r="O80" s="35">
        <f t="shared" ref="O80:O92" si="201">D80*C80</f>
        <v>119.94317199999999</v>
      </c>
      <c r="P80" s="35">
        <f t="shared" ref="P80:P92" si="202">O80-B80</f>
        <v>-5.6828000000010093E-2</v>
      </c>
      <c r="Q80" s="36">
        <f t="shared" ref="Q80:Q92" si="203">B80/150</f>
        <v>0.8</v>
      </c>
      <c r="R80" s="37">
        <f t="shared" ref="R80:R92" si="204">R79+C80-T80</f>
        <v>8528.5699999999542</v>
      </c>
      <c r="S80" s="38">
        <f t="shared" ref="S80:S92" si="205">R80*D80</f>
        <v>11458.986651999938</v>
      </c>
      <c r="T80" s="38"/>
      <c r="U80" s="62"/>
      <c r="V80" s="39">
        <f t="shared" ref="V80:V92" si="206">U80+V79</f>
        <v>63905.729999999989</v>
      </c>
      <c r="W80" s="39">
        <f t="shared" ref="W80:W92" si="207">S80+V80</f>
        <v>75364.71665199993</v>
      </c>
      <c r="X80" s="1">
        <f t="shared" ref="X80:X92" si="208">X79+B80</f>
        <v>62315</v>
      </c>
      <c r="Y80" s="37">
        <f t="shared" ref="Y80:Y92" si="209">W80-X80</f>
        <v>13049.71665199993</v>
      </c>
      <c r="Z80" s="183">
        <f t="shared" ref="Z80:Z92" si="210">W80/X80-1</f>
        <v>0.20941533582604399</v>
      </c>
      <c r="AA80" s="183">
        <f>SUM($C$2:C80)*D80/SUM($B$2:B80)-1</f>
        <v>3.1451205260495607E-2</v>
      </c>
      <c r="AB80" s="183">
        <f t="shared" si="174"/>
        <v>0.17796413056554838</v>
      </c>
      <c r="AC80" s="40">
        <f t="shared" si="175"/>
        <v>0.17521191666666666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7"/>
        <v>0.21000000000000002</v>
      </c>
      <c r="F81" s="26">
        <f t="shared" si="198"/>
        <v>4.058391666666665E-2</v>
      </c>
      <c r="H81" s="58">
        <f t="shared" si="199"/>
        <v>4.8700699999999983</v>
      </c>
      <c r="I81" s="2" t="s">
        <v>65</v>
      </c>
      <c r="J81" s="33" t="s">
        <v>1722</v>
      </c>
      <c r="K81" s="59">
        <f t="shared" si="200"/>
        <v>44119</v>
      </c>
      <c r="L81" s="60" t="str">
        <f t="shared" ca="1" si="171"/>
        <v>2021/5/26</v>
      </c>
      <c r="M81" s="44">
        <f t="shared" ca="1" si="172"/>
        <v>26880</v>
      </c>
      <c r="N81" s="61">
        <f t="shared" ca="1" si="173"/>
        <v>6.6130042782738069E-2</v>
      </c>
      <c r="O81" s="35">
        <f t="shared" si="201"/>
        <v>119.941697</v>
      </c>
      <c r="P81" s="35">
        <f t="shared" si="202"/>
        <v>-5.8302999999995109E-2</v>
      </c>
      <c r="Q81" s="36">
        <f t="shared" si="203"/>
        <v>0.8</v>
      </c>
      <c r="R81" s="37">
        <f t="shared" si="204"/>
        <v>8618.3399999999547</v>
      </c>
      <c r="S81" s="38">
        <f t="shared" si="205"/>
        <v>11514.96407399994</v>
      </c>
      <c r="T81" s="38"/>
      <c r="U81" s="62"/>
      <c r="V81" s="39">
        <f t="shared" si="206"/>
        <v>63905.729999999989</v>
      </c>
      <c r="W81" s="39">
        <f t="shared" si="207"/>
        <v>75420.694073999926</v>
      </c>
      <c r="X81" s="1">
        <f t="shared" si="208"/>
        <v>62435</v>
      </c>
      <c r="Y81" s="37">
        <f t="shared" si="209"/>
        <v>12985.694073999926</v>
      </c>
      <c r="Z81" s="183">
        <f t="shared" si="210"/>
        <v>0.2079874120925751</v>
      </c>
      <c r="AA81" s="183">
        <f>SUM($C$2:C81)*D81/SUM($B$2:B81)-1</f>
        <v>2.5379628785607178E-2</v>
      </c>
      <c r="AB81" s="183">
        <f t="shared" si="174"/>
        <v>0.18260778330696792</v>
      </c>
      <c r="AC81" s="40">
        <f t="shared" si="175"/>
        <v>0.16941608333333336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7"/>
        <v>0.22000000000000003</v>
      </c>
      <c r="F82" s="26">
        <f t="shared" si="198"/>
        <v>4.5310740740740763E-2</v>
      </c>
      <c r="H82" s="58">
        <f t="shared" si="199"/>
        <v>6.1169500000000028</v>
      </c>
      <c r="I82" s="2" t="s">
        <v>65</v>
      </c>
      <c r="J82" s="33" t="s">
        <v>1724</v>
      </c>
      <c r="K82" s="59">
        <f t="shared" si="200"/>
        <v>44120</v>
      </c>
      <c r="L82" s="60" t="str">
        <f t="shared" ca="1" si="171"/>
        <v>2021/5/26</v>
      </c>
      <c r="M82" s="44">
        <f t="shared" ca="1" si="172"/>
        <v>30105</v>
      </c>
      <c r="N82" s="61">
        <f t="shared" ca="1" si="173"/>
        <v>7.4163320046503931E-2</v>
      </c>
      <c r="O82" s="35">
        <f t="shared" si="201"/>
        <v>134.92850000000001</v>
      </c>
      <c r="P82" s="35">
        <f t="shared" si="202"/>
        <v>-7.149999999998613E-2</v>
      </c>
      <c r="Q82" s="36">
        <f t="shared" si="203"/>
        <v>0.9</v>
      </c>
      <c r="R82" s="37">
        <f t="shared" si="204"/>
        <v>8719.7899999999554</v>
      </c>
      <c r="S82" s="38">
        <f t="shared" si="205"/>
        <v>11597.320699999942</v>
      </c>
      <c r="T82" s="38"/>
      <c r="U82" s="62"/>
      <c r="V82" s="39">
        <f t="shared" si="206"/>
        <v>63905.729999999989</v>
      </c>
      <c r="W82" s="39">
        <f t="shared" si="207"/>
        <v>75503.050699999934</v>
      </c>
      <c r="X82" s="1">
        <f t="shared" si="208"/>
        <v>62570</v>
      </c>
      <c r="Y82" s="37">
        <f t="shared" si="209"/>
        <v>12933.050699999934</v>
      </c>
      <c r="Z82" s="183">
        <f t="shared" si="210"/>
        <v>0.20669731021256088</v>
      </c>
      <c r="AA82" s="183">
        <f>SUM($C$2:C82)*D82/SUM($B$2:B82)-1</f>
        <v>2.0415611439842385E-2</v>
      </c>
      <c r="AB82" s="183">
        <f t="shared" si="174"/>
        <v>0.1862816987727185</v>
      </c>
      <c r="AC82" s="40">
        <f t="shared" si="175"/>
        <v>0.17468925925925927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7"/>
        <v>0.22000000000000003</v>
      </c>
      <c r="F83" s="26">
        <f t="shared" si="198"/>
        <v>5.6232666666666639E-2</v>
      </c>
      <c r="H83" s="58">
        <f t="shared" si="199"/>
        <v>7.5914099999999962</v>
      </c>
      <c r="I83" s="2" t="s">
        <v>65</v>
      </c>
      <c r="J83" s="33" t="s">
        <v>1726</v>
      </c>
      <c r="K83" s="59">
        <f t="shared" si="200"/>
        <v>44123</v>
      </c>
      <c r="L83" s="60" t="str">
        <f t="shared" ca="1" si="171"/>
        <v>2021/5/26</v>
      </c>
      <c r="M83" s="44">
        <f t="shared" ca="1" si="172"/>
        <v>29700</v>
      </c>
      <c r="N83" s="61">
        <f t="shared" ca="1" si="173"/>
        <v>9.3295106060606023E-2</v>
      </c>
      <c r="O83" s="35">
        <f t="shared" si="201"/>
        <v>134.92366200000001</v>
      </c>
      <c r="P83" s="35">
        <f t="shared" si="202"/>
        <v>-7.6337999999992689E-2</v>
      </c>
      <c r="Q83" s="36">
        <f t="shared" si="203"/>
        <v>0.9</v>
      </c>
      <c r="R83" s="37">
        <f t="shared" si="204"/>
        <v>8822.2999999999556</v>
      </c>
      <c r="S83" s="38">
        <f t="shared" si="205"/>
        <v>11611.911259999943</v>
      </c>
      <c r="T83" s="38"/>
      <c r="U83" s="62"/>
      <c r="V83" s="39">
        <f t="shared" si="206"/>
        <v>63905.729999999989</v>
      </c>
      <c r="W83" s="39">
        <f t="shared" si="207"/>
        <v>75517.641259999931</v>
      </c>
      <c r="X83" s="1">
        <f t="shared" si="208"/>
        <v>62705</v>
      </c>
      <c r="Y83" s="37">
        <f t="shared" si="209"/>
        <v>12812.641259999931</v>
      </c>
      <c r="Z83" s="183">
        <f t="shared" si="210"/>
        <v>0.20433205103261187</v>
      </c>
      <c r="AA83" s="183">
        <f>SUM($C$2:C83)*D83/SUM($B$2:B83)-1</f>
        <v>9.6912860340632179E-3</v>
      </c>
      <c r="AB83" s="183">
        <f t="shared" si="174"/>
        <v>0.19464076499854865</v>
      </c>
      <c r="AC83" s="40">
        <f t="shared" si="175"/>
        <v>0.16376733333333338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7"/>
        <v>0.22000000000000003</v>
      </c>
      <c r="F84" s="26">
        <f t="shared" si="198"/>
        <v>4.6238074074074119E-2</v>
      </c>
      <c r="H84" s="58">
        <f t="shared" si="199"/>
        <v>6.2421400000000062</v>
      </c>
      <c r="I84" s="2" t="s">
        <v>65</v>
      </c>
      <c r="J84" s="33" t="s">
        <v>1728</v>
      </c>
      <c r="K84" s="59">
        <f t="shared" si="200"/>
        <v>44124</v>
      </c>
      <c r="L84" s="60" t="str">
        <f t="shared" ca="1" si="171"/>
        <v>2021/5/26</v>
      </c>
      <c r="M84" s="44">
        <f t="shared" ca="1" si="172"/>
        <v>29565</v>
      </c>
      <c r="N84" s="61">
        <f t="shared" ca="1" si="173"/>
        <v>7.7063456790123525E-2</v>
      </c>
      <c r="O84" s="35">
        <f t="shared" si="201"/>
        <v>134.93650600000001</v>
      </c>
      <c r="P84" s="35">
        <f t="shared" si="202"/>
        <v>-6.3493999999991502E-2</v>
      </c>
      <c r="Q84" s="36">
        <f t="shared" si="203"/>
        <v>0.9</v>
      </c>
      <c r="R84" s="37">
        <f t="shared" si="204"/>
        <v>8923.8399999999565</v>
      </c>
      <c r="S84" s="38">
        <f t="shared" si="205"/>
        <v>11858.890975999942</v>
      </c>
      <c r="T84" s="38"/>
      <c r="U84" s="62"/>
      <c r="V84" s="39">
        <f t="shared" si="206"/>
        <v>63905.729999999989</v>
      </c>
      <c r="W84" s="39">
        <f t="shared" si="207"/>
        <v>75764.620975999933</v>
      </c>
      <c r="X84" s="1">
        <f t="shared" si="208"/>
        <v>62840</v>
      </c>
      <c r="Y84" s="37">
        <f t="shared" si="209"/>
        <v>12924.620975999933</v>
      </c>
      <c r="Z84" s="183">
        <f t="shared" si="210"/>
        <v>0.2056750632718003</v>
      </c>
      <c r="AA84" s="183">
        <f>SUM($C$2:C84)*D84/SUM($B$2:B84)-1</f>
        <v>1.917566416906813E-2</v>
      </c>
      <c r="AB84" s="183">
        <f t="shared" si="174"/>
        <v>0.18649939910273217</v>
      </c>
      <c r="AC84" s="40">
        <f t="shared" si="175"/>
        <v>0.1737619259259259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7"/>
        <v>0.22000000000000003</v>
      </c>
      <c r="F85" s="26">
        <f t="shared" si="198"/>
        <v>5.7056962962963101E-2</v>
      </c>
      <c r="H85" s="58">
        <f t="shared" si="199"/>
        <v>7.7026900000000182</v>
      </c>
      <c r="I85" s="2" t="s">
        <v>65</v>
      </c>
      <c r="J85" s="33" t="s">
        <v>1730</v>
      </c>
      <c r="K85" s="59">
        <f t="shared" si="200"/>
        <v>44125</v>
      </c>
      <c r="L85" s="60" t="str">
        <f t="shared" ca="1" si="171"/>
        <v>2021/5/26</v>
      </c>
      <c r="M85" s="44">
        <f t="shared" ca="1" si="172"/>
        <v>29430</v>
      </c>
      <c r="N85" s="61">
        <f t="shared" ca="1" si="173"/>
        <v>9.5531153584777678E-2</v>
      </c>
      <c r="O85" s="35">
        <f t="shared" si="201"/>
        <v>134.926368</v>
      </c>
      <c r="P85" s="35">
        <f t="shared" si="202"/>
        <v>-7.3632000000003472E-2</v>
      </c>
      <c r="Q85" s="36">
        <f t="shared" si="203"/>
        <v>0.9</v>
      </c>
      <c r="R85" s="37">
        <f t="shared" si="204"/>
        <v>9026.4299999999566</v>
      </c>
      <c r="S85" s="38">
        <f t="shared" si="205"/>
        <v>11871.560735999943</v>
      </c>
      <c r="T85" s="38"/>
      <c r="U85" s="62"/>
      <c r="V85" s="39">
        <f t="shared" si="206"/>
        <v>63905.729999999989</v>
      </c>
      <c r="W85" s="39">
        <f t="shared" si="207"/>
        <v>75777.290735999937</v>
      </c>
      <c r="X85" s="1">
        <f t="shared" si="208"/>
        <v>62975</v>
      </c>
      <c r="Y85" s="37">
        <f t="shared" si="209"/>
        <v>12802.290735999937</v>
      </c>
      <c r="Z85" s="183">
        <f t="shared" si="210"/>
        <v>0.20329163534735906</v>
      </c>
      <c r="AA85" s="183">
        <f>SUM($C$2:C85)*D85/SUM($B$2:B85)-1</f>
        <v>8.5507368421051666E-3</v>
      </c>
      <c r="AB85" s="183">
        <f t="shared" si="174"/>
        <v>0.19474089850525389</v>
      </c>
      <c r="AC85" s="40">
        <f t="shared" si="175"/>
        <v>0.16294303703703694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7"/>
        <v>0.22000000000000003</v>
      </c>
      <c r="F86" s="26">
        <f t="shared" si="198"/>
        <v>6.2208814814814814E-2</v>
      </c>
      <c r="H86" s="58">
        <f t="shared" si="199"/>
        <v>8.3981899999999996</v>
      </c>
      <c r="I86" s="2" t="s">
        <v>65</v>
      </c>
      <c r="J86" s="33" t="s">
        <v>1732</v>
      </c>
      <c r="K86" s="59">
        <f t="shared" si="200"/>
        <v>44126</v>
      </c>
      <c r="L86" s="60" t="str">
        <f t="shared" ca="1" si="171"/>
        <v>2021/5/26</v>
      </c>
      <c r="M86" s="44">
        <f t="shared" ca="1" si="172"/>
        <v>29295</v>
      </c>
      <c r="N86" s="61">
        <f t="shared" ca="1" si="173"/>
        <v>0.10463694657791431</v>
      </c>
      <c r="O86" s="35">
        <f t="shared" si="201"/>
        <v>134.93450100000001</v>
      </c>
      <c r="P86" s="35">
        <f t="shared" si="202"/>
        <v>-6.5498999999988428E-2</v>
      </c>
      <c r="Q86" s="36">
        <f t="shared" si="203"/>
        <v>0.9</v>
      </c>
      <c r="R86" s="37">
        <f t="shared" si="204"/>
        <v>9129.5199999999568</v>
      </c>
      <c r="S86" s="38">
        <f t="shared" si="205"/>
        <v>11949.628727999943</v>
      </c>
      <c r="T86" s="38"/>
      <c r="U86" s="62"/>
      <c r="V86" s="39">
        <f t="shared" si="206"/>
        <v>63905.729999999989</v>
      </c>
      <c r="W86" s="39">
        <f t="shared" si="207"/>
        <v>75855.358727999934</v>
      </c>
      <c r="X86" s="1">
        <f t="shared" si="208"/>
        <v>63110</v>
      </c>
      <c r="Y86" s="37">
        <f t="shared" si="209"/>
        <v>12745.358727999934</v>
      </c>
      <c r="Z86" s="183">
        <f t="shared" si="210"/>
        <v>0.20195466214545932</v>
      </c>
      <c r="AA86" s="183">
        <f>SUM($C$2:C86)*D86/SUM($B$2:B86)-1</f>
        <v>3.6664808988764452E-3</v>
      </c>
      <c r="AB86" s="183">
        <f t="shared" si="174"/>
        <v>0.19828818124658287</v>
      </c>
      <c r="AC86" s="40">
        <f t="shared" si="175"/>
        <v>0.1577911851851852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7"/>
        <v>0.22000000000000003</v>
      </c>
      <c r="F87" s="26">
        <f t="shared" si="198"/>
        <v>7.8591703703703733E-2</v>
      </c>
      <c r="H87" s="58">
        <f t="shared" si="199"/>
        <v>10.609880000000004</v>
      </c>
      <c r="I87" s="2" t="s">
        <v>65</v>
      </c>
      <c r="J87" s="33" t="s">
        <v>1734</v>
      </c>
      <c r="K87" s="59">
        <f t="shared" si="200"/>
        <v>44127</v>
      </c>
      <c r="L87" s="60" t="str">
        <f t="shared" ca="1" si="171"/>
        <v>2021/5/26</v>
      </c>
      <c r="M87" s="44">
        <f t="shared" ca="1" si="172"/>
        <v>29160</v>
      </c>
      <c r="N87" s="61">
        <f t="shared" ca="1" si="173"/>
        <v>0.13280542524005493</v>
      </c>
      <c r="O87" s="35">
        <f t="shared" si="201"/>
        <v>134.93252000000001</v>
      </c>
      <c r="P87" s="35">
        <f t="shared" si="202"/>
        <v>-6.7479999999989104E-2</v>
      </c>
      <c r="Q87" s="36">
        <f t="shared" si="203"/>
        <v>0.9</v>
      </c>
      <c r="R87" s="37">
        <f t="shared" si="204"/>
        <v>9234.1999999999571</v>
      </c>
      <c r="S87" s="38">
        <f t="shared" si="205"/>
        <v>11902.883799999943</v>
      </c>
      <c r="T87" s="38"/>
      <c r="U87" s="62"/>
      <c r="V87" s="39">
        <f t="shared" si="206"/>
        <v>63905.729999999989</v>
      </c>
      <c r="W87" s="39">
        <f t="shared" si="207"/>
        <v>75808.613799999934</v>
      </c>
      <c r="X87" s="1">
        <f t="shared" si="208"/>
        <v>63245</v>
      </c>
      <c r="Y87" s="37">
        <f t="shared" si="209"/>
        <v>12563.613799999934</v>
      </c>
      <c r="Z87" s="183">
        <f t="shared" si="210"/>
        <v>0.19864991382717889</v>
      </c>
      <c r="AA87" s="183">
        <f>SUM($C$2:C87)*D87/SUM($B$2:B87)-1</f>
        <v>-1.1454398520573283E-2</v>
      </c>
      <c r="AB87" s="183">
        <f t="shared" si="174"/>
        <v>0.21010431234775218</v>
      </c>
      <c r="AC87" s="40">
        <f t="shared" si="175"/>
        <v>0.14140829629629631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7"/>
        <v>0.22000000000000003</v>
      </c>
      <c r="F88" s="26">
        <f t="shared" si="198"/>
        <v>7.8282592592592612E-2</v>
      </c>
      <c r="H88" s="58">
        <f t="shared" si="199"/>
        <v>10.568150000000003</v>
      </c>
      <c r="I88" s="2" t="s">
        <v>65</v>
      </c>
      <c r="J88" s="33" t="s">
        <v>1736</v>
      </c>
      <c r="K88" s="59">
        <f t="shared" si="200"/>
        <v>44130</v>
      </c>
      <c r="L88" s="60" t="str">
        <f t="shared" ca="1" si="171"/>
        <v>2021/5/26</v>
      </c>
      <c r="M88" s="44">
        <f t="shared" ca="1" si="172"/>
        <v>28755</v>
      </c>
      <c r="N88" s="61">
        <f t="shared" ca="1" si="173"/>
        <v>0.13414622674317514</v>
      </c>
      <c r="O88" s="35">
        <f t="shared" si="201"/>
        <v>134.92524499999999</v>
      </c>
      <c r="P88" s="35">
        <f t="shared" si="202"/>
        <v>-7.4755000000010341E-2</v>
      </c>
      <c r="Q88" s="36">
        <f t="shared" si="203"/>
        <v>0.9</v>
      </c>
      <c r="R88" s="37">
        <f t="shared" si="204"/>
        <v>9338.8499999999567</v>
      </c>
      <c r="S88" s="38">
        <f t="shared" si="205"/>
        <v>12040.579304999943</v>
      </c>
      <c r="T88" s="38"/>
      <c r="U88" s="62"/>
      <c r="V88" s="39">
        <f t="shared" si="206"/>
        <v>63905.729999999989</v>
      </c>
      <c r="W88" s="39">
        <f t="shared" si="207"/>
        <v>75946.30930499993</v>
      </c>
      <c r="X88" s="1">
        <f t="shared" si="208"/>
        <v>63380</v>
      </c>
      <c r="Y88" s="37">
        <f t="shared" si="209"/>
        <v>12566.30930499993</v>
      </c>
      <c r="Z88" s="183">
        <f t="shared" si="210"/>
        <v>0.19826931689807403</v>
      </c>
      <c r="AA88" s="183">
        <f>SUM($C$2:C88)*D88/SUM($B$2:B88)-1</f>
        <v>-1.109277068493153E-2</v>
      </c>
      <c r="AB88" s="183">
        <f t="shared" si="174"/>
        <v>0.20936208758300556</v>
      </c>
      <c r="AC88" s="40">
        <f t="shared" si="175"/>
        <v>0.1417174074074074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7"/>
        <v>0.22000000000000003</v>
      </c>
      <c r="F89" s="26">
        <f t="shared" si="198"/>
        <v>7.7046148148148141E-2</v>
      </c>
      <c r="H89" s="58">
        <f t="shared" si="199"/>
        <v>10.401229999999998</v>
      </c>
      <c r="I89" s="2" t="s">
        <v>65</v>
      </c>
      <c r="J89" s="33" t="s">
        <v>1738</v>
      </c>
      <c r="K89" s="59">
        <f t="shared" si="200"/>
        <v>44131</v>
      </c>
      <c r="L89" s="60" t="str">
        <f t="shared" ca="1" si="171"/>
        <v>2021/5/26</v>
      </c>
      <c r="M89" s="44">
        <f t="shared" ca="1" si="172"/>
        <v>28620</v>
      </c>
      <c r="N89" s="61">
        <f t="shared" ca="1" si="173"/>
        <v>0.13265020789657581</v>
      </c>
      <c r="O89" s="35">
        <f t="shared" si="201"/>
        <v>134.927324</v>
      </c>
      <c r="P89" s="35">
        <f t="shared" si="202"/>
        <v>-7.2676000000001295E-2</v>
      </c>
      <c r="Q89" s="36">
        <f t="shared" si="203"/>
        <v>0.9</v>
      </c>
      <c r="R89" s="37">
        <f t="shared" si="204"/>
        <v>9443.3799999999574</v>
      </c>
      <c r="S89" s="38">
        <f t="shared" si="205"/>
        <v>12189.514903999945</v>
      </c>
      <c r="T89" s="38"/>
      <c r="U89" s="62"/>
      <c r="V89" s="39">
        <f t="shared" si="206"/>
        <v>63905.729999999989</v>
      </c>
      <c r="W89" s="39">
        <f t="shared" si="207"/>
        <v>76095.244903999934</v>
      </c>
      <c r="X89" s="1">
        <f t="shared" si="208"/>
        <v>63515</v>
      </c>
      <c r="Y89" s="37">
        <f t="shared" si="209"/>
        <v>12580.244903999934</v>
      </c>
      <c r="Z89" s="183">
        <f t="shared" si="210"/>
        <v>0.1980673054239146</v>
      </c>
      <c r="AA89" s="183">
        <f>SUM($C$2:C89)*D89/SUM($B$2:B89)-1</f>
        <v>-9.8277275597653535E-3</v>
      </c>
      <c r="AB89" s="183">
        <f t="shared" si="174"/>
        <v>0.20789503298367995</v>
      </c>
      <c r="AC89" s="40">
        <f t="shared" si="175"/>
        <v>0.14295385185185189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7"/>
        <v>0.22000000000000003</v>
      </c>
      <c r="F90" s="26">
        <f t="shared" si="198"/>
        <v>7.2718592592592668E-2</v>
      </c>
      <c r="H90" s="58">
        <f t="shared" si="199"/>
        <v>9.8170100000000105</v>
      </c>
      <c r="I90" s="2" t="s">
        <v>65</v>
      </c>
      <c r="J90" s="33" t="s">
        <v>1740</v>
      </c>
      <c r="K90" s="59">
        <f t="shared" si="200"/>
        <v>44132</v>
      </c>
      <c r="L90" s="60" t="str">
        <f t="shared" ca="1" si="171"/>
        <v>2021/5/26</v>
      </c>
      <c r="M90" s="44">
        <f t="shared" ca="1" si="172"/>
        <v>28485</v>
      </c>
      <c r="N90" s="61">
        <f t="shared" ca="1" si="173"/>
        <v>0.12579282604879774</v>
      </c>
      <c r="O90" s="35">
        <f t="shared" si="201"/>
        <v>134.92655999999999</v>
      </c>
      <c r="P90" s="35">
        <f t="shared" si="202"/>
        <v>-7.3440000000005057E-2</v>
      </c>
      <c r="Q90" s="36">
        <f t="shared" si="203"/>
        <v>0.9</v>
      </c>
      <c r="R90" s="37">
        <f t="shared" si="204"/>
        <v>9547.4899999999579</v>
      </c>
      <c r="S90" s="38">
        <f t="shared" si="205"/>
        <v>12373.547039999947</v>
      </c>
      <c r="T90" s="38"/>
      <c r="U90" s="62"/>
      <c r="V90" s="39">
        <f t="shared" si="206"/>
        <v>63905.729999999989</v>
      </c>
      <c r="W90" s="39">
        <f t="shared" si="207"/>
        <v>76279.277039999928</v>
      </c>
      <c r="X90" s="1">
        <f t="shared" si="208"/>
        <v>63650</v>
      </c>
      <c r="Y90" s="37">
        <f t="shared" si="209"/>
        <v>12629.277039999928</v>
      </c>
      <c r="Z90" s="183">
        <f t="shared" si="210"/>
        <v>0.19841754972505776</v>
      </c>
      <c r="AA90" s="183">
        <f>SUM($C$2:C90)*D90/SUM($B$2:B90)-1</f>
        <v>-5.7751016042777437E-3</v>
      </c>
      <c r="AB90" s="183">
        <f t="shared" si="174"/>
        <v>0.20419265132933551</v>
      </c>
      <c r="AC90" s="40">
        <f t="shared" si="175"/>
        <v>0.14728140740740736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7"/>
        <v>0.22000000000000003</v>
      </c>
      <c r="F91" s="26">
        <f t="shared" si="198"/>
        <v>6.7978888888888978E-2</v>
      </c>
      <c r="H91" s="58">
        <f t="shared" si="199"/>
        <v>9.1771500000000117</v>
      </c>
      <c r="I91" s="2" t="s">
        <v>65</v>
      </c>
      <c r="J91" s="33" t="s">
        <v>1742</v>
      </c>
      <c r="K91" s="59">
        <f t="shared" si="200"/>
        <v>44133</v>
      </c>
      <c r="L91" s="60" t="str">
        <f t="shared" ca="1" si="171"/>
        <v>2021/5/26</v>
      </c>
      <c r="M91" s="44">
        <f t="shared" ca="1" si="172"/>
        <v>28350</v>
      </c>
      <c r="N91" s="61">
        <f t="shared" ca="1" si="173"/>
        <v>0.11815378306878321</v>
      </c>
      <c r="O91" s="35">
        <f t="shared" si="201"/>
        <v>134.93157000000002</v>
      </c>
      <c r="P91" s="35">
        <f t="shared" si="202"/>
        <v>-6.8429999999978008E-2</v>
      </c>
      <c r="Q91" s="36">
        <f t="shared" si="203"/>
        <v>0.9</v>
      </c>
      <c r="R91" s="37">
        <f t="shared" si="204"/>
        <v>9651.1399999999576</v>
      </c>
      <c r="S91" s="38">
        <f t="shared" si="205"/>
        <v>12563.854051999946</v>
      </c>
      <c r="T91" s="38"/>
      <c r="U91" s="62"/>
      <c r="V91" s="39">
        <f t="shared" si="206"/>
        <v>63905.729999999989</v>
      </c>
      <c r="W91" s="39">
        <f t="shared" si="207"/>
        <v>76469.584051999933</v>
      </c>
      <c r="X91" s="1">
        <f t="shared" si="208"/>
        <v>63785</v>
      </c>
      <c r="Y91" s="37">
        <f t="shared" si="209"/>
        <v>12684.584051999933</v>
      </c>
      <c r="Z91" s="183">
        <f t="shared" si="210"/>
        <v>0.19886468686995262</v>
      </c>
      <c r="AA91" s="183">
        <f>SUM($C$2:C91)*D91/SUM($B$2:B91)-1</f>
        <v>-1.3159041831789509E-3</v>
      </c>
      <c r="AB91" s="183">
        <f t="shared" si="174"/>
        <v>0.20018059105313157</v>
      </c>
      <c r="AC91" s="40">
        <f t="shared" si="175"/>
        <v>0.15202111111111105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7"/>
        <v>0.22000000000000003</v>
      </c>
      <c r="F92" s="26">
        <f t="shared" si="198"/>
        <v>9.1471333333333432E-2</v>
      </c>
      <c r="H92" s="58">
        <f t="shared" si="199"/>
        <v>12.348630000000014</v>
      </c>
      <c r="I92" s="2" t="s">
        <v>65</v>
      </c>
      <c r="J92" s="33" t="s">
        <v>1744</v>
      </c>
      <c r="K92" s="59">
        <f t="shared" si="200"/>
        <v>44134</v>
      </c>
      <c r="L92" s="60" t="str">
        <f t="shared" ca="1" si="171"/>
        <v>2021/5/26</v>
      </c>
      <c r="M92" s="44">
        <f t="shared" ca="1" si="172"/>
        <v>28215</v>
      </c>
      <c r="N92" s="61">
        <f t="shared" ca="1" si="173"/>
        <v>0.15974658692185026</v>
      </c>
      <c r="O92" s="35">
        <f t="shared" si="201"/>
        <v>134.93363400000001</v>
      </c>
      <c r="P92" s="35">
        <f t="shared" si="202"/>
        <v>-6.6365999999987935E-2</v>
      </c>
      <c r="Q92" s="36">
        <f t="shared" si="203"/>
        <v>0.9</v>
      </c>
      <c r="R92" s="37">
        <f t="shared" si="204"/>
        <v>9757.0699999999579</v>
      </c>
      <c r="S92" s="38">
        <f t="shared" si="205"/>
        <v>12428.555765999947</v>
      </c>
      <c r="T92" s="38"/>
      <c r="U92" s="62"/>
      <c r="V92" s="39">
        <f t="shared" si="206"/>
        <v>63905.729999999989</v>
      </c>
      <c r="W92" s="39">
        <f t="shared" si="207"/>
        <v>76334.285765999928</v>
      </c>
      <c r="X92" s="1">
        <f t="shared" si="208"/>
        <v>63920</v>
      </c>
      <c r="Y92" s="37">
        <f t="shared" si="209"/>
        <v>12414.285765999928</v>
      </c>
      <c r="Z92" s="183">
        <f t="shared" si="210"/>
        <v>0.19421598507509263</v>
      </c>
      <c r="AA92" s="183">
        <f>SUM($C$2:C92)*D92/SUM($B$2:B92)-1</f>
        <v>-2.2534215665796054E-2</v>
      </c>
      <c r="AB92" s="183">
        <f t="shared" si="174"/>
        <v>0.21675020074088869</v>
      </c>
      <c r="AC92" s="40">
        <f t="shared" si="175"/>
        <v>0.1285286666666666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11">10%*Q93+13%</f>
        <v>0.22000000000000003</v>
      </c>
      <c r="F93" s="26">
        <f t="shared" ref="F93:F107" si="212">IF(G93="",($F$1*C93-B93)/B93,H93/B93)</f>
        <v>8.601037037037039E-2</v>
      </c>
      <c r="H93" s="58">
        <f t="shared" ref="H93:H107" si="213">IF(G93="",$F$1*C93-B93,G93-B93)</f>
        <v>11.611400000000003</v>
      </c>
      <c r="I93" s="2" t="s">
        <v>65</v>
      </c>
      <c r="J93" s="33" t="s">
        <v>1804</v>
      </c>
      <c r="K93" s="59">
        <f t="shared" ref="K93:K107" si="214">DATE(MID(J93,1,4),MID(J93,5,2),MID(J93,7,2))</f>
        <v>44137</v>
      </c>
      <c r="L93" s="60" t="str">
        <f t="shared" ca="1" si="171"/>
        <v>2021/5/26</v>
      </c>
      <c r="M93" s="44">
        <f t="shared" ca="1" si="172"/>
        <v>27810</v>
      </c>
      <c r="N93" s="61">
        <f t="shared" ca="1" si="173"/>
        <v>0.15239701546206405</v>
      </c>
      <c r="O93" s="35">
        <f t="shared" ref="O93:O107" si="215">D93*C93</f>
        <v>134.93308000000002</v>
      </c>
      <c r="P93" s="35">
        <f t="shared" ref="P93:P107" si="216">O93-B93</f>
        <v>-6.6919999999981883E-2</v>
      </c>
      <c r="Q93" s="36">
        <f t="shared" ref="Q93:Q107" si="217">B93/150</f>
        <v>0.9</v>
      </c>
      <c r="R93" s="37">
        <f t="shared" ref="R93:R107" si="218">R92+C93-T93</f>
        <v>9862.4699999999575</v>
      </c>
      <c r="S93" s="38">
        <f t="shared" ref="S93:S107" si="219">R93*D93</f>
        <v>12625.934093999946</v>
      </c>
      <c r="T93" s="38"/>
      <c r="U93" s="62"/>
      <c r="V93" s="39">
        <f t="shared" ref="V93:V107" si="220">U93+V92</f>
        <v>63905.729999999989</v>
      </c>
      <c r="W93" s="39">
        <f t="shared" ref="W93:W107" si="221">S93+V93</f>
        <v>76531.664093999934</v>
      </c>
      <c r="X93" s="1">
        <f t="shared" ref="X93:X107" si="222">X92+B93</f>
        <v>64055</v>
      </c>
      <c r="Y93" s="37">
        <f t="shared" ref="Y93:Y107" si="223">W93-X93</f>
        <v>12476.664093999934</v>
      </c>
      <c r="Z93" s="183">
        <f t="shared" ref="Z93:Z107" si="224">W93/X93-1</f>
        <v>0.19478048698774386</v>
      </c>
      <c r="AA93" s="183">
        <f>SUM($C$2:C93)*D93/SUM($B$2:B93)-1</f>
        <v>-1.742419974193532E-2</v>
      </c>
      <c r="AB93" s="183">
        <f t="shared" si="174"/>
        <v>0.21220468672967918</v>
      </c>
      <c r="AC93" s="40">
        <f t="shared" si="175"/>
        <v>0.13398962962962963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11"/>
        <v>0.22000000000000003</v>
      </c>
      <c r="F94" s="26">
        <f t="shared" si="212"/>
        <v>7.0039629629629493E-2</v>
      </c>
      <c r="H94" s="58">
        <f t="shared" si="213"/>
        <v>9.4553499999999815</v>
      </c>
      <c r="I94" s="2" t="s">
        <v>65</v>
      </c>
      <c r="J94" s="33" t="s">
        <v>1806</v>
      </c>
      <c r="K94" s="59">
        <f t="shared" si="214"/>
        <v>44138</v>
      </c>
      <c r="L94" s="60" t="str">
        <f t="shared" ca="1" si="171"/>
        <v>2021/5/26</v>
      </c>
      <c r="M94" s="44">
        <f t="shared" ca="1" si="172"/>
        <v>27675</v>
      </c>
      <c r="N94" s="61">
        <f t="shared" ca="1" si="173"/>
        <v>0.12470470641373055</v>
      </c>
      <c r="O94" s="35">
        <f t="shared" si="215"/>
        <v>134.93230499999999</v>
      </c>
      <c r="P94" s="35">
        <f t="shared" si="216"/>
        <v>-6.7695000000014716E-2</v>
      </c>
      <c r="Q94" s="36">
        <f t="shared" si="217"/>
        <v>0.9</v>
      </c>
      <c r="R94" s="37">
        <f t="shared" si="218"/>
        <v>9966.3199999999579</v>
      </c>
      <c r="S94" s="38">
        <f t="shared" si="219"/>
        <v>12949.239575999944</v>
      </c>
      <c r="T94" s="38"/>
      <c r="U94" s="62"/>
      <c r="V94" s="39">
        <f t="shared" si="220"/>
        <v>63905.729999999989</v>
      </c>
      <c r="W94" s="39">
        <f t="shared" si="221"/>
        <v>76854.96957599993</v>
      </c>
      <c r="X94" s="1">
        <f t="shared" si="222"/>
        <v>64190</v>
      </c>
      <c r="Y94" s="37">
        <f t="shared" si="223"/>
        <v>12664.96957599993</v>
      </c>
      <c r="Z94" s="183">
        <f t="shared" si="224"/>
        <v>0.19730440218102396</v>
      </c>
      <c r="AA94" s="183">
        <f>SUM($C$2:C94)*D94/SUM($B$2:B94)-1</f>
        <v>-2.7386367346937668E-3</v>
      </c>
      <c r="AB94" s="183">
        <f t="shared" si="174"/>
        <v>0.20004303891571773</v>
      </c>
      <c r="AC94" s="40">
        <f t="shared" si="175"/>
        <v>0.14996037037037052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11"/>
        <v>0.22000000000000003</v>
      </c>
      <c r="F95" s="26">
        <f t="shared" si="212"/>
        <v>7.1173037037037076E-2</v>
      </c>
      <c r="H95" s="58">
        <f t="shared" si="213"/>
        <v>9.6083600000000047</v>
      </c>
      <c r="I95" s="2" t="s">
        <v>65</v>
      </c>
      <c r="J95" s="33" t="s">
        <v>1808</v>
      </c>
      <c r="K95" s="59">
        <f t="shared" si="214"/>
        <v>44139</v>
      </c>
      <c r="L95" s="60" t="str">
        <f t="shared" ca="1" si="171"/>
        <v>2021/5/26</v>
      </c>
      <c r="M95" s="44">
        <f t="shared" ca="1" si="172"/>
        <v>27540</v>
      </c>
      <c r="N95" s="61">
        <f t="shared" ca="1" si="173"/>
        <v>0.12734391430646338</v>
      </c>
      <c r="O95" s="35">
        <f t="shared" si="215"/>
        <v>134.92968400000001</v>
      </c>
      <c r="P95" s="35">
        <f t="shared" si="216"/>
        <v>-7.0315999999991163E-2</v>
      </c>
      <c r="Q95" s="36">
        <f t="shared" si="217"/>
        <v>0.9</v>
      </c>
      <c r="R95" s="37">
        <f t="shared" si="218"/>
        <v>10070.279999999957</v>
      </c>
      <c r="S95" s="38">
        <f t="shared" si="219"/>
        <v>13070.216411999945</v>
      </c>
      <c r="T95" s="38"/>
      <c r="U95" s="62"/>
      <c r="V95" s="39">
        <f t="shared" si="220"/>
        <v>63905.729999999989</v>
      </c>
      <c r="W95" s="39">
        <f t="shared" si="221"/>
        <v>76975.946411999932</v>
      </c>
      <c r="X95" s="1">
        <f t="shared" si="222"/>
        <v>64325</v>
      </c>
      <c r="Y95" s="37">
        <f t="shared" si="223"/>
        <v>12650.946411999932</v>
      </c>
      <c r="Z95" s="183">
        <f t="shared" si="224"/>
        <v>0.19667231110765537</v>
      </c>
      <c r="AA95" s="183">
        <f>SUM($C$2:C95)*D95/SUM($B$2:B95)-1</f>
        <v>-3.775823455233196E-3</v>
      </c>
      <c r="AB95" s="183">
        <f t="shared" si="174"/>
        <v>0.20044813456288857</v>
      </c>
      <c r="AC95" s="40">
        <f t="shared" si="175"/>
        <v>0.14882696296296294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11"/>
        <v>0.22000000000000003</v>
      </c>
      <c r="F96" s="26">
        <f t="shared" si="212"/>
        <v>5.2008148148148074E-2</v>
      </c>
      <c r="H96" s="58">
        <f t="shared" si="213"/>
        <v>7.0210999999999899</v>
      </c>
      <c r="I96" s="2" t="s">
        <v>65</v>
      </c>
      <c r="J96" s="33" t="s">
        <v>1810</v>
      </c>
      <c r="K96" s="59">
        <f t="shared" si="214"/>
        <v>44140</v>
      </c>
      <c r="L96" s="60" t="str">
        <f t="shared" ca="1" si="171"/>
        <v>2021/5/26</v>
      </c>
      <c r="M96" s="44">
        <f t="shared" ca="1" si="172"/>
        <v>27405</v>
      </c>
      <c r="N96" s="61">
        <f t="shared" ca="1" si="173"/>
        <v>9.3512187557015014E-2</v>
      </c>
      <c r="O96" s="35">
        <f t="shared" si="215"/>
        <v>134.92514999999997</v>
      </c>
      <c r="P96" s="35">
        <f t="shared" si="216"/>
        <v>-7.4850000000026284E-2</v>
      </c>
      <c r="Q96" s="36">
        <f t="shared" si="217"/>
        <v>0.9</v>
      </c>
      <c r="R96" s="37">
        <f t="shared" si="218"/>
        <v>10172.379999999957</v>
      </c>
      <c r="S96" s="38">
        <f t="shared" si="219"/>
        <v>13442.800169999942</v>
      </c>
      <c r="T96" s="38"/>
      <c r="U96" s="62"/>
      <c r="V96" s="39">
        <f t="shared" si="220"/>
        <v>63905.729999999989</v>
      </c>
      <c r="W96" s="39">
        <f t="shared" si="221"/>
        <v>77348.530169999925</v>
      </c>
      <c r="X96" s="1">
        <f t="shared" si="222"/>
        <v>64460</v>
      </c>
      <c r="Y96" s="37">
        <f t="shared" si="223"/>
        <v>12888.530169999925</v>
      </c>
      <c r="Z96" s="183">
        <f t="shared" si="224"/>
        <v>0.19994617080359789</v>
      </c>
      <c r="AA96" s="183">
        <f>SUM($C$2:C96)*D96/SUM($B$2:B96)-1</f>
        <v>1.4171608478803055E-2</v>
      </c>
      <c r="AB96" s="183">
        <f t="shared" si="174"/>
        <v>0.18577456232479483</v>
      </c>
      <c r="AC96" s="40">
        <f t="shared" si="175"/>
        <v>0.16799185185185195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11"/>
        <v>0.22000000000000003</v>
      </c>
      <c r="F97" s="26">
        <f t="shared" si="212"/>
        <v>5.9942000000000072E-2</v>
      </c>
      <c r="H97" s="58">
        <f t="shared" si="213"/>
        <v>8.0921700000000101</v>
      </c>
      <c r="I97" s="2" t="s">
        <v>65</v>
      </c>
      <c r="J97" s="33" t="s">
        <v>1812</v>
      </c>
      <c r="K97" s="59">
        <f t="shared" si="214"/>
        <v>44141</v>
      </c>
      <c r="L97" s="60" t="str">
        <f t="shared" ca="1" si="171"/>
        <v>2021/5/26</v>
      </c>
      <c r="M97" s="44">
        <f t="shared" ca="1" si="172"/>
        <v>27270</v>
      </c>
      <c r="N97" s="61">
        <f t="shared" ca="1" si="173"/>
        <v>0.10831103960396053</v>
      </c>
      <c r="O97" s="35">
        <f t="shared" si="215"/>
        <v>134.92429200000001</v>
      </c>
      <c r="P97" s="35">
        <f t="shared" si="216"/>
        <v>-7.5707999999991671E-2</v>
      </c>
      <c r="Q97" s="36">
        <f t="shared" si="217"/>
        <v>0.9</v>
      </c>
      <c r="R97" s="37">
        <f t="shared" si="218"/>
        <v>10275.249999999958</v>
      </c>
      <c r="S97" s="38">
        <f t="shared" si="219"/>
        <v>13477.017899999946</v>
      </c>
      <c r="T97" s="38"/>
      <c r="U97" s="62"/>
      <c r="V97" s="39">
        <f t="shared" si="220"/>
        <v>63905.729999999989</v>
      </c>
      <c r="W97" s="39">
        <f t="shared" si="221"/>
        <v>77382.747899999929</v>
      </c>
      <c r="X97" s="1">
        <f t="shared" si="222"/>
        <v>64595</v>
      </c>
      <c r="Y97" s="37">
        <f t="shared" si="223"/>
        <v>12787.747899999929</v>
      </c>
      <c r="Z97" s="183">
        <f t="shared" si="224"/>
        <v>0.19796807647650638</v>
      </c>
      <c r="AA97" s="183">
        <f>SUM($C$2:C97)*D97/SUM($B$2:B97)-1</f>
        <v>6.4947778051791527E-3</v>
      </c>
      <c r="AB97" s="183">
        <f t="shared" si="174"/>
        <v>0.19147329867132723</v>
      </c>
      <c r="AC97" s="40">
        <f t="shared" si="175"/>
        <v>0.16005799999999995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11"/>
        <v>0.22000000000000003</v>
      </c>
      <c r="F98" s="26">
        <f t="shared" si="212"/>
        <v>4.0983185185185296E-2</v>
      </c>
      <c r="H98" s="58">
        <f t="shared" si="213"/>
        <v>5.532730000000015</v>
      </c>
      <c r="I98" s="2" t="s">
        <v>65</v>
      </c>
      <c r="J98" s="33" t="s">
        <v>1814</v>
      </c>
      <c r="K98" s="59">
        <f t="shared" si="214"/>
        <v>44144</v>
      </c>
      <c r="L98" s="60" t="str">
        <f t="shared" ca="1" si="171"/>
        <v>2021/5/26</v>
      </c>
      <c r="M98" s="44">
        <f t="shared" ca="1" si="172"/>
        <v>26865</v>
      </c>
      <c r="N98" s="61">
        <f t="shared" ca="1" si="173"/>
        <v>7.5170163781872537E-2</v>
      </c>
      <c r="O98" s="35">
        <f t="shared" si="215"/>
        <v>134.93566799999999</v>
      </c>
      <c r="P98" s="35">
        <f t="shared" si="216"/>
        <v>-6.4332000000007383E-2</v>
      </c>
      <c r="Q98" s="36">
        <f t="shared" si="217"/>
        <v>0.9</v>
      </c>
      <c r="R98" s="37">
        <f t="shared" si="218"/>
        <v>10376.279999999959</v>
      </c>
      <c r="S98" s="38">
        <f t="shared" si="219"/>
        <v>13858.559567999944</v>
      </c>
      <c r="T98" s="38"/>
      <c r="U98" s="62"/>
      <c r="V98" s="39">
        <f t="shared" si="220"/>
        <v>63905.729999999989</v>
      </c>
      <c r="W98" s="39">
        <f t="shared" si="221"/>
        <v>77764.289567999935</v>
      </c>
      <c r="X98" s="1">
        <f t="shared" si="222"/>
        <v>64730</v>
      </c>
      <c r="Y98" s="37">
        <f t="shared" si="223"/>
        <v>13034.289567999935</v>
      </c>
      <c r="Z98" s="183">
        <f t="shared" si="224"/>
        <v>0.20136396675420887</v>
      </c>
      <c r="AA98" s="183">
        <f>SUM($C$2:C98)*D98/SUM($B$2:B98)-1</f>
        <v>2.4633229268292922E-2</v>
      </c>
      <c r="AB98" s="183">
        <f t="shared" si="174"/>
        <v>0.17673073748591595</v>
      </c>
      <c r="AC98" s="40">
        <f t="shared" si="175"/>
        <v>0.17901681481481474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11"/>
        <v>0.22000000000000003</v>
      </c>
      <c r="F99" s="26">
        <f t="shared" si="212"/>
        <v>4.8504888888888854E-2</v>
      </c>
      <c r="H99" s="58">
        <f t="shared" si="213"/>
        <v>6.5481599999999958</v>
      </c>
      <c r="I99" s="2" t="s">
        <v>65</v>
      </c>
      <c r="J99" s="33" t="s">
        <v>1816</v>
      </c>
      <c r="K99" s="59">
        <f t="shared" si="214"/>
        <v>44145</v>
      </c>
      <c r="L99" s="60" t="str">
        <f t="shared" ref="L99:L130" ca="1" si="225">IF(LEN(J99) &gt; 15,DATE(MID(J99,12,4),MID(J99,16,2),MID(J99,18,2)),TEXT(TODAY(),"yyyy/m/d"))</f>
        <v>2021/5/26</v>
      </c>
      <c r="M99" s="44">
        <f t="shared" ref="M99:M130" ca="1" si="226">(L99-K99+1)*B99</f>
        <v>26730</v>
      </c>
      <c r="N99" s="61">
        <f t="shared" ref="N99:N130" ca="1" si="227">H99/M99*365</f>
        <v>8.9415578002244617E-2</v>
      </c>
      <c r="O99" s="35">
        <f t="shared" si="215"/>
        <v>134.93376000000001</v>
      </c>
      <c r="P99" s="35">
        <f t="shared" si="216"/>
        <v>-6.6239999999993415E-2</v>
      </c>
      <c r="Q99" s="36">
        <f t="shared" si="217"/>
        <v>0.9</v>
      </c>
      <c r="R99" s="37">
        <f t="shared" si="218"/>
        <v>10478.039999999959</v>
      </c>
      <c r="S99" s="38">
        <f t="shared" si="219"/>
        <v>13893.881039999946</v>
      </c>
      <c r="T99" s="38"/>
      <c r="U99" s="62"/>
      <c r="V99" s="39">
        <f t="shared" si="220"/>
        <v>63905.729999999989</v>
      </c>
      <c r="W99" s="39">
        <f t="shared" si="221"/>
        <v>77799.611039999931</v>
      </c>
      <c r="X99" s="1">
        <f t="shared" si="222"/>
        <v>64865</v>
      </c>
      <c r="Y99" s="37">
        <f t="shared" si="223"/>
        <v>12934.611039999931</v>
      </c>
      <c r="Z99" s="183">
        <f t="shared" si="224"/>
        <v>0.19940817143297518</v>
      </c>
      <c r="AA99" s="183">
        <f>SUM($C$2:C99)*D99/SUM($B$2:B99)-1</f>
        <v>1.7075589867310281E-2</v>
      </c>
      <c r="AB99" s="183">
        <f t="shared" ref="AB99:AB130" si="228">Z99-AA99</f>
        <v>0.1823325815656649</v>
      </c>
      <c r="AC99" s="40">
        <f t="shared" ref="AC99:AC130" si="229">IF(E99-F99&lt;0,"达成",E99-F99)</f>
        <v>0.17149511111111118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11"/>
        <v>0.22000000000000003</v>
      </c>
      <c r="F100" s="26">
        <f t="shared" si="212"/>
        <v>6.0560222222222314E-2</v>
      </c>
      <c r="H100" s="58">
        <f t="shared" si="213"/>
        <v>8.1756300000000124</v>
      </c>
      <c r="I100" s="2" t="s">
        <v>65</v>
      </c>
      <c r="J100" s="33" t="s">
        <v>1818</v>
      </c>
      <c r="K100" s="59">
        <f t="shared" si="214"/>
        <v>44146</v>
      </c>
      <c r="L100" s="60" t="str">
        <f t="shared" ca="1" si="225"/>
        <v>2021/5/26</v>
      </c>
      <c r="M100" s="44">
        <f t="shared" ca="1" si="226"/>
        <v>26595</v>
      </c>
      <c r="N100" s="61">
        <f t="shared" ca="1" si="227"/>
        <v>0.11220548787366064</v>
      </c>
      <c r="O100" s="35">
        <f t="shared" si="215"/>
        <v>134.930937</v>
      </c>
      <c r="P100" s="35">
        <f t="shared" si="216"/>
        <v>-6.9062999999999874E-2</v>
      </c>
      <c r="Q100" s="36">
        <f t="shared" si="217"/>
        <v>0.9</v>
      </c>
      <c r="R100" s="37">
        <f t="shared" si="218"/>
        <v>10580.969999999959</v>
      </c>
      <c r="S100" s="38">
        <f t="shared" si="219"/>
        <v>13870.593572999946</v>
      </c>
      <c r="T100" s="38"/>
      <c r="U100" s="62"/>
      <c r="V100" s="39">
        <f t="shared" si="220"/>
        <v>63905.729999999989</v>
      </c>
      <c r="W100" s="39">
        <f t="shared" si="221"/>
        <v>77776.323572999929</v>
      </c>
      <c r="X100" s="1">
        <f t="shared" si="222"/>
        <v>65000</v>
      </c>
      <c r="Y100" s="37">
        <f t="shared" si="223"/>
        <v>12776.323572999929</v>
      </c>
      <c r="Z100" s="183">
        <f t="shared" si="224"/>
        <v>0.19655882419999893</v>
      </c>
      <c r="AA100" s="183">
        <f>SUM($C$2:C100)*D100/SUM($B$2:B100)-1</f>
        <v>5.4290136038188663E-3</v>
      </c>
      <c r="AB100" s="183">
        <f t="shared" si="228"/>
        <v>0.19112981059618006</v>
      </c>
      <c r="AC100" s="40">
        <f t="shared" si="229"/>
        <v>0.15943977777777771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11"/>
        <v>0.22000000000000003</v>
      </c>
      <c r="F101" s="26">
        <f t="shared" si="212"/>
        <v>5.7366074074074215E-2</v>
      </c>
      <c r="H101" s="58">
        <f t="shared" si="213"/>
        <v>7.7444200000000194</v>
      </c>
      <c r="I101" s="2" t="s">
        <v>65</v>
      </c>
      <c r="J101" s="33" t="s">
        <v>1820</v>
      </c>
      <c r="K101" s="59">
        <f t="shared" si="214"/>
        <v>44147</v>
      </c>
      <c r="L101" s="60" t="str">
        <f t="shared" ca="1" si="225"/>
        <v>2021/5/26</v>
      </c>
      <c r="M101" s="44">
        <f t="shared" ca="1" si="226"/>
        <v>26460</v>
      </c>
      <c r="N101" s="61">
        <f t="shared" ca="1" si="227"/>
        <v>0.1068296787603933</v>
      </c>
      <c r="O101" s="35">
        <f t="shared" si="215"/>
        <v>134.92477600000001</v>
      </c>
      <c r="P101" s="35">
        <f t="shared" si="216"/>
        <v>-7.522399999999152E-2</v>
      </c>
      <c r="Q101" s="36">
        <f t="shared" si="217"/>
        <v>0.9</v>
      </c>
      <c r="R101" s="37">
        <f t="shared" si="218"/>
        <v>10683.58999999996</v>
      </c>
      <c r="S101" s="38">
        <f t="shared" si="219"/>
        <v>14046.784131999948</v>
      </c>
      <c r="T101" s="38"/>
      <c r="U101" s="62"/>
      <c r="V101" s="39">
        <f t="shared" si="220"/>
        <v>63905.729999999989</v>
      </c>
      <c r="W101" s="39">
        <f t="shared" si="221"/>
        <v>77952.514131999938</v>
      </c>
      <c r="X101" s="1">
        <f t="shared" si="222"/>
        <v>65135</v>
      </c>
      <c r="Y101" s="37">
        <f t="shared" si="223"/>
        <v>12817.514131999938</v>
      </c>
      <c r="Z101" s="183">
        <f t="shared" si="224"/>
        <v>0.19678382025024854</v>
      </c>
      <c r="AA101" s="183">
        <f>SUM($C$2:C101)*D101/SUM($B$2:B101)-1</f>
        <v>8.3248286501380608E-3</v>
      </c>
      <c r="AB101" s="183">
        <f t="shared" si="228"/>
        <v>0.18845899160011048</v>
      </c>
      <c r="AC101" s="40">
        <f t="shared" si="229"/>
        <v>0.16263392592592582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11"/>
        <v>0.22000000000000003</v>
      </c>
      <c r="F102" s="26">
        <f t="shared" si="212"/>
        <v>5.8602518518518484E-2</v>
      </c>
      <c r="H102" s="58">
        <f t="shared" si="213"/>
        <v>7.9113399999999956</v>
      </c>
      <c r="I102" s="2" t="s">
        <v>65</v>
      </c>
      <c r="J102" s="33" t="s">
        <v>1822</v>
      </c>
      <c r="K102" s="59">
        <f t="shared" si="214"/>
        <v>44148</v>
      </c>
      <c r="L102" s="60" t="str">
        <f t="shared" ca="1" si="225"/>
        <v>2021/5/26</v>
      </c>
      <c r="M102" s="44">
        <f t="shared" ca="1" si="226"/>
        <v>26325</v>
      </c>
      <c r="N102" s="61">
        <f t="shared" ca="1" si="227"/>
        <v>0.10969189363722691</v>
      </c>
      <c r="O102" s="35">
        <f t="shared" si="215"/>
        <v>134.92844199999999</v>
      </c>
      <c r="P102" s="35">
        <f t="shared" si="216"/>
        <v>-7.1558000000010225E-2</v>
      </c>
      <c r="Q102" s="36">
        <f t="shared" si="217"/>
        <v>0.9</v>
      </c>
      <c r="R102" s="37">
        <f t="shared" si="218"/>
        <v>10786.32999999996</v>
      </c>
      <c r="S102" s="38">
        <f t="shared" si="219"/>
        <v>14165.687188999946</v>
      </c>
      <c r="T102" s="38"/>
      <c r="U102" s="62"/>
      <c r="V102" s="39">
        <f t="shared" si="220"/>
        <v>63905.729999999989</v>
      </c>
      <c r="W102" s="39">
        <f t="shared" si="221"/>
        <v>78071.417188999942</v>
      </c>
      <c r="X102" s="1">
        <f t="shared" si="222"/>
        <v>65270</v>
      </c>
      <c r="Y102" s="37">
        <f t="shared" si="223"/>
        <v>12801.417188999942</v>
      </c>
      <c r="Z102" s="183">
        <f t="shared" si="224"/>
        <v>0.19613018521525882</v>
      </c>
      <c r="AA102" s="183">
        <f>SUM($C$2:C102)*D102/SUM($B$2:B102)-1</f>
        <v>7.0934676791281071E-3</v>
      </c>
      <c r="AB102" s="183">
        <f t="shared" si="228"/>
        <v>0.18903671753613072</v>
      </c>
      <c r="AC102" s="40">
        <f t="shared" si="229"/>
        <v>0.16139748148148153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11"/>
        <v>0.22000000000000003</v>
      </c>
      <c r="F103" s="26">
        <f t="shared" si="212"/>
        <v>4.6031999999999899E-2</v>
      </c>
      <c r="H103" s="58">
        <f t="shared" si="213"/>
        <v>6.2143199999999865</v>
      </c>
      <c r="I103" s="2" t="s">
        <v>65</v>
      </c>
      <c r="J103" s="33" t="s">
        <v>1824</v>
      </c>
      <c r="K103" s="59">
        <f t="shared" si="214"/>
        <v>44151</v>
      </c>
      <c r="L103" s="60" t="str">
        <f t="shared" ca="1" si="225"/>
        <v>2021/5/26</v>
      </c>
      <c r="M103" s="44">
        <f t="shared" ca="1" si="226"/>
        <v>25920</v>
      </c>
      <c r="N103" s="61">
        <f t="shared" ca="1" si="227"/>
        <v>8.7508749999999816E-2</v>
      </c>
      <c r="O103" s="35">
        <f t="shared" si="215"/>
        <v>134.93023199999999</v>
      </c>
      <c r="P103" s="35">
        <f t="shared" si="216"/>
        <v>-6.9768000000010488E-2</v>
      </c>
      <c r="Q103" s="36">
        <f t="shared" si="217"/>
        <v>0.9</v>
      </c>
      <c r="R103" s="37">
        <f t="shared" si="218"/>
        <v>10887.84999999996</v>
      </c>
      <c r="S103" s="38">
        <f t="shared" si="219"/>
        <v>14471.041434999946</v>
      </c>
      <c r="T103" s="38"/>
      <c r="U103" s="62"/>
      <c r="V103" s="39">
        <f t="shared" si="220"/>
        <v>63905.729999999989</v>
      </c>
      <c r="W103" s="39">
        <f t="shared" si="221"/>
        <v>78376.77143499993</v>
      </c>
      <c r="X103" s="1">
        <f t="shared" si="222"/>
        <v>65405</v>
      </c>
      <c r="Y103" s="37">
        <f t="shared" si="223"/>
        <v>12971.77143499993</v>
      </c>
      <c r="Z103" s="183">
        <f t="shared" si="224"/>
        <v>0.19832996613408649</v>
      </c>
      <c r="AA103" s="183">
        <f>SUM($C$2:C103)*D103/SUM($B$2:B103)-1</f>
        <v>1.9004324238921511E-2</v>
      </c>
      <c r="AB103" s="183">
        <f t="shared" si="228"/>
        <v>0.17932564189516498</v>
      </c>
      <c r="AC103" s="40">
        <f t="shared" si="229"/>
        <v>0.17396800000000012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11"/>
        <v>0.22000000000000003</v>
      </c>
      <c r="F104" s="26">
        <f t="shared" si="212"/>
        <v>5.3759777777777684E-2</v>
      </c>
      <c r="H104" s="58">
        <f t="shared" si="213"/>
        <v>7.257569999999987</v>
      </c>
      <c r="I104" s="2" t="s">
        <v>65</v>
      </c>
      <c r="J104" s="33" t="s">
        <v>1826</v>
      </c>
      <c r="K104" s="59">
        <f t="shared" si="214"/>
        <v>44152</v>
      </c>
      <c r="L104" s="60" t="str">
        <f t="shared" ca="1" si="225"/>
        <v>2021/5/26</v>
      </c>
      <c r="M104" s="44">
        <f t="shared" ca="1" si="226"/>
        <v>25785</v>
      </c>
      <c r="N104" s="61">
        <f t="shared" ca="1" si="227"/>
        <v>0.10273465386852804</v>
      </c>
      <c r="O104" s="35">
        <f t="shared" si="215"/>
        <v>134.93503799999999</v>
      </c>
      <c r="P104" s="35">
        <f t="shared" si="216"/>
        <v>-6.4962000000008402E-2</v>
      </c>
      <c r="Q104" s="36">
        <f t="shared" si="217"/>
        <v>0.9</v>
      </c>
      <c r="R104" s="37">
        <f t="shared" si="218"/>
        <v>10990.119999999961</v>
      </c>
      <c r="S104" s="38">
        <f t="shared" si="219"/>
        <v>14500.364327999947</v>
      </c>
      <c r="T104" s="38"/>
      <c r="U104" s="62"/>
      <c r="V104" s="39">
        <f t="shared" si="220"/>
        <v>63905.729999999989</v>
      </c>
      <c r="W104" s="39">
        <f t="shared" si="221"/>
        <v>78406.094327999934</v>
      </c>
      <c r="X104" s="1">
        <f t="shared" si="222"/>
        <v>65540</v>
      </c>
      <c r="Y104" s="37">
        <f t="shared" si="223"/>
        <v>12866.094327999934</v>
      </c>
      <c r="Z104" s="183">
        <f t="shared" si="224"/>
        <v>0.19630903765639207</v>
      </c>
      <c r="AA104" s="183">
        <f>SUM($C$2:C104)*D104/SUM($B$2:B104)-1</f>
        <v>1.1443384897025677E-2</v>
      </c>
      <c r="AB104" s="183">
        <f t="shared" si="228"/>
        <v>0.18486565275936639</v>
      </c>
      <c r="AC104" s="40">
        <f t="shared" si="229"/>
        <v>0.16624022222222234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11"/>
        <v>0.22000000000000003</v>
      </c>
      <c r="F105" s="26">
        <f t="shared" si="212"/>
        <v>5.262637037037031E-2</v>
      </c>
      <c r="H105" s="58">
        <f t="shared" si="213"/>
        <v>7.1045599999999922</v>
      </c>
      <c r="I105" s="2" t="s">
        <v>65</v>
      </c>
      <c r="J105" s="33" t="s">
        <v>1828</v>
      </c>
      <c r="K105" s="59">
        <f t="shared" si="214"/>
        <v>44153</v>
      </c>
      <c r="L105" s="60" t="str">
        <f t="shared" ca="1" si="225"/>
        <v>2021/5/26</v>
      </c>
      <c r="M105" s="44">
        <f t="shared" ca="1" si="226"/>
        <v>25650</v>
      </c>
      <c r="N105" s="61">
        <f t="shared" ca="1" si="227"/>
        <v>0.10109802729044823</v>
      </c>
      <c r="O105" s="35">
        <f t="shared" si="215"/>
        <v>134.932928</v>
      </c>
      <c r="P105" s="35">
        <f t="shared" si="216"/>
        <v>-6.7071999999996024E-2</v>
      </c>
      <c r="Q105" s="36">
        <f t="shared" si="217"/>
        <v>0.9</v>
      </c>
      <c r="R105" s="37">
        <f t="shared" si="218"/>
        <v>11092.279999999961</v>
      </c>
      <c r="S105" s="38">
        <f t="shared" si="219"/>
        <v>14650.683423999948</v>
      </c>
      <c r="T105" s="38"/>
      <c r="U105" s="62"/>
      <c r="V105" s="39">
        <f t="shared" si="220"/>
        <v>63905.729999999989</v>
      </c>
      <c r="W105" s="39">
        <f t="shared" si="221"/>
        <v>78556.41342399994</v>
      </c>
      <c r="X105" s="1">
        <f t="shared" si="222"/>
        <v>65675</v>
      </c>
      <c r="Y105" s="37">
        <f t="shared" si="223"/>
        <v>12881.41342399994</v>
      </c>
      <c r="Z105" s="183">
        <f t="shared" si="224"/>
        <v>0.19613876549676346</v>
      </c>
      <c r="AA105" s="183">
        <f>SUM($C$2:C105)*D105/SUM($B$2:B105)-1</f>
        <v>1.2383975839939998E-2</v>
      </c>
      <c r="AB105" s="183">
        <f t="shared" si="228"/>
        <v>0.18375478965682346</v>
      </c>
      <c r="AC105" s="40">
        <f t="shared" si="229"/>
        <v>0.16737362962962971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11"/>
        <v>0.22000000000000003</v>
      </c>
      <c r="F106" s="26">
        <f t="shared" si="212"/>
        <v>4.9535259259259327E-2</v>
      </c>
      <c r="H106" s="58">
        <f t="shared" si="213"/>
        <v>6.6872600000000091</v>
      </c>
      <c r="I106" s="2" t="s">
        <v>65</v>
      </c>
      <c r="J106" s="33" t="s">
        <v>1830</v>
      </c>
      <c r="K106" s="59">
        <f t="shared" si="214"/>
        <v>44154</v>
      </c>
      <c r="L106" s="60" t="str">
        <f t="shared" ca="1" si="225"/>
        <v>2021/5/26</v>
      </c>
      <c r="M106" s="44">
        <f t="shared" ca="1" si="226"/>
        <v>25515</v>
      </c>
      <c r="N106" s="61">
        <f t="shared" ca="1" si="227"/>
        <v>9.5663331373701865E-2</v>
      </c>
      <c r="O106" s="35">
        <f t="shared" si="215"/>
        <v>134.933942</v>
      </c>
      <c r="P106" s="35">
        <f t="shared" si="216"/>
        <v>-6.6057999999998174E-2</v>
      </c>
      <c r="Q106" s="36">
        <f t="shared" si="217"/>
        <v>0.9</v>
      </c>
      <c r="R106" s="37">
        <f t="shared" si="218"/>
        <v>11194.139999999961</v>
      </c>
      <c r="S106" s="38">
        <f t="shared" si="219"/>
        <v>14828.877257999948</v>
      </c>
      <c r="T106" s="38"/>
      <c r="U106" s="62"/>
      <c r="V106" s="39">
        <f t="shared" si="220"/>
        <v>63905.729999999989</v>
      </c>
      <c r="W106" s="39">
        <f t="shared" si="221"/>
        <v>78734.607257999931</v>
      </c>
      <c r="X106" s="1">
        <f t="shared" si="222"/>
        <v>65810</v>
      </c>
      <c r="Y106" s="37">
        <f t="shared" si="223"/>
        <v>12924.607257999931</v>
      </c>
      <c r="Z106" s="183">
        <f t="shared" si="224"/>
        <v>0.19639275578179505</v>
      </c>
      <c r="AA106" s="183">
        <f>SUM($C$2:C106)*D106/SUM($B$2:B106)-1</f>
        <v>1.5213249775785309E-2</v>
      </c>
      <c r="AB106" s="183">
        <f t="shared" si="228"/>
        <v>0.18117950600600974</v>
      </c>
      <c r="AC106" s="40">
        <f t="shared" si="229"/>
        <v>0.17046474074074069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11"/>
        <v>0.22000000000000003</v>
      </c>
      <c r="F107" s="26">
        <f t="shared" si="212"/>
        <v>3.9643703703703709E-2</v>
      </c>
      <c r="H107" s="58">
        <f t="shared" si="213"/>
        <v>5.3519000000000005</v>
      </c>
      <c r="I107" s="2" t="s">
        <v>65</v>
      </c>
      <c r="J107" s="33" t="s">
        <v>1832</v>
      </c>
      <c r="K107" s="59">
        <f t="shared" si="214"/>
        <v>44155</v>
      </c>
      <c r="L107" s="60" t="str">
        <f t="shared" ca="1" si="225"/>
        <v>2021/5/26</v>
      </c>
      <c r="M107" s="44">
        <f t="shared" ca="1" si="226"/>
        <v>25380</v>
      </c>
      <c r="N107" s="61">
        <f t="shared" ca="1" si="227"/>
        <v>7.6967828999211993E-2</v>
      </c>
      <c r="O107" s="35">
        <f t="shared" si="215"/>
        <v>134.92348000000001</v>
      </c>
      <c r="P107" s="35">
        <f t="shared" si="216"/>
        <v>-7.6519999999987931E-2</v>
      </c>
      <c r="Q107" s="36">
        <f t="shared" si="217"/>
        <v>0.9</v>
      </c>
      <c r="R107" s="37">
        <f t="shared" si="218"/>
        <v>11295.039999999961</v>
      </c>
      <c r="S107" s="38">
        <f t="shared" si="219"/>
        <v>15103.727487999948</v>
      </c>
      <c r="T107" s="38"/>
      <c r="U107" s="62"/>
      <c r="V107" s="39">
        <f t="shared" si="220"/>
        <v>63905.729999999989</v>
      </c>
      <c r="W107" s="39">
        <f t="shared" si="221"/>
        <v>79009.457487999942</v>
      </c>
      <c r="X107" s="1">
        <f t="shared" si="222"/>
        <v>65945</v>
      </c>
      <c r="Y107" s="37">
        <f t="shared" si="223"/>
        <v>13064.457487999942</v>
      </c>
      <c r="Z107" s="183">
        <f t="shared" si="224"/>
        <v>0.19811141842444369</v>
      </c>
      <c r="AA107" s="183">
        <f>SUM($C$2:C107)*D107/SUM($B$2:B107)-1</f>
        <v>2.4539586533481872E-2</v>
      </c>
      <c r="AB107" s="183">
        <f t="shared" si="228"/>
        <v>0.17357183189096181</v>
      </c>
      <c r="AC107" s="40">
        <f t="shared" si="229"/>
        <v>0.18035629629629632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30">10%*Q108+13%</f>
        <v>0.22000000000000003</v>
      </c>
      <c r="F108" s="26">
        <f t="shared" ref="F108:F114" si="231">IF(G108="",($F$1*C108-B108)/B108,H108/B108)</f>
        <v>3.1400740740740798E-2</v>
      </c>
      <c r="H108" s="58">
        <f t="shared" ref="H108:H114" si="232">IF(G108="",$F$1*C108-B108,G108-B108)</f>
        <v>4.2391000000000076</v>
      </c>
      <c r="I108" s="2" t="s">
        <v>65</v>
      </c>
      <c r="J108" s="33" t="s">
        <v>1864</v>
      </c>
      <c r="K108" s="59">
        <f t="shared" ref="K108:K114" si="233">DATE(MID(J108,1,4),MID(J108,5,2),MID(J108,7,2))</f>
        <v>44158</v>
      </c>
      <c r="L108" s="60" t="str">
        <f t="shared" ca="1" si="225"/>
        <v>2021/5/26</v>
      </c>
      <c r="M108" s="44">
        <f t="shared" ca="1" si="226"/>
        <v>24975</v>
      </c>
      <c r="N108" s="61">
        <f t="shared" ca="1" si="227"/>
        <v>6.1952812812812924E-2</v>
      </c>
      <c r="O108" s="35">
        <f t="shared" ref="O108:O114" si="234">D108*C108</f>
        <v>134.92479</v>
      </c>
      <c r="P108" s="35">
        <f t="shared" ref="P108:P114" si="235">O108-B108</f>
        <v>-7.5209999999998445E-2</v>
      </c>
      <c r="Q108" s="36">
        <f t="shared" ref="Q108:Q114" si="236">B108/150</f>
        <v>0.9</v>
      </c>
      <c r="R108" s="37">
        <f t="shared" ref="R108:R122" si="237">R107+C108-T108</f>
        <v>11395.139999999961</v>
      </c>
      <c r="S108" s="38">
        <f t="shared" ref="S108:S122" si="238">R108*D108</f>
        <v>15359.50920599995</v>
      </c>
      <c r="T108" s="38"/>
      <c r="U108" s="62"/>
      <c r="V108" s="39">
        <f t="shared" ref="V108:V122" si="239">U108+V107</f>
        <v>63905.729999999989</v>
      </c>
      <c r="W108" s="39">
        <f t="shared" ref="W108:W122" si="240">S108+V108</f>
        <v>79265.23920599994</v>
      </c>
      <c r="X108" s="1">
        <f t="shared" ref="X108:X122" si="241">X107+B108</f>
        <v>66080</v>
      </c>
      <c r="Y108" s="37">
        <f t="shared" ref="Y108:Y122" si="242">W108-X108</f>
        <v>13185.23920599994</v>
      </c>
      <c r="Z108" s="183">
        <f t="shared" ref="Z108:Z122" si="243">W108/X108-1</f>
        <v>0.19953449161622183</v>
      </c>
      <c r="AA108" s="183">
        <f>SUM($C$2:C108)*D108/SUM($B$2:B108)-1</f>
        <v>3.2408452307692848E-2</v>
      </c>
      <c r="AB108" s="183">
        <f t="shared" si="228"/>
        <v>0.16712603930852898</v>
      </c>
      <c r="AC108" s="40">
        <f t="shared" si="229"/>
        <v>0.18859925925925924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30"/>
        <v>0.22000000000000003</v>
      </c>
      <c r="F109" s="26">
        <f t="shared" si="231"/>
        <v>3.1297703703703689E-2</v>
      </c>
      <c r="H109" s="58">
        <f t="shared" si="232"/>
        <v>4.2251899999999978</v>
      </c>
      <c r="I109" s="2" t="s">
        <v>65</v>
      </c>
      <c r="J109" s="33" t="s">
        <v>1866</v>
      </c>
      <c r="K109" s="59">
        <f t="shared" si="233"/>
        <v>44159</v>
      </c>
      <c r="L109" s="60" t="str">
        <f t="shared" ca="1" si="225"/>
        <v>2021/5/26</v>
      </c>
      <c r="M109" s="44">
        <f t="shared" ca="1" si="226"/>
        <v>24840</v>
      </c>
      <c r="N109" s="61">
        <f t="shared" ca="1" si="227"/>
        <v>6.2085118760064381E-2</v>
      </c>
      <c r="O109" s="35">
        <f t="shared" si="234"/>
        <v>134.93132900000001</v>
      </c>
      <c r="P109" s="35">
        <f t="shared" si="235"/>
        <v>-6.867099999999482E-2</v>
      </c>
      <c r="Q109" s="36">
        <f t="shared" si="236"/>
        <v>0.9</v>
      </c>
      <c r="R109" s="37">
        <f t="shared" si="237"/>
        <v>11495.229999999961</v>
      </c>
      <c r="S109" s="38">
        <f t="shared" si="238"/>
        <v>15496.71956299995</v>
      </c>
      <c r="T109" s="38"/>
      <c r="U109" s="62"/>
      <c r="V109" s="39">
        <f t="shared" si="239"/>
        <v>63905.729999999989</v>
      </c>
      <c r="W109" s="39">
        <f t="shared" si="240"/>
        <v>79402.449562999944</v>
      </c>
      <c r="X109" s="1">
        <f t="shared" si="241"/>
        <v>66215</v>
      </c>
      <c r="Y109" s="37">
        <f t="shared" si="242"/>
        <v>13187.449562999944</v>
      </c>
      <c r="Z109" s="183">
        <f t="shared" si="243"/>
        <v>0.19916105962395148</v>
      </c>
      <c r="AA109" s="183">
        <f>SUM($C$2:C109)*D109/SUM($B$2:B109)-1</f>
        <v>3.2237774029743038E-2</v>
      </c>
      <c r="AB109" s="183">
        <f t="shared" si="228"/>
        <v>0.16692328559420844</v>
      </c>
      <c r="AC109" s="40">
        <f t="shared" si="229"/>
        <v>0.18870229629629634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30"/>
        <v>0.22000000000000003</v>
      </c>
      <c r="F110" s="26">
        <f t="shared" si="231"/>
        <v>5.0153481481481563E-2</v>
      </c>
      <c r="H110" s="58">
        <f t="shared" si="232"/>
        <v>6.7707200000000114</v>
      </c>
      <c r="I110" s="2" t="s">
        <v>65</v>
      </c>
      <c r="J110" s="33" t="s">
        <v>1868</v>
      </c>
      <c r="K110" s="59">
        <f t="shared" si="233"/>
        <v>44160</v>
      </c>
      <c r="L110" s="60" t="str">
        <f t="shared" ca="1" si="225"/>
        <v>2021/5/26</v>
      </c>
      <c r="M110" s="44">
        <f t="shared" ca="1" si="226"/>
        <v>24705</v>
      </c>
      <c r="N110" s="61">
        <f t="shared" ca="1" si="227"/>
        <v>0.10003290022262716</v>
      </c>
      <c r="O110" s="35">
        <f t="shared" si="234"/>
        <v>134.93188800000001</v>
      </c>
      <c r="P110" s="35">
        <f t="shared" si="235"/>
        <v>-6.8111999999985073E-2</v>
      </c>
      <c r="Q110" s="36">
        <f t="shared" si="236"/>
        <v>0.9</v>
      </c>
      <c r="R110" s="37">
        <f t="shared" si="237"/>
        <v>11597.149999999961</v>
      </c>
      <c r="S110" s="38">
        <f t="shared" si="238"/>
        <v>15353.466884999951</v>
      </c>
      <c r="T110" s="38"/>
      <c r="U110" s="62"/>
      <c r="V110" s="39">
        <f t="shared" si="239"/>
        <v>63905.729999999989</v>
      </c>
      <c r="W110" s="39">
        <f t="shared" si="240"/>
        <v>79259.196884999939</v>
      </c>
      <c r="X110" s="1">
        <f t="shared" si="241"/>
        <v>66350</v>
      </c>
      <c r="Y110" s="37">
        <f t="shared" si="242"/>
        <v>12909.196884999939</v>
      </c>
      <c r="Z110" s="183">
        <f t="shared" si="243"/>
        <v>0.19456212336096357</v>
      </c>
      <c r="AA110" s="183">
        <f>SUM($C$2:C110)*D110/SUM($B$2:B110)-1</f>
        <v>1.3570041163793567E-2</v>
      </c>
      <c r="AB110" s="183">
        <f t="shared" si="228"/>
        <v>0.18099208219717</v>
      </c>
      <c r="AC110" s="40">
        <f t="shared" si="229"/>
        <v>0.16984651851851845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30"/>
        <v>0.22000000000000003</v>
      </c>
      <c r="F111" s="26">
        <f t="shared" si="231"/>
        <v>5.2729407407407426E-2</v>
      </c>
      <c r="H111" s="58">
        <f t="shared" si="232"/>
        <v>7.1184700000000021</v>
      </c>
      <c r="I111" s="2" t="s">
        <v>65</v>
      </c>
      <c r="J111" s="33" t="s">
        <v>1870</v>
      </c>
      <c r="K111" s="59">
        <f t="shared" si="233"/>
        <v>44161</v>
      </c>
      <c r="L111" s="60" t="str">
        <f t="shared" ca="1" si="225"/>
        <v>2021/5/26</v>
      </c>
      <c r="M111" s="44">
        <f t="shared" ca="1" si="226"/>
        <v>24570</v>
      </c>
      <c r="N111" s="61">
        <f t="shared" ca="1" si="227"/>
        <v>0.10574853683353685</v>
      </c>
      <c r="O111" s="35">
        <f t="shared" si="234"/>
        <v>134.93591900000001</v>
      </c>
      <c r="P111" s="35">
        <f t="shared" si="235"/>
        <v>-6.4080999999987398E-2</v>
      </c>
      <c r="Q111" s="36">
        <f t="shared" si="236"/>
        <v>0.9</v>
      </c>
      <c r="R111" s="37">
        <f t="shared" si="237"/>
        <v>11699.319999999962</v>
      </c>
      <c r="S111" s="38">
        <f t="shared" si="238"/>
        <v>15451.291923999948</v>
      </c>
      <c r="T111" s="38"/>
      <c r="U111" s="62"/>
      <c r="V111" s="39">
        <f t="shared" si="239"/>
        <v>63905.729999999989</v>
      </c>
      <c r="W111" s="39">
        <f t="shared" si="240"/>
        <v>79357.021923999942</v>
      </c>
      <c r="X111" s="1">
        <f t="shared" si="241"/>
        <v>66485</v>
      </c>
      <c r="Y111" s="37">
        <f t="shared" si="242"/>
        <v>12872.021923999942</v>
      </c>
      <c r="Z111" s="183">
        <f t="shared" si="243"/>
        <v>0.19360791041588232</v>
      </c>
      <c r="AA111" s="183">
        <f>SUM($C$2:C111)*D111/SUM($B$2:B111)-1</f>
        <v>1.1008770401992551E-2</v>
      </c>
      <c r="AB111" s="183">
        <f t="shared" si="228"/>
        <v>0.18259914001388977</v>
      </c>
      <c r="AC111" s="40">
        <f t="shared" si="229"/>
        <v>0.16727059259259261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30"/>
        <v>0.22000000000000003</v>
      </c>
      <c r="F112" s="26">
        <f t="shared" si="231"/>
        <v>4.9638296296296437E-2</v>
      </c>
      <c r="H112" s="58">
        <f t="shared" si="232"/>
        <v>6.7011700000000189</v>
      </c>
      <c r="I112" s="2" t="s">
        <v>65</v>
      </c>
      <c r="J112" s="33" t="s">
        <v>1872</v>
      </c>
      <c r="K112" s="59">
        <f t="shared" si="233"/>
        <v>44162</v>
      </c>
      <c r="L112" s="60" t="str">
        <f t="shared" ca="1" si="225"/>
        <v>2021/5/26</v>
      </c>
      <c r="M112" s="44">
        <f t="shared" ca="1" si="226"/>
        <v>24435</v>
      </c>
      <c r="N112" s="61">
        <f t="shared" ca="1" si="227"/>
        <v>0.10009932678534916</v>
      </c>
      <c r="O112" s="35">
        <f t="shared" si="234"/>
        <v>134.926815</v>
      </c>
      <c r="P112" s="35">
        <f t="shared" si="235"/>
        <v>-7.3184999999995171E-2</v>
      </c>
      <c r="Q112" s="36">
        <f t="shared" si="236"/>
        <v>0.9</v>
      </c>
      <c r="R112" s="37">
        <f t="shared" si="237"/>
        <v>11801.189999999962</v>
      </c>
      <c r="S112" s="38">
        <f t="shared" si="238"/>
        <v>15630.67615499995</v>
      </c>
      <c r="T112" s="38"/>
      <c r="U112" s="62"/>
      <c r="V112" s="39">
        <f t="shared" si="239"/>
        <v>63905.729999999989</v>
      </c>
      <c r="W112" s="39">
        <f t="shared" si="240"/>
        <v>79536.406154999946</v>
      </c>
      <c r="X112" s="1">
        <f t="shared" si="241"/>
        <v>66620</v>
      </c>
      <c r="Y112" s="37">
        <f t="shared" si="242"/>
        <v>12916.406154999946</v>
      </c>
      <c r="Z112" s="183">
        <f t="shared" si="243"/>
        <v>0.19388180959171342</v>
      </c>
      <c r="AA112" s="183">
        <f>SUM($C$2:C112)*D112/SUM($B$2:B112)-1</f>
        <v>1.3780140591966861E-2</v>
      </c>
      <c r="AB112" s="183">
        <f t="shared" si="228"/>
        <v>0.18010166899974656</v>
      </c>
      <c r="AC112" s="40">
        <f t="shared" si="229"/>
        <v>0.1703617037037036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30"/>
        <v>0.22000000000000003</v>
      </c>
      <c r="F113" s="26">
        <f t="shared" si="231"/>
        <v>5.427496296296281E-2</v>
      </c>
      <c r="H113" s="58">
        <f t="shared" si="232"/>
        <v>7.3271199999999794</v>
      </c>
      <c r="I113" s="2" t="s">
        <v>65</v>
      </c>
      <c r="J113" s="33" t="s">
        <v>1874</v>
      </c>
      <c r="K113" s="59">
        <f t="shared" si="233"/>
        <v>44165</v>
      </c>
      <c r="L113" s="60" t="str">
        <f t="shared" ca="1" si="225"/>
        <v>2021/5/26</v>
      </c>
      <c r="M113" s="44">
        <f t="shared" ca="1" si="226"/>
        <v>24030</v>
      </c>
      <c r="N113" s="61">
        <f t="shared" ca="1" si="227"/>
        <v>0.11129416562630015</v>
      </c>
      <c r="O113" s="35">
        <f t="shared" si="234"/>
        <v>134.929384</v>
      </c>
      <c r="P113" s="35">
        <f t="shared" si="235"/>
        <v>-7.0616000000001122E-2</v>
      </c>
      <c r="Q113" s="36">
        <f t="shared" si="236"/>
        <v>0.9</v>
      </c>
      <c r="R113" s="37">
        <f t="shared" si="237"/>
        <v>11903.509999999962</v>
      </c>
      <c r="S113" s="38">
        <f t="shared" si="238"/>
        <v>15697.15863699995</v>
      </c>
      <c r="T113" s="38"/>
      <c r="U113" s="62"/>
      <c r="V113" s="39">
        <f t="shared" si="239"/>
        <v>63905.729999999989</v>
      </c>
      <c r="W113" s="39">
        <f t="shared" si="240"/>
        <v>79602.888636999938</v>
      </c>
      <c r="X113" s="1">
        <f t="shared" si="241"/>
        <v>66755</v>
      </c>
      <c r="Y113" s="37">
        <f t="shared" si="242"/>
        <v>12847.888636999938</v>
      </c>
      <c r="Z113" s="183">
        <f t="shared" si="243"/>
        <v>0.19246331566174724</v>
      </c>
      <c r="AA113" s="183">
        <f>SUM($C$2:C113)*D113/SUM($B$2:B113)-1</f>
        <v>9.2478283420598384E-3</v>
      </c>
      <c r="AB113" s="183">
        <f t="shared" si="228"/>
        <v>0.1832154873196874</v>
      </c>
      <c r="AC113" s="40">
        <f t="shared" si="229"/>
        <v>0.16572503703703723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30"/>
        <v>0.22000000000000003</v>
      </c>
      <c r="F114" s="26">
        <f t="shared" si="231"/>
        <v>3.7892074074074099E-2</v>
      </c>
      <c r="H114" s="58">
        <f t="shared" si="232"/>
        <v>5.1154300000000035</v>
      </c>
      <c r="I114" s="2" t="s">
        <v>65</v>
      </c>
      <c r="J114" s="33" t="s">
        <v>1899</v>
      </c>
      <c r="K114" s="59">
        <f t="shared" si="233"/>
        <v>44166</v>
      </c>
      <c r="L114" s="60" t="str">
        <f t="shared" ca="1" si="225"/>
        <v>2021/5/26</v>
      </c>
      <c r="M114" s="44">
        <f t="shared" ca="1" si="226"/>
        <v>23895</v>
      </c>
      <c r="N114" s="61">
        <f t="shared" ca="1" si="227"/>
        <v>7.8139022808118908E-2</v>
      </c>
      <c r="O114" s="35">
        <f t="shared" si="234"/>
        <v>134.92783499999999</v>
      </c>
      <c r="P114" s="35">
        <f t="shared" si="235"/>
        <v>-7.2165000000012469E-2</v>
      </c>
      <c r="Q114" s="36">
        <f t="shared" si="236"/>
        <v>0.9</v>
      </c>
      <c r="R114" s="37">
        <f t="shared" si="237"/>
        <v>12004.239999999962</v>
      </c>
      <c r="S114" s="38">
        <f t="shared" si="238"/>
        <v>16079.679479999948</v>
      </c>
      <c r="T114" s="38"/>
      <c r="U114" s="62"/>
      <c r="V114" s="39">
        <f t="shared" si="239"/>
        <v>63905.729999999989</v>
      </c>
      <c r="W114" s="39">
        <f t="shared" si="240"/>
        <v>79985.409479999944</v>
      </c>
      <c r="X114" s="1">
        <f t="shared" si="241"/>
        <v>66890</v>
      </c>
      <c r="Y114" s="37">
        <f t="shared" si="242"/>
        <v>13095.409479999944</v>
      </c>
      <c r="Z114" s="183">
        <f t="shared" si="243"/>
        <v>0.19577529496187696</v>
      </c>
      <c r="AA114" s="183">
        <f>SUM($C$2:C114)*D114/SUM($B$2:B114)-1</f>
        <v>2.492685477178469E-2</v>
      </c>
      <c r="AB114" s="183">
        <f t="shared" si="228"/>
        <v>0.17084844019009227</v>
      </c>
      <c r="AC114" s="40">
        <f t="shared" si="229"/>
        <v>0.18210792592592592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44">10%*Q115+13%</f>
        <v>0.22000000000000003</v>
      </c>
      <c r="F115" s="26">
        <f t="shared" ref="F115:F122" si="245">IF(G115="",($F$1*C115-B115)/B115,H115/B115)</f>
        <v>3.6552592592592512E-2</v>
      </c>
      <c r="H115" s="58">
        <f t="shared" ref="H115:H122" si="246">IF(G115="",$F$1*C115-B115,G115-B115)</f>
        <v>4.934599999999989</v>
      </c>
      <c r="I115" s="2" t="s">
        <v>65</v>
      </c>
      <c r="J115" s="33" t="s">
        <v>1878</v>
      </c>
      <c r="K115" s="59">
        <f t="shared" ref="K115:K122" si="247">DATE(MID(J115,1,4),MID(J115,5,2),MID(J115,7,2))</f>
        <v>44167</v>
      </c>
      <c r="L115" s="60" t="str">
        <f t="shared" ca="1" si="225"/>
        <v>2021/5/26</v>
      </c>
      <c r="M115" s="44">
        <f t="shared" ca="1" si="226"/>
        <v>23760</v>
      </c>
      <c r="N115" s="61">
        <f t="shared" ca="1" si="227"/>
        <v>7.5805092592592424E-2</v>
      </c>
      <c r="O115" s="35">
        <f t="shared" ref="O115:O122" si="248">D115*C115</f>
        <v>134.93477999999999</v>
      </c>
      <c r="P115" s="35">
        <f t="shared" ref="P115:P122" si="249">O115-B115</f>
        <v>-6.5220000000010714E-2</v>
      </c>
      <c r="Q115" s="36">
        <f t="shared" ref="Q115:Q122" si="250">B115/150</f>
        <v>0.9</v>
      </c>
      <c r="R115" s="37">
        <f t="shared" si="237"/>
        <v>12104.839999999962</v>
      </c>
      <c r="S115" s="38">
        <f t="shared" si="238"/>
        <v>16236.221891999949</v>
      </c>
      <c r="T115" s="38"/>
      <c r="U115" s="62"/>
      <c r="V115" s="39">
        <f t="shared" si="239"/>
        <v>63905.729999999989</v>
      </c>
      <c r="W115" s="39">
        <f t="shared" si="240"/>
        <v>80141.951891999939</v>
      </c>
      <c r="X115" s="1">
        <f t="shared" si="241"/>
        <v>67025</v>
      </c>
      <c r="Y115" s="37">
        <f t="shared" si="242"/>
        <v>13116.951891999939</v>
      </c>
      <c r="Z115" s="183">
        <f t="shared" si="243"/>
        <v>0.19570237809772384</v>
      </c>
      <c r="AA115" s="183">
        <f>SUM($C$2:C115)*D115/SUM($B$2:B115)-1</f>
        <v>2.6056360945529766E-2</v>
      </c>
      <c r="AB115" s="183">
        <f t="shared" si="228"/>
        <v>0.16964601715219407</v>
      </c>
      <c r="AC115" s="40">
        <f t="shared" si="229"/>
        <v>0.1834474074074075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44"/>
        <v>0.22000000000000003</v>
      </c>
      <c r="F116" s="26">
        <f t="shared" si="245"/>
        <v>3.5625259259259363E-2</v>
      </c>
      <c r="H116" s="58">
        <f t="shared" si="246"/>
        <v>4.809410000000014</v>
      </c>
      <c r="I116" s="2" t="s">
        <v>65</v>
      </c>
      <c r="J116" s="33" t="s">
        <v>1880</v>
      </c>
      <c r="K116" s="59">
        <f t="shared" si="247"/>
        <v>44168</v>
      </c>
      <c r="L116" s="60" t="str">
        <f t="shared" ca="1" si="225"/>
        <v>2021/5/26</v>
      </c>
      <c r="M116" s="44">
        <f t="shared" ca="1" si="226"/>
        <v>23625</v>
      </c>
      <c r="N116" s="61">
        <f t="shared" ca="1" si="227"/>
        <v>7.4304112169312389E-2</v>
      </c>
      <c r="O116" s="35">
        <f t="shared" si="248"/>
        <v>134.934675</v>
      </c>
      <c r="P116" s="35">
        <f t="shared" si="249"/>
        <v>-6.532500000000141E-2</v>
      </c>
      <c r="Q116" s="36">
        <f t="shared" si="250"/>
        <v>0.9</v>
      </c>
      <c r="R116" s="37">
        <f t="shared" si="237"/>
        <v>12205.349999999962</v>
      </c>
      <c r="S116" s="38">
        <f t="shared" si="238"/>
        <v>16385.682374999949</v>
      </c>
      <c r="T116" s="38"/>
      <c r="U116" s="62"/>
      <c r="V116" s="39">
        <f t="shared" si="239"/>
        <v>63905.729999999989</v>
      </c>
      <c r="W116" s="39">
        <f t="shared" si="240"/>
        <v>80291.412374999942</v>
      </c>
      <c r="X116" s="1">
        <f t="shared" si="241"/>
        <v>67160</v>
      </c>
      <c r="Y116" s="37">
        <f t="shared" si="242"/>
        <v>13131.412374999942</v>
      </c>
      <c r="Z116" s="183">
        <f t="shared" si="243"/>
        <v>0.19552430576235769</v>
      </c>
      <c r="AA116" s="183">
        <f>SUM($C$2:C116)*D116/SUM($B$2:B116)-1</f>
        <v>2.6722673116090112E-2</v>
      </c>
      <c r="AB116" s="183">
        <f t="shared" si="228"/>
        <v>0.16880163264626757</v>
      </c>
      <c r="AC116" s="40">
        <f t="shared" si="229"/>
        <v>0.18437474074074067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44"/>
        <v>0.22000000000000003</v>
      </c>
      <c r="F117" s="26">
        <f t="shared" si="245"/>
        <v>3.1812888888888814E-2</v>
      </c>
      <c r="H117" s="58">
        <f t="shared" si="246"/>
        <v>4.2947399999999902</v>
      </c>
      <c r="I117" s="2" t="s">
        <v>65</v>
      </c>
      <c r="J117" s="33" t="s">
        <v>1882</v>
      </c>
      <c r="K117" s="59">
        <f t="shared" si="247"/>
        <v>44169</v>
      </c>
      <c r="L117" s="60" t="str">
        <f t="shared" ca="1" si="225"/>
        <v>2021/5/26</v>
      </c>
      <c r="M117" s="44">
        <f t="shared" ca="1" si="226"/>
        <v>23490</v>
      </c>
      <c r="N117" s="61">
        <f t="shared" ca="1" si="227"/>
        <v>6.6733933588761021E-2</v>
      </c>
      <c r="O117" s="35">
        <f t="shared" si="248"/>
        <v>134.92863599999998</v>
      </c>
      <c r="P117" s="35">
        <f t="shared" si="249"/>
        <v>-7.1364000000016858E-2</v>
      </c>
      <c r="Q117" s="36">
        <f t="shared" si="250"/>
        <v>0.9</v>
      </c>
      <c r="R117" s="37">
        <f t="shared" si="237"/>
        <v>12305.489999999962</v>
      </c>
      <c r="S117" s="38">
        <f t="shared" si="238"/>
        <v>16580.417225999947</v>
      </c>
      <c r="T117" s="38"/>
      <c r="U117" s="62"/>
      <c r="V117" s="39">
        <f t="shared" si="239"/>
        <v>63905.729999999989</v>
      </c>
      <c r="W117" s="39">
        <f t="shared" si="240"/>
        <v>80486.147225999943</v>
      </c>
      <c r="X117" s="1">
        <f t="shared" si="241"/>
        <v>67295</v>
      </c>
      <c r="Y117" s="37">
        <f t="shared" si="242"/>
        <v>13191.147225999943</v>
      </c>
      <c r="Z117" s="183">
        <f t="shared" si="243"/>
        <v>0.19601972250538591</v>
      </c>
      <c r="AA117" s="183">
        <f>SUM($C$2:C117)*D117/SUM($B$2:B117)-1</f>
        <v>3.0188592936428282E-2</v>
      </c>
      <c r="AB117" s="183">
        <f t="shared" si="228"/>
        <v>0.16583112956895762</v>
      </c>
      <c r="AC117" s="40">
        <f t="shared" si="229"/>
        <v>0.18818711111111122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44"/>
        <v>0.22000000000000003</v>
      </c>
      <c r="F118" s="26">
        <f t="shared" si="245"/>
        <v>3.7789037037036989E-2</v>
      </c>
      <c r="H118" s="58">
        <f t="shared" si="246"/>
        <v>5.1015199999999936</v>
      </c>
      <c r="I118" s="2" t="s">
        <v>65</v>
      </c>
      <c r="J118" s="33" t="s">
        <v>1884</v>
      </c>
      <c r="K118" s="59">
        <f t="shared" si="247"/>
        <v>44172</v>
      </c>
      <c r="L118" s="60" t="str">
        <f t="shared" ca="1" si="225"/>
        <v>2021/5/26</v>
      </c>
      <c r="M118" s="44">
        <f t="shared" ca="1" si="226"/>
        <v>23085</v>
      </c>
      <c r="N118" s="61">
        <f t="shared" ca="1" si="227"/>
        <v>8.0660810049815804E-2</v>
      </c>
      <c r="O118" s="35">
        <f t="shared" si="248"/>
        <v>134.92451199999999</v>
      </c>
      <c r="P118" s="35">
        <f t="shared" si="249"/>
        <v>-7.5488000000007105E-2</v>
      </c>
      <c r="Q118" s="36">
        <f t="shared" si="250"/>
        <v>0.9</v>
      </c>
      <c r="R118" s="37">
        <f t="shared" si="237"/>
        <v>12406.209999999961</v>
      </c>
      <c r="S118" s="38">
        <f t="shared" si="238"/>
        <v>16619.358915999946</v>
      </c>
      <c r="T118" s="38"/>
      <c r="U118" s="62"/>
      <c r="V118" s="39">
        <f t="shared" si="239"/>
        <v>63905.729999999989</v>
      </c>
      <c r="W118" s="39">
        <f t="shared" si="240"/>
        <v>80525.088915999935</v>
      </c>
      <c r="X118" s="1">
        <f t="shared" si="241"/>
        <v>67430</v>
      </c>
      <c r="Y118" s="37">
        <f t="shared" si="242"/>
        <v>13095.088915999935</v>
      </c>
      <c r="Z118" s="183">
        <f t="shared" si="243"/>
        <v>0.19420271267981515</v>
      </c>
      <c r="AA118" s="183">
        <f>SUM($C$2:C118)*D118/SUM($B$2:B118)-1</f>
        <v>2.400184986666698E-2</v>
      </c>
      <c r="AB118" s="183">
        <f t="shared" si="228"/>
        <v>0.17020086281314817</v>
      </c>
      <c r="AC118" s="40">
        <f t="shared" si="229"/>
        <v>0.18221096296296305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44"/>
        <v>0.22000000000000003</v>
      </c>
      <c r="F119" s="26">
        <f t="shared" si="245"/>
        <v>3.7789037037036989E-2</v>
      </c>
      <c r="H119" s="58">
        <f t="shared" si="246"/>
        <v>5.1015199999999936</v>
      </c>
      <c r="I119" s="2" t="s">
        <v>65</v>
      </c>
      <c r="J119" s="33" t="s">
        <v>1886</v>
      </c>
      <c r="K119" s="59">
        <f t="shared" si="247"/>
        <v>44173</v>
      </c>
      <c r="L119" s="60" t="str">
        <f t="shared" ca="1" si="225"/>
        <v>2021/5/26</v>
      </c>
      <c r="M119" s="44">
        <f t="shared" ca="1" si="226"/>
        <v>22950</v>
      </c>
      <c r="N119" s="61">
        <f t="shared" ca="1" si="227"/>
        <v>8.1135285403050011E-2</v>
      </c>
      <c r="O119" s="35">
        <f t="shared" si="248"/>
        <v>134.934584</v>
      </c>
      <c r="P119" s="35">
        <f t="shared" si="249"/>
        <v>-6.541599999999903E-2</v>
      </c>
      <c r="Q119" s="36">
        <f t="shared" si="250"/>
        <v>0.9</v>
      </c>
      <c r="R119" s="37">
        <f t="shared" si="237"/>
        <v>12506.92999999996</v>
      </c>
      <c r="S119" s="38">
        <f t="shared" si="238"/>
        <v>16755.534120999946</v>
      </c>
      <c r="T119" s="38"/>
      <c r="U119" s="62"/>
      <c r="V119" s="39">
        <f t="shared" si="239"/>
        <v>63905.729999999989</v>
      </c>
      <c r="W119" s="39">
        <f t="shared" si="240"/>
        <v>80661.264120999927</v>
      </c>
      <c r="X119" s="1">
        <f t="shared" si="241"/>
        <v>67565</v>
      </c>
      <c r="Y119" s="37">
        <f t="shared" si="242"/>
        <v>13096.264120999927</v>
      </c>
      <c r="Z119" s="183">
        <f t="shared" si="243"/>
        <v>0.19383207460963403</v>
      </c>
      <c r="AA119" s="183">
        <f>SUM($C$2:C119)*D119/SUM($B$2:B119)-1</f>
        <v>2.3859196894615353E-2</v>
      </c>
      <c r="AB119" s="183">
        <f t="shared" si="228"/>
        <v>0.16997287771501868</v>
      </c>
      <c r="AC119" s="40">
        <f t="shared" si="229"/>
        <v>0.18221096296296305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44"/>
        <v>0.22000000000000003</v>
      </c>
      <c r="F120" s="26">
        <f t="shared" si="245"/>
        <v>5.5511407407407502E-2</v>
      </c>
      <c r="H120" s="58">
        <f t="shared" si="246"/>
        <v>7.4940400000000125</v>
      </c>
      <c r="I120" s="2" t="s">
        <v>65</v>
      </c>
      <c r="J120" s="33" t="s">
        <v>1888</v>
      </c>
      <c r="K120" s="59">
        <f t="shared" si="247"/>
        <v>44174</v>
      </c>
      <c r="L120" s="60" t="str">
        <f t="shared" ca="1" si="225"/>
        <v>2021/5/26</v>
      </c>
      <c r="M120" s="44">
        <f t="shared" ca="1" si="226"/>
        <v>22815</v>
      </c>
      <c r="N120" s="61">
        <f t="shared" ca="1" si="227"/>
        <v>0.11989150120534757</v>
      </c>
      <c r="O120" s="35">
        <f t="shared" si="248"/>
        <v>134.93396799999999</v>
      </c>
      <c r="P120" s="35">
        <f t="shared" si="249"/>
        <v>-6.6032000000006974E-2</v>
      </c>
      <c r="Q120" s="36">
        <f t="shared" si="250"/>
        <v>0.9</v>
      </c>
      <c r="R120" s="37">
        <f t="shared" si="237"/>
        <v>12609.369999999961</v>
      </c>
      <c r="S120" s="38">
        <f t="shared" si="238"/>
        <v>16609.062163999948</v>
      </c>
      <c r="T120" s="38"/>
      <c r="U120" s="62"/>
      <c r="V120" s="39">
        <f t="shared" si="239"/>
        <v>63905.729999999989</v>
      </c>
      <c r="W120" s="39">
        <f t="shared" si="240"/>
        <v>80514.79216399994</v>
      </c>
      <c r="X120" s="1">
        <f t="shared" si="241"/>
        <v>67700</v>
      </c>
      <c r="Y120" s="37">
        <f t="shared" si="242"/>
        <v>12814.79216399994</v>
      </c>
      <c r="Z120" s="183">
        <f t="shared" si="243"/>
        <v>0.18928791970457803</v>
      </c>
      <c r="AA120" s="183">
        <f>SUM($C$2:C120)*D120/SUM($B$2:B120)-1</f>
        <v>6.6004445317620064E-3</v>
      </c>
      <c r="AB120" s="183">
        <f t="shared" si="228"/>
        <v>0.18268747517281603</v>
      </c>
      <c r="AC120" s="40">
        <f t="shared" si="229"/>
        <v>0.16448859259259252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44"/>
        <v>0.22000000000000003</v>
      </c>
      <c r="F121" s="26">
        <f t="shared" si="245"/>
        <v>5.3450666666666563E-2</v>
      </c>
      <c r="H121" s="58">
        <f t="shared" si="246"/>
        <v>7.2158399999999858</v>
      </c>
      <c r="I121" s="2" t="s">
        <v>65</v>
      </c>
      <c r="J121" s="33" t="s">
        <v>1890</v>
      </c>
      <c r="K121" s="59">
        <f t="shared" si="247"/>
        <v>44175</v>
      </c>
      <c r="L121" s="60" t="str">
        <f t="shared" ca="1" si="225"/>
        <v>2021/5/26</v>
      </c>
      <c r="M121" s="44">
        <f t="shared" ca="1" si="226"/>
        <v>22680</v>
      </c>
      <c r="N121" s="61">
        <f t="shared" ca="1" si="227"/>
        <v>0.11612793650793628</v>
      </c>
      <c r="O121" s="35">
        <f t="shared" si="248"/>
        <v>134.92612800000001</v>
      </c>
      <c r="P121" s="35">
        <f t="shared" si="249"/>
        <v>-7.3871999999994387E-2</v>
      </c>
      <c r="Q121" s="36">
        <f t="shared" si="250"/>
        <v>0.9</v>
      </c>
      <c r="R121" s="37">
        <f t="shared" si="237"/>
        <v>12711.609999999961</v>
      </c>
      <c r="S121" s="38">
        <f t="shared" si="238"/>
        <v>16775.51171699995</v>
      </c>
      <c r="T121" s="38"/>
      <c r="U121" s="62"/>
      <c r="V121" s="39">
        <f t="shared" si="239"/>
        <v>63905.729999999989</v>
      </c>
      <c r="W121" s="39">
        <f t="shared" si="240"/>
        <v>80681.241716999939</v>
      </c>
      <c r="X121" s="1">
        <f t="shared" si="241"/>
        <v>67835</v>
      </c>
      <c r="Y121" s="37">
        <f t="shared" si="242"/>
        <v>12846.241716999939</v>
      </c>
      <c r="Z121" s="183">
        <f t="shared" si="243"/>
        <v>0.18937483182722703</v>
      </c>
      <c r="AA121" s="183">
        <f>SUM($C$2:C121)*D121/SUM($B$2:B121)-1</f>
        <v>8.4315573515096887E-3</v>
      </c>
      <c r="AB121" s="183">
        <f t="shared" si="228"/>
        <v>0.18094327447571734</v>
      </c>
      <c r="AC121" s="40">
        <f t="shared" si="229"/>
        <v>0.16654933333333347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44"/>
        <v>0.22000000000000003</v>
      </c>
      <c r="F122" s="26">
        <f t="shared" si="245"/>
        <v>6.9936592592592592E-2</v>
      </c>
      <c r="H122" s="58">
        <f t="shared" si="246"/>
        <v>9.4414400000000001</v>
      </c>
      <c r="I122" s="2" t="s">
        <v>65</v>
      </c>
      <c r="J122" s="33" t="s">
        <v>1892</v>
      </c>
      <c r="K122" s="59">
        <f t="shared" si="247"/>
        <v>44176</v>
      </c>
      <c r="L122" s="60" t="str">
        <f t="shared" ca="1" si="225"/>
        <v>2021/5/26</v>
      </c>
      <c r="M122" s="44">
        <f t="shared" ca="1" si="226"/>
        <v>22545</v>
      </c>
      <c r="N122" s="61">
        <f t="shared" ca="1" si="227"/>
        <v>0.15285542692392992</v>
      </c>
      <c r="O122" s="35">
        <f t="shared" si="248"/>
        <v>134.92969600000001</v>
      </c>
      <c r="P122" s="35">
        <f t="shared" si="249"/>
        <v>-7.0303999999993039E-2</v>
      </c>
      <c r="Q122" s="36">
        <f t="shared" si="250"/>
        <v>0.9</v>
      </c>
      <c r="R122" s="37">
        <f t="shared" si="237"/>
        <v>12815.449999999961</v>
      </c>
      <c r="S122" s="38">
        <f t="shared" si="238"/>
        <v>16652.395729999949</v>
      </c>
      <c r="T122" s="38"/>
      <c r="U122" s="62"/>
      <c r="V122" s="39">
        <f t="shared" si="239"/>
        <v>63905.729999999989</v>
      </c>
      <c r="W122" s="39">
        <f t="shared" si="240"/>
        <v>80558.125729999942</v>
      </c>
      <c r="X122" s="1">
        <f t="shared" si="241"/>
        <v>67970</v>
      </c>
      <c r="Y122" s="37">
        <f t="shared" si="242"/>
        <v>12588.125729999942</v>
      </c>
      <c r="Z122" s="183">
        <f t="shared" si="243"/>
        <v>0.18520120244225313</v>
      </c>
      <c r="AA122" s="183">
        <f>SUM($C$2:C122)*D122/SUM($B$2:B122)-1</f>
        <v>-7.0234377091372702E-3</v>
      </c>
      <c r="AB122" s="183">
        <f t="shared" si="228"/>
        <v>0.1922246401513904</v>
      </c>
      <c r="AC122" s="40">
        <f t="shared" si="229"/>
        <v>0.15006340740740742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51">10%*Q123+13%</f>
        <v>0.22000000000000003</v>
      </c>
      <c r="F123" s="26">
        <f t="shared" ref="F123:F136" si="252">IF(G123="",($F$1*C123-B123)/B123,H123/B123)</f>
        <v>6.1899703703703693E-2</v>
      </c>
      <c r="H123" s="58">
        <f t="shared" ref="H123:H136" si="253">IF(G123="",$F$1*C123-B123,G123-B123)</f>
        <v>8.3564599999999984</v>
      </c>
      <c r="I123" s="2" t="s">
        <v>65</v>
      </c>
      <c r="J123" s="33" t="s">
        <v>1911</v>
      </c>
      <c r="K123" s="59">
        <f t="shared" ref="K123:K136" si="254">DATE(MID(J123,1,4),MID(J123,5,2),MID(J123,7,2))</f>
        <v>44179</v>
      </c>
      <c r="L123" s="60" t="str">
        <f t="shared" ca="1" si="225"/>
        <v>2021/5/26</v>
      </c>
      <c r="M123" s="44">
        <f t="shared" ca="1" si="226"/>
        <v>22140</v>
      </c>
      <c r="N123" s="61">
        <f t="shared" ca="1" si="227"/>
        <v>0.13776458446251125</v>
      </c>
      <c r="O123" s="35">
        <f t="shared" ref="O123:O136" si="255">D123*C123</f>
        <v>134.93645799999999</v>
      </c>
      <c r="P123" s="35">
        <f t="shared" ref="P123:P136" si="256">O123-B123</f>
        <v>-6.3542000000012422E-2</v>
      </c>
      <c r="Q123" s="36">
        <f t="shared" ref="Q123:Q136" si="257">B123/150</f>
        <v>0.9</v>
      </c>
      <c r="R123" s="37">
        <f t="shared" ref="R123:R136" si="258">R122+C123-T123</f>
        <v>12918.50999999996</v>
      </c>
      <c r="S123" s="38">
        <f t="shared" ref="S123:S136" si="259">R123*D123</f>
        <v>16914.205142999948</v>
      </c>
      <c r="T123" s="38"/>
      <c r="U123" s="62"/>
      <c r="V123" s="39">
        <f t="shared" ref="V123:V136" si="260">U123+V122</f>
        <v>63905.729999999989</v>
      </c>
      <c r="W123" s="39">
        <f t="shared" ref="W123:W136" si="261">S123+V123</f>
        <v>80819.935142999937</v>
      </c>
      <c r="X123" s="1">
        <f t="shared" ref="X123:X136" si="262">X122+B123</f>
        <v>68105</v>
      </c>
      <c r="Y123" s="37">
        <f t="shared" ref="Y123:Y136" si="263">W123-X123</f>
        <v>12714.935142999937</v>
      </c>
      <c r="Z123" s="183">
        <f t="shared" ref="Z123:Z136" si="264">W123/X123-1</f>
        <v>0.18669605965788039</v>
      </c>
      <c r="AA123" s="183">
        <f>SUM($C$2:C123)*D123/SUM($B$2:B123)-1</f>
        <v>5.3323119617254555E-4</v>
      </c>
      <c r="AB123" s="183">
        <f t="shared" si="228"/>
        <v>0.18616282846170784</v>
      </c>
      <c r="AC123" s="40">
        <f t="shared" si="229"/>
        <v>0.15810029629629635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51"/>
        <v>0.22000000000000003</v>
      </c>
      <c r="F124" s="26">
        <f t="shared" si="252"/>
        <v>6.0663259259259215E-2</v>
      </c>
      <c r="H124" s="58">
        <f t="shared" si="253"/>
        <v>8.1895399999999938</v>
      </c>
      <c r="I124" s="2" t="s">
        <v>65</v>
      </c>
      <c r="J124" s="33" t="s">
        <v>1913</v>
      </c>
      <c r="K124" s="59">
        <f t="shared" si="254"/>
        <v>44180</v>
      </c>
      <c r="L124" s="60" t="str">
        <f t="shared" ca="1" si="225"/>
        <v>2021/5/26</v>
      </c>
      <c r="M124" s="44">
        <f t="shared" ca="1" si="226"/>
        <v>22005</v>
      </c>
      <c r="N124" s="61">
        <f t="shared" ca="1" si="227"/>
        <v>0.13584104067257433</v>
      </c>
      <c r="O124" s="35">
        <f t="shared" si="255"/>
        <v>134.92345799999998</v>
      </c>
      <c r="P124" s="35">
        <f t="shared" si="256"/>
        <v>-7.6542000000017651E-2</v>
      </c>
      <c r="Q124" s="36">
        <f t="shared" si="257"/>
        <v>0.9</v>
      </c>
      <c r="R124" s="37">
        <f t="shared" si="258"/>
        <v>13021.449999999961</v>
      </c>
      <c r="S124" s="38">
        <f t="shared" si="259"/>
        <v>17067.214514999949</v>
      </c>
      <c r="T124" s="38"/>
      <c r="U124" s="62"/>
      <c r="V124" s="39">
        <f t="shared" si="260"/>
        <v>63905.729999999989</v>
      </c>
      <c r="W124" s="39">
        <f t="shared" si="261"/>
        <v>80972.944514999937</v>
      </c>
      <c r="X124" s="1">
        <f t="shared" si="262"/>
        <v>68240</v>
      </c>
      <c r="Y124" s="37">
        <f t="shared" si="263"/>
        <v>12732.944514999937</v>
      </c>
      <c r="Z124" s="183">
        <f t="shared" si="264"/>
        <v>0.18659062888335187</v>
      </c>
      <c r="AA124" s="183">
        <f>SUM($C$2:C124)*D124/SUM($B$2:B124)-1</f>
        <v>1.5845451612908068E-3</v>
      </c>
      <c r="AB124" s="183">
        <f t="shared" si="228"/>
        <v>0.18500608372206107</v>
      </c>
      <c r="AC124" s="40">
        <f t="shared" si="229"/>
        <v>0.15933674074074081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51"/>
        <v>0.22000000000000003</v>
      </c>
      <c r="F125" s="26">
        <f t="shared" si="252"/>
        <v>6.4372592592592648E-2</v>
      </c>
      <c r="H125" s="58">
        <f t="shared" si="253"/>
        <v>8.6903000000000077</v>
      </c>
      <c r="I125" s="2" t="s">
        <v>65</v>
      </c>
      <c r="J125" s="33" t="s">
        <v>1915</v>
      </c>
      <c r="K125" s="59">
        <f t="shared" si="254"/>
        <v>44181</v>
      </c>
      <c r="L125" s="60" t="str">
        <f t="shared" ca="1" si="225"/>
        <v>2021/5/26</v>
      </c>
      <c r="M125" s="44">
        <f t="shared" ca="1" si="226"/>
        <v>21870</v>
      </c>
      <c r="N125" s="61">
        <f t="shared" ca="1" si="227"/>
        <v>0.14503701417466863</v>
      </c>
      <c r="O125" s="35">
        <f t="shared" si="255"/>
        <v>134.93046000000001</v>
      </c>
      <c r="P125" s="35">
        <f t="shared" si="256"/>
        <v>-6.9539999999989277E-2</v>
      </c>
      <c r="Q125" s="36">
        <f t="shared" si="257"/>
        <v>0.9</v>
      </c>
      <c r="R125" s="37">
        <f t="shared" si="258"/>
        <v>13124.74999999996</v>
      </c>
      <c r="S125" s="38">
        <f t="shared" si="259"/>
        <v>17143.548449999947</v>
      </c>
      <c r="T125" s="38"/>
      <c r="U125" s="62"/>
      <c r="V125" s="39">
        <f t="shared" si="260"/>
        <v>63905.729999999989</v>
      </c>
      <c r="W125" s="39">
        <f t="shared" si="261"/>
        <v>81049.27844999994</v>
      </c>
      <c r="X125" s="1">
        <f t="shared" si="262"/>
        <v>68375</v>
      </c>
      <c r="Y125" s="37">
        <f t="shared" si="263"/>
        <v>12674.27844999994</v>
      </c>
      <c r="Z125" s="183">
        <f t="shared" si="264"/>
        <v>0.18536421864716557</v>
      </c>
      <c r="AA125" s="183">
        <f>SUM($C$2:C125)*D125/SUM($B$2:B125)-1</f>
        <v>-1.8428376293506687E-3</v>
      </c>
      <c r="AB125" s="183">
        <f t="shared" si="228"/>
        <v>0.18720705627651624</v>
      </c>
      <c r="AC125" s="40">
        <f t="shared" si="229"/>
        <v>0.15562740740740738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51"/>
        <v>0.22000000000000003</v>
      </c>
      <c r="F126" s="26">
        <f t="shared" si="252"/>
        <v>5.2317259259259195E-2</v>
      </c>
      <c r="H126" s="58">
        <f t="shared" si="253"/>
        <v>7.0628299999999911</v>
      </c>
      <c r="I126" s="2" t="s">
        <v>65</v>
      </c>
      <c r="J126" s="33" t="s">
        <v>1917</v>
      </c>
      <c r="K126" s="59">
        <f t="shared" si="254"/>
        <v>44182</v>
      </c>
      <c r="L126" s="60" t="str">
        <f t="shared" ca="1" si="225"/>
        <v>2021/5/26</v>
      </c>
      <c r="M126" s="44">
        <f t="shared" ca="1" si="226"/>
        <v>21735</v>
      </c>
      <c r="N126" s="61">
        <f t="shared" ca="1" si="227"/>
        <v>0.11860745111571185</v>
      </c>
      <c r="O126" s="35">
        <f t="shared" si="255"/>
        <v>134.93415599999997</v>
      </c>
      <c r="P126" s="35">
        <f t="shared" si="256"/>
        <v>-6.5844000000026881E-2</v>
      </c>
      <c r="Q126" s="36">
        <f t="shared" si="257"/>
        <v>0.9</v>
      </c>
      <c r="R126" s="37">
        <f t="shared" si="258"/>
        <v>13226.879999999959</v>
      </c>
      <c r="S126" s="38">
        <f t="shared" si="259"/>
        <v>17475.353855999943</v>
      </c>
      <c r="T126" s="38"/>
      <c r="U126" s="62"/>
      <c r="V126" s="39">
        <f t="shared" si="260"/>
        <v>63905.729999999989</v>
      </c>
      <c r="W126" s="39">
        <f t="shared" si="261"/>
        <v>81381.083855999925</v>
      </c>
      <c r="X126" s="1">
        <f t="shared" si="262"/>
        <v>68510</v>
      </c>
      <c r="Y126" s="37">
        <f t="shared" si="263"/>
        <v>12871.083855999925</v>
      </c>
      <c r="Z126" s="183">
        <f t="shared" si="264"/>
        <v>0.18787160788205992</v>
      </c>
      <c r="AA126" s="183">
        <f>SUM($C$2:C126)*D126/SUM($B$2:B126)-1</f>
        <v>9.5348358208957595E-3</v>
      </c>
      <c r="AB126" s="183">
        <f t="shared" si="228"/>
        <v>0.17833677206116416</v>
      </c>
      <c r="AC126" s="40">
        <f t="shared" si="229"/>
        <v>0.16768274074074083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51"/>
        <v>0.22000000000000003</v>
      </c>
      <c r="F127" s="26">
        <f t="shared" si="252"/>
        <v>5.4893185185185052E-2</v>
      </c>
      <c r="H127" s="58">
        <f t="shared" si="253"/>
        <v>7.4105799999999817</v>
      </c>
      <c r="I127" s="2" t="s">
        <v>65</v>
      </c>
      <c r="J127" s="33" t="s">
        <v>1919</v>
      </c>
      <c r="K127" s="59">
        <f t="shared" si="254"/>
        <v>44183</v>
      </c>
      <c r="L127" s="60" t="str">
        <f t="shared" ca="1" si="225"/>
        <v>2021/5/26</v>
      </c>
      <c r="M127" s="44">
        <f t="shared" ca="1" si="226"/>
        <v>21600</v>
      </c>
      <c r="N127" s="61">
        <f t="shared" ca="1" si="227"/>
        <v>0.12522507870370339</v>
      </c>
      <c r="O127" s="35">
        <f t="shared" si="255"/>
        <v>134.926602</v>
      </c>
      <c r="P127" s="35">
        <f t="shared" si="256"/>
        <v>-7.339799999999741E-2</v>
      </c>
      <c r="Q127" s="36">
        <f t="shared" si="257"/>
        <v>0.9</v>
      </c>
      <c r="R127" s="37">
        <f t="shared" si="258"/>
        <v>13329.259999999958</v>
      </c>
      <c r="S127" s="38">
        <f t="shared" si="259"/>
        <v>17566.631753999947</v>
      </c>
      <c r="T127" s="38"/>
      <c r="U127" s="62"/>
      <c r="V127" s="39">
        <f t="shared" si="260"/>
        <v>63905.729999999989</v>
      </c>
      <c r="W127" s="39">
        <f t="shared" si="261"/>
        <v>81472.36175399994</v>
      </c>
      <c r="X127" s="1">
        <f t="shared" si="262"/>
        <v>68645</v>
      </c>
      <c r="Y127" s="37">
        <f t="shared" si="263"/>
        <v>12827.36175399994</v>
      </c>
      <c r="Z127" s="183">
        <f t="shared" si="264"/>
        <v>0.18686520145676955</v>
      </c>
      <c r="AA127" s="183">
        <f>SUM($C$2:C127)*D127/SUM($B$2:B127)-1</f>
        <v>6.9503744680854407E-3</v>
      </c>
      <c r="AB127" s="183">
        <f t="shared" si="228"/>
        <v>0.17991482698868411</v>
      </c>
      <c r="AC127" s="40">
        <f t="shared" si="229"/>
        <v>0.16510681481481498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51"/>
        <v>0.22000000000000003</v>
      </c>
      <c r="F128" s="26">
        <f t="shared" si="252"/>
        <v>3.809814814814811E-2</v>
      </c>
      <c r="H128" s="58">
        <f t="shared" si="253"/>
        <v>5.1432499999999948</v>
      </c>
      <c r="I128" s="2" t="s">
        <v>65</v>
      </c>
      <c r="J128" s="33" t="s">
        <v>1921</v>
      </c>
      <c r="K128" s="59">
        <f t="shared" si="254"/>
        <v>44186</v>
      </c>
      <c r="L128" s="60" t="str">
        <f t="shared" ca="1" si="225"/>
        <v>2021/5/26</v>
      </c>
      <c r="M128" s="44">
        <f t="shared" ca="1" si="226"/>
        <v>21195</v>
      </c>
      <c r="N128" s="61">
        <f t="shared" ca="1" si="227"/>
        <v>8.8572127860344338E-2</v>
      </c>
      <c r="O128" s="35">
        <f t="shared" si="255"/>
        <v>134.93447499999999</v>
      </c>
      <c r="P128" s="35">
        <f t="shared" si="256"/>
        <v>-6.5525000000008049E-2</v>
      </c>
      <c r="Q128" s="36">
        <f t="shared" si="257"/>
        <v>0.9</v>
      </c>
      <c r="R128" s="37">
        <f t="shared" si="258"/>
        <v>13430.009999999958</v>
      </c>
      <c r="S128" s="38">
        <f t="shared" si="259"/>
        <v>17986.812392999942</v>
      </c>
      <c r="T128" s="38"/>
      <c r="U128" s="62"/>
      <c r="V128" s="39">
        <f t="shared" si="260"/>
        <v>63905.729999999989</v>
      </c>
      <c r="W128" s="39">
        <f t="shared" si="261"/>
        <v>81892.542392999923</v>
      </c>
      <c r="X128" s="1">
        <f t="shared" si="262"/>
        <v>68780</v>
      </c>
      <c r="Y128" s="37">
        <f t="shared" si="263"/>
        <v>13112.542392999923</v>
      </c>
      <c r="Z128" s="183">
        <f t="shared" si="264"/>
        <v>0.19064469893864389</v>
      </c>
      <c r="AA128" s="183">
        <f>SUM($C$2:C128)*D128/SUM($B$2:B128)-1</f>
        <v>2.3104785871559841E-2</v>
      </c>
      <c r="AB128" s="183">
        <f t="shared" si="228"/>
        <v>0.16753991306708405</v>
      </c>
      <c r="AC128" s="40">
        <f t="shared" si="229"/>
        <v>0.18190185185185193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51"/>
        <v>0.22000000000000003</v>
      </c>
      <c r="F129" s="26">
        <f t="shared" si="252"/>
        <v>6.0663259259259215E-2</v>
      </c>
      <c r="H129" s="58">
        <f t="shared" si="253"/>
        <v>8.1895399999999938</v>
      </c>
      <c r="I129" s="2" t="s">
        <v>65</v>
      </c>
      <c r="J129" s="33" t="s">
        <v>1923</v>
      </c>
      <c r="K129" s="59">
        <f t="shared" si="254"/>
        <v>44187</v>
      </c>
      <c r="L129" s="60" t="str">
        <f t="shared" ca="1" si="225"/>
        <v>2021/5/26</v>
      </c>
      <c r="M129" s="44">
        <f t="shared" ca="1" si="226"/>
        <v>21060</v>
      </c>
      <c r="N129" s="61">
        <f t="shared" ca="1" si="227"/>
        <v>0.14193647198480522</v>
      </c>
      <c r="O129" s="35">
        <f t="shared" si="255"/>
        <v>134.92345799999998</v>
      </c>
      <c r="P129" s="35">
        <f t="shared" si="256"/>
        <v>-7.6542000000017651E-2</v>
      </c>
      <c r="Q129" s="36">
        <f t="shared" si="257"/>
        <v>0.9</v>
      </c>
      <c r="R129" s="37">
        <f t="shared" si="258"/>
        <v>13532.949999999959</v>
      </c>
      <c r="S129" s="38">
        <f t="shared" si="259"/>
        <v>17737.637564999946</v>
      </c>
      <c r="T129" s="38"/>
      <c r="U129" s="62"/>
      <c r="V129" s="39">
        <f t="shared" si="260"/>
        <v>63905.729999999989</v>
      </c>
      <c r="W129" s="39">
        <f t="shared" si="261"/>
        <v>81643.367564999935</v>
      </c>
      <c r="X129" s="1">
        <f t="shared" si="262"/>
        <v>68915</v>
      </c>
      <c r="Y129" s="37">
        <f t="shared" si="263"/>
        <v>12728.367564999935</v>
      </c>
      <c r="Z129" s="183">
        <f t="shared" si="264"/>
        <v>0.18469661996662468</v>
      </c>
      <c r="AA129" s="183">
        <f>SUM($C$2:C129)*D129/SUM($B$2:B129)-1</f>
        <v>1.2420205641492377E-3</v>
      </c>
      <c r="AB129" s="183">
        <f t="shared" si="228"/>
        <v>0.18345459940247544</v>
      </c>
      <c r="AC129" s="40">
        <f t="shared" si="229"/>
        <v>0.15933674074074081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51"/>
        <v>0.22000000000000003</v>
      </c>
      <c r="F130" s="26">
        <f t="shared" si="252"/>
        <v>5.1389925925926047E-2</v>
      </c>
      <c r="H130" s="58">
        <f t="shared" si="253"/>
        <v>6.937640000000016</v>
      </c>
      <c r="I130" s="2" t="s">
        <v>65</v>
      </c>
      <c r="J130" s="33" t="s">
        <v>1925</v>
      </c>
      <c r="K130" s="59">
        <f t="shared" si="254"/>
        <v>44188</v>
      </c>
      <c r="L130" s="60" t="str">
        <f t="shared" ca="1" si="225"/>
        <v>2021/5/26</v>
      </c>
      <c r="M130" s="44">
        <f t="shared" ca="1" si="226"/>
        <v>20925</v>
      </c>
      <c r="N130" s="61">
        <f t="shared" ca="1" si="227"/>
        <v>0.12101498685782584</v>
      </c>
      <c r="O130" s="35">
        <f t="shared" si="255"/>
        <v>134.927492</v>
      </c>
      <c r="P130" s="35">
        <f t="shared" si="256"/>
        <v>-7.2507999999999129E-2</v>
      </c>
      <c r="Q130" s="36">
        <f t="shared" si="257"/>
        <v>0.9</v>
      </c>
      <c r="R130" s="37">
        <f t="shared" si="258"/>
        <v>13634.98999999996</v>
      </c>
      <c r="S130" s="38">
        <f t="shared" si="259"/>
        <v>18029.547276999947</v>
      </c>
      <c r="T130" s="38"/>
      <c r="U130" s="62"/>
      <c r="V130" s="39">
        <f t="shared" si="260"/>
        <v>63905.729999999989</v>
      </c>
      <c r="W130" s="39">
        <f t="shared" si="261"/>
        <v>81935.277276999928</v>
      </c>
      <c r="X130" s="1">
        <f t="shared" si="262"/>
        <v>69050</v>
      </c>
      <c r="Y130" s="37">
        <f t="shared" si="263"/>
        <v>12885.277276999928</v>
      </c>
      <c r="Z130" s="183">
        <f t="shared" si="264"/>
        <v>0.18660792580738494</v>
      </c>
      <c r="AA130" s="183">
        <f>SUM($C$2:C130)*D130/SUM($B$2:B130)-1</f>
        <v>1.0016816666666983E-2</v>
      </c>
      <c r="AB130" s="183">
        <f t="shared" si="228"/>
        <v>0.17659110914071796</v>
      </c>
      <c r="AC130" s="40">
        <f t="shared" si="229"/>
        <v>0.16861007407407397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51"/>
        <v>0.22000000000000003</v>
      </c>
      <c r="F131" s="26">
        <f t="shared" si="252"/>
        <v>6.7463703703703637E-2</v>
      </c>
      <c r="H131" s="58">
        <f t="shared" si="253"/>
        <v>9.1075999999999908</v>
      </c>
      <c r="I131" s="2" t="s">
        <v>65</v>
      </c>
      <c r="J131" s="33" t="s">
        <v>1927</v>
      </c>
      <c r="K131" s="59">
        <f t="shared" si="254"/>
        <v>44189</v>
      </c>
      <c r="L131" s="60" t="str">
        <f t="shared" ref="L131:L167" ca="1" si="265">IF(LEN(J131) &gt; 15,DATE(MID(J131,12,4),MID(J131,16,2),MID(J131,18,2)),TEXT(TODAY(),"yyyy/m/d"))</f>
        <v>2021/5/26</v>
      </c>
      <c r="M131" s="44">
        <f t="shared" ref="M131:M162" ca="1" si="266">(L131-K131+1)*B131</f>
        <v>20790</v>
      </c>
      <c r="N131" s="61">
        <f t="shared" ref="N131:N162" ca="1" si="267">H131/M131*365</f>
        <v>0.15989773929773912</v>
      </c>
      <c r="O131" s="35">
        <f t="shared" si="255"/>
        <v>134.92864</v>
      </c>
      <c r="P131" s="35">
        <f t="shared" si="256"/>
        <v>-7.1359999999998536E-2</v>
      </c>
      <c r="Q131" s="36">
        <f t="shared" si="257"/>
        <v>0.9</v>
      </c>
      <c r="R131" s="37">
        <f t="shared" si="258"/>
        <v>13738.58999999996</v>
      </c>
      <c r="S131" s="38">
        <f t="shared" si="259"/>
        <v>17893.139615999949</v>
      </c>
      <c r="T131" s="38"/>
      <c r="U131" s="62"/>
      <c r="V131" s="39">
        <f t="shared" si="260"/>
        <v>63905.729999999989</v>
      </c>
      <c r="W131" s="39">
        <f t="shared" si="261"/>
        <v>81798.869615999938</v>
      </c>
      <c r="X131" s="1">
        <f t="shared" si="262"/>
        <v>69185</v>
      </c>
      <c r="Y131" s="37">
        <f t="shared" si="263"/>
        <v>12613.869615999938</v>
      </c>
      <c r="Z131" s="183">
        <f t="shared" si="264"/>
        <v>0.18232087325287183</v>
      </c>
      <c r="AA131" s="183">
        <f>SUM($C$2:C131)*D131/SUM($B$2:B131)-1</f>
        <v>-5.1459609668753625E-3</v>
      </c>
      <c r="AB131" s="183">
        <f t="shared" ref="AB131:AB162" si="268">Z131-AA131</f>
        <v>0.18746683421974719</v>
      </c>
      <c r="AC131" s="40">
        <f t="shared" ref="AC131:AC166" si="269">IF(E131-F131&lt;0,"达成",E131-F131)</f>
        <v>0.15253629629629639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51"/>
        <v>0.22000000000000003</v>
      </c>
      <c r="F132" s="26">
        <f t="shared" si="252"/>
        <v>5.5614444444444397E-2</v>
      </c>
      <c r="H132" s="58">
        <f t="shared" si="253"/>
        <v>7.5079499999999939</v>
      </c>
      <c r="I132" s="2" t="s">
        <v>65</v>
      </c>
      <c r="J132" s="33" t="s">
        <v>1929</v>
      </c>
      <c r="K132" s="59">
        <f t="shared" si="254"/>
        <v>44190</v>
      </c>
      <c r="L132" s="60" t="str">
        <f t="shared" ca="1" si="265"/>
        <v>2021/5/26</v>
      </c>
      <c r="M132" s="44">
        <f t="shared" ca="1" si="266"/>
        <v>20655</v>
      </c>
      <c r="N132" s="61">
        <f t="shared" ca="1" si="267"/>
        <v>0.13267498184458959</v>
      </c>
      <c r="O132" s="35">
        <f t="shared" si="255"/>
        <v>134.92665</v>
      </c>
      <c r="P132" s="35">
        <f t="shared" si="256"/>
        <v>-7.3350000000004911E-2</v>
      </c>
      <c r="Q132" s="36">
        <f t="shared" si="257"/>
        <v>0.9</v>
      </c>
      <c r="R132" s="37">
        <f t="shared" si="258"/>
        <v>13841.039999999961</v>
      </c>
      <c r="S132" s="38">
        <f t="shared" si="259"/>
        <v>18228.649679999948</v>
      </c>
      <c r="T132" s="38"/>
      <c r="U132" s="62"/>
      <c r="V132" s="39">
        <f t="shared" si="260"/>
        <v>63905.729999999989</v>
      </c>
      <c r="W132" s="39">
        <f t="shared" si="261"/>
        <v>82134.37967999994</v>
      </c>
      <c r="X132" s="1">
        <f t="shared" si="262"/>
        <v>69320</v>
      </c>
      <c r="Y132" s="37">
        <f t="shared" si="263"/>
        <v>12814.37967999994</v>
      </c>
      <c r="Z132" s="183">
        <f t="shared" si="264"/>
        <v>0.18485833352567704</v>
      </c>
      <c r="AA132" s="183">
        <f>SUM($C$2:C132)*D132/SUM($B$2:B132)-1</f>
        <v>5.9540746003554634E-3</v>
      </c>
      <c r="AB132" s="183">
        <f t="shared" si="268"/>
        <v>0.17890425892532158</v>
      </c>
      <c r="AC132" s="40">
        <f t="shared" si="269"/>
        <v>0.16438555555555562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51"/>
        <v>0.22000000000000003</v>
      </c>
      <c r="F133" s="26">
        <f t="shared" si="252"/>
        <v>6.1178444444444341E-2</v>
      </c>
      <c r="H133" s="58">
        <f t="shared" si="253"/>
        <v>8.2590899999999863</v>
      </c>
      <c r="I133" s="2" t="s">
        <v>65</v>
      </c>
      <c r="J133" s="33" t="s">
        <v>1931</v>
      </c>
      <c r="K133" s="59">
        <f t="shared" si="254"/>
        <v>44193</v>
      </c>
      <c r="L133" s="60" t="str">
        <f t="shared" ca="1" si="265"/>
        <v>2021/5/26</v>
      </c>
      <c r="M133" s="44">
        <f t="shared" ca="1" si="266"/>
        <v>20250</v>
      </c>
      <c r="N133" s="61">
        <f t="shared" ca="1" si="267"/>
        <v>0.1488675481481479</v>
      </c>
      <c r="O133" s="35">
        <f t="shared" si="255"/>
        <v>134.927199</v>
      </c>
      <c r="P133" s="35">
        <f t="shared" si="256"/>
        <v>-7.2800999999998339E-2</v>
      </c>
      <c r="Q133" s="36">
        <f t="shared" si="257"/>
        <v>0.9</v>
      </c>
      <c r="R133" s="37">
        <f t="shared" si="258"/>
        <v>13944.029999999961</v>
      </c>
      <c r="S133" s="38">
        <f t="shared" si="259"/>
        <v>18268.073702999947</v>
      </c>
      <c r="T133" s="38"/>
      <c r="U133" s="62"/>
      <c r="V133" s="39">
        <f t="shared" si="260"/>
        <v>63905.729999999989</v>
      </c>
      <c r="W133" s="39">
        <f t="shared" si="261"/>
        <v>82173.80370299994</v>
      </c>
      <c r="X133" s="1">
        <f t="shared" si="262"/>
        <v>69455</v>
      </c>
      <c r="Y133" s="37">
        <f t="shared" si="263"/>
        <v>12718.80370299994</v>
      </c>
      <c r="Z133" s="183">
        <f t="shared" si="264"/>
        <v>0.18312293863652629</v>
      </c>
      <c r="AA133" s="183">
        <f>SUM($C$2:C133)*D133/SUM($B$2:B133)-1</f>
        <v>6.7400264317218905E-4</v>
      </c>
      <c r="AB133" s="183">
        <f t="shared" si="268"/>
        <v>0.1824489359933541</v>
      </c>
      <c r="AC133" s="40">
        <f t="shared" si="269"/>
        <v>0.15882155555555569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51"/>
        <v>0.22000000000000003</v>
      </c>
      <c r="F134" s="26">
        <f t="shared" si="252"/>
        <v>6.8288000000000099E-2</v>
      </c>
      <c r="H134" s="58">
        <f t="shared" si="253"/>
        <v>9.2188800000000128</v>
      </c>
      <c r="I134" s="2" t="s">
        <v>65</v>
      </c>
      <c r="J134" s="33" t="s">
        <v>1933</v>
      </c>
      <c r="K134" s="59">
        <f t="shared" si="254"/>
        <v>44194</v>
      </c>
      <c r="L134" s="60" t="str">
        <f t="shared" ca="1" si="265"/>
        <v>2021/5/26</v>
      </c>
      <c r="M134" s="44">
        <f t="shared" ca="1" si="266"/>
        <v>20115</v>
      </c>
      <c r="N134" s="61">
        <f t="shared" ca="1" si="267"/>
        <v>0.16728268456375861</v>
      </c>
      <c r="O134" s="35">
        <f t="shared" si="255"/>
        <v>134.92915199999999</v>
      </c>
      <c r="P134" s="35">
        <f t="shared" si="256"/>
        <v>-7.0848000000012235E-2</v>
      </c>
      <c r="Q134" s="36">
        <f t="shared" si="257"/>
        <v>0.9</v>
      </c>
      <c r="R134" s="37">
        <f t="shared" si="258"/>
        <v>14047.709999999961</v>
      </c>
      <c r="S134" s="38">
        <f t="shared" si="259"/>
        <v>18281.689793999947</v>
      </c>
      <c r="T134" s="38"/>
      <c r="U134" s="62"/>
      <c r="V134" s="39">
        <f t="shared" si="260"/>
        <v>63905.729999999989</v>
      </c>
      <c r="W134" s="39">
        <f t="shared" si="261"/>
        <v>82187.419793999929</v>
      </c>
      <c r="X134" s="1">
        <f t="shared" si="262"/>
        <v>69590</v>
      </c>
      <c r="Y134" s="37">
        <f t="shared" si="263"/>
        <v>12597.419793999929</v>
      </c>
      <c r="Z134" s="183">
        <f t="shared" si="264"/>
        <v>0.1810234199453935</v>
      </c>
      <c r="AA134" s="183">
        <f>SUM($C$2:C134)*D134/SUM($B$2:B134)-1</f>
        <v>-5.9283402097899396E-3</v>
      </c>
      <c r="AB134" s="183">
        <f t="shared" si="268"/>
        <v>0.18695176015518344</v>
      </c>
      <c r="AC134" s="40">
        <f t="shared" si="269"/>
        <v>0.15171199999999993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51"/>
        <v>0.22000000000000003</v>
      </c>
      <c r="F135" s="26">
        <f t="shared" si="252"/>
        <v>5.6953925925925991E-2</v>
      </c>
      <c r="H135" s="58">
        <f t="shared" si="253"/>
        <v>7.6887800000000084</v>
      </c>
      <c r="I135" s="2" t="s">
        <v>65</v>
      </c>
      <c r="J135" s="33" t="s">
        <v>1935</v>
      </c>
      <c r="K135" s="59">
        <f t="shared" si="254"/>
        <v>44195</v>
      </c>
      <c r="L135" s="60" t="str">
        <f t="shared" ca="1" si="265"/>
        <v>2021/5/26</v>
      </c>
      <c r="M135" s="44">
        <f t="shared" ca="1" si="266"/>
        <v>19980</v>
      </c>
      <c r="N135" s="61">
        <f t="shared" ca="1" si="267"/>
        <v>0.14046069569569583</v>
      </c>
      <c r="O135" s="35">
        <f t="shared" si="255"/>
        <v>134.923474</v>
      </c>
      <c r="P135" s="35">
        <f t="shared" si="256"/>
        <v>-7.6526000000001204E-2</v>
      </c>
      <c r="Q135" s="36">
        <f t="shared" si="257"/>
        <v>0.9</v>
      </c>
      <c r="R135" s="37">
        <f t="shared" si="258"/>
        <v>14150.289999999961</v>
      </c>
      <c r="S135" s="38">
        <f t="shared" si="259"/>
        <v>18611.876436999948</v>
      </c>
      <c r="T135" s="38"/>
      <c r="U135" s="62"/>
      <c r="V135" s="39">
        <f t="shared" si="260"/>
        <v>63905.729999999989</v>
      </c>
      <c r="W135" s="39">
        <f t="shared" si="261"/>
        <v>82517.606436999937</v>
      </c>
      <c r="X135" s="1">
        <f t="shared" si="262"/>
        <v>69725</v>
      </c>
      <c r="Y135" s="37">
        <f t="shared" si="263"/>
        <v>12792.606436999937</v>
      </c>
      <c r="Z135" s="183">
        <f t="shared" si="264"/>
        <v>0.18347230458228658</v>
      </c>
      <c r="AA135" s="183">
        <f>SUM($C$2:C135)*D135/SUM($B$2:B135)-1</f>
        <v>4.6481187048283967E-3</v>
      </c>
      <c r="AB135" s="183">
        <f t="shared" si="268"/>
        <v>0.17882418587745819</v>
      </c>
      <c r="AC135" s="40">
        <f t="shared" si="269"/>
        <v>0.16304607407407404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51"/>
        <v>0.22000000000000003</v>
      </c>
      <c r="F136" s="26">
        <f t="shared" si="252"/>
        <v>4.1601407407407538E-2</v>
      </c>
      <c r="H136" s="58">
        <f t="shared" si="253"/>
        <v>5.6161900000000173</v>
      </c>
      <c r="I136" s="2" t="s">
        <v>65</v>
      </c>
      <c r="J136" s="33" t="s">
        <v>1937</v>
      </c>
      <c r="K136" s="59">
        <f t="shared" si="254"/>
        <v>44196</v>
      </c>
      <c r="L136" s="60" t="str">
        <f t="shared" ca="1" si="265"/>
        <v>2021/5/26</v>
      </c>
      <c r="M136" s="44">
        <f t="shared" ca="1" si="266"/>
        <v>19845</v>
      </c>
      <c r="N136" s="61">
        <f t="shared" ca="1" si="267"/>
        <v>0.10329601158982143</v>
      </c>
      <c r="O136" s="35">
        <f t="shared" si="255"/>
        <v>134.924823</v>
      </c>
      <c r="P136" s="35">
        <f t="shared" si="256"/>
        <v>-7.5176999999996497E-2</v>
      </c>
      <c r="Q136" s="36">
        <f t="shared" si="257"/>
        <v>0.9</v>
      </c>
      <c r="R136" s="37">
        <f t="shared" si="258"/>
        <v>14251.379999999961</v>
      </c>
      <c r="S136" s="38">
        <f t="shared" si="259"/>
        <v>19021.31688599995</v>
      </c>
      <c r="T136" s="38"/>
      <c r="U136" s="62"/>
      <c r="V136" s="39">
        <f t="shared" si="260"/>
        <v>63905.729999999989</v>
      </c>
      <c r="W136" s="39">
        <f t="shared" si="261"/>
        <v>82927.046885999938</v>
      </c>
      <c r="X136" s="1">
        <f t="shared" si="262"/>
        <v>69860</v>
      </c>
      <c r="Y136" s="37">
        <f t="shared" si="263"/>
        <v>13067.046885999938</v>
      </c>
      <c r="Z136" s="183">
        <f t="shared" si="264"/>
        <v>0.18704619075293349</v>
      </c>
      <c r="AA136" s="183">
        <f>SUM($C$2:C136)*D136/SUM($B$2:B136)-1</f>
        <v>1.9311079173838452E-2</v>
      </c>
      <c r="AB136" s="183">
        <f t="shared" si="268"/>
        <v>0.16773511157909504</v>
      </c>
      <c r="AC136" s="40">
        <f t="shared" si="269"/>
        <v>0.1783985925925925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70">10%*Q137+13%</f>
        <v>0.22000000000000003</v>
      </c>
      <c r="F137" s="26">
        <f t="shared" ref="F137" si="271">IF(G137="",($F$1*C137-B137)/B137,H137/B137)</f>
        <v>2.4085111111111036E-2</v>
      </c>
      <c r="H137" s="58">
        <f t="shared" ref="H137" si="272">IF(G137="",$F$1*C137-B137,G137-B137)</f>
        <v>3.2514899999999898</v>
      </c>
      <c r="I137" s="2" t="s">
        <v>65</v>
      </c>
      <c r="J137" s="33" t="s">
        <v>1995</v>
      </c>
      <c r="K137" s="59">
        <f t="shared" ref="K137" si="273">DATE(MID(J137,1,4),MID(J137,5,2),MID(J137,7,2))</f>
        <v>44200</v>
      </c>
      <c r="L137" s="60" t="str">
        <f t="shared" ca="1" si="265"/>
        <v>2021/5/26</v>
      </c>
      <c r="M137" s="44">
        <f t="shared" ca="1" si="266"/>
        <v>19305</v>
      </c>
      <c r="N137" s="61">
        <f t="shared" ca="1" si="267"/>
        <v>6.1475982905982711E-2</v>
      </c>
      <c r="O137" s="35">
        <f t="shared" ref="O137" si="274">D137*C137</f>
        <v>134.93186399999999</v>
      </c>
      <c r="P137" s="35">
        <f t="shared" ref="P137" si="275">O137-B137</f>
        <v>-6.8136000000009744E-2</v>
      </c>
      <c r="Q137" s="36">
        <f t="shared" ref="Q137" si="276">B137/150</f>
        <v>0.9</v>
      </c>
      <c r="R137" s="37">
        <f t="shared" ref="R137:R151" si="277">R136+C137-T137</f>
        <v>14350.76999999996</v>
      </c>
      <c r="S137" s="38">
        <f t="shared" ref="S137:S151" si="278">R137*D137</f>
        <v>19482.605351999944</v>
      </c>
      <c r="T137" s="38"/>
      <c r="U137" s="62"/>
      <c r="V137" s="39">
        <f t="shared" ref="V137:V151" si="279">U137+V136</f>
        <v>63905.729999999989</v>
      </c>
      <c r="W137" s="39">
        <f t="shared" ref="W137:W151" si="280">S137+V137</f>
        <v>83388.335351999936</v>
      </c>
      <c r="X137" s="1">
        <f t="shared" ref="X137:X151" si="281">X136+B137</f>
        <v>69995</v>
      </c>
      <c r="Y137" s="37">
        <f t="shared" ref="Y137:Y151" si="282">W137-X137</f>
        <v>13393.335351999936</v>
      </c>
      <c r="Z137" s="183">
        <f t="shared" ref="Z137:Z151" si="283">W137/X137-1</f>
        <v>0.1913470298164146</v>
      </c>
      <c r="AA137" s="183">
        <f>SUM($C$2:C137)*D137/SUM($B$2:B137)-1</f>
        <v>3.6513108112724346E-2</v>
      </c>
      <c r="AB137" s="183">
        <f t="shared" si="268"/>
        <v>0.15483392170369026</v>
      </c>
      <c r="AC137" s="40">
        <f t="shared" si="269"/>
        <v>0.195914888888889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84">10%*Q138+13%</f>
        <v>0.22000000000000003</v>
      </c>
      <c r="F138" s="26">
        <f t="shared" ref="F138:F151" si="285">IF(G138="",($F$1*C138-B138)/B138,H138/B138)</f>
        <v>1.6254296296296353E-2</v>
      </c>
      <c r="H138" s="58">
        <f t="shared" ref="H138:H151" si="286">IF(G138="",$F$1*C138-B138,G138-B138)</f>
        <v>2.1943300000000079</v>
      </c>
      <c r="I138" s="2" t="s">
        <v>65</v>
      </c>
      <c r="J138" s="33" t="s">
        <v>1997</v>
      </c>
      <c r="K138" s="59">
        <f t="shared" ref="K138:K151" si="287">DATE(MID(J138,1,4),MID(J138,5,2),MID(J138,7,2))</f>
        <v>44201</v>
      </c>
      <c r="L138" s="60" t="str">
        <f t="shared" ca="1" si="265"/>
        <v>2021/5/26</v>
      </c>
      <c r="M138" s="44">
        <f t="shared" ca="1" si="266"/>
        <v>19170</v>
      </c>
      <c r="N138" s="61">
        <f t="shared" ca="1" si="267"/>
        <v>4.1780409494001192E-2</v>
      </c>
      <c r="O138" s="35">
        <f t="shared" ref="O138:O151" si="288">D138*C138</f>
        <v>134.93570299999999</v>
      </c>
      <c r="P138" s="35">
        <f t="shared" ref="P138:P151" si="289">O138-B138</f>
        <v>-6.4297000000010485E-2</v>
      </c>
      <c r="Q138" s="36">
        <f t="shared" ref="Q138:Q151" si="290">B138/150</f>
        <v>0.9</v>
      </c>
      <c r="R138" s="37">
        <f t="shared" si="277"/>
        <v>14449.39999999996</v>
      </c>
      <c r="S138" s="38">
        <f t="shared" si="278"/>
        <v>19768.224139999948</v>
      </c>
      <c r="T138" s="38"/>
      <c r="U138" s="62"/>
      <c r="V138" s="39">
        <f t="shared" si="279"/>
        <v>63905.729999999989</v>
      </c>
      <c r="W138" s="39">
        <f t="shared" si="280"/>
        <v>83673.954139999929</v>
      </c>
      <c r="X138" s="1">
        <f t="shared" si="281"/>
        <v>70130</v>
      </c>
      <c r="Y138" s="37">
        <f t="shared" si="282"/>
        <v>13543.954139999929</v>
      </c>
      <c r="Z138" s="183">
        <f t="shared" si="283"/>
        <v>0.19312639583630298</v>
      </c>
      <c r="AA138" s="183">
        <f>SUM($C$2:C138)*D138/SUM($B$2:B138)-1</f>
        <v>4.4186479774011689E-2</v>
      </c>
      <c r="AB138" s="183">
        <f t="shared" si="268"/>
        <v>0.14893991606229129</v>
      </c>
      <c r="AC138" s="40">
        <f t="shared" si="269"/>
        <v>0.20374570370370368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84"/>
        <v>0.22000000000000003</v>
      </c>
      <c r="F139" s="26">
        <f t="shared" si="285"/>
        <v>1.7902888888889062E-2</v>
      </c>
      <c r="H139" s="58">
        <f t="shared" si="286"/>
        <v>2.4168900000000235</v>
      </c>
      <c r="I139" s="2" t="s">
        <v>65</v>
      </c>
      <c r="J139" s="33" t="s">
        <v>1999</v>
      </c>
      <c r="K139" s="59">
        <f t="shared" si="287"/>
        <v>44202</v>
      </c>
      <c r="L139" s="60" t="str">
        <f t="shared" ca="1" si="265"/>
        <v>2021/5/26</v>
      </c>
      <c r="M139" s="44">
        <f t="shared" ca="1" si="266"/>
        <v>19035</v>
      </c>
      <c r="N139" s="61">
        <f t="shared" ca="1" si="267"/>
        <v>4.6344357762017785E-2</v>
      </c>
      <c r="O139" s="35">
        <f t="shared" si="288"/>
        <v>134.92738199999999</v>
      </c>
      <c r="P139" s="35">
        <f t="shared" si="289"/>
        <v>-7.2618000000005622E-2</v>
      </c>
      <c r="Q139" s="36">
        <f t="shared" si="290"/>
        <v>0.9</v>
      </c>
      <c r="R139" s="37">
        <f t="shared" si="277"/>
        <v>14548.18999999996</v>
      </c>
      <c r="S139" s="38">
        <f t="shared" si="278"/>
        <v>19869.917901999943</v>
      </c>
      <c r="T139" s="38"/>
      <c r="U139" s="62"/>
      <c r="V139" s="39">
        <f t="shared" si="279"/>
        <v>63905.729999999989</v>
      </c>
      <c r="W139" s="39">
        <f t="shared" si="280"/>
        <v>83775.647901999939</v>
      </c>
      <c r="X139" s="1">
        <f t="shared" si="281"/>
        <v>70265</v>
      </c>
      <c r="Y139" s="37">
        <f t="shared" si="282"/>
        <v>13510.647901999939</v>
      </c>
      <c r="Z139" s="183">
        <f t="shared" si="283"/>
        <v>0.19228133355155386</v>
      </c>
      <c r="AA139" s="183">
        <f>SUM($C$2:C139)*D139/SUM($B$2:B139)-1</f>
        <v>4.2105782898794741E-2</v>
      </c>
      <c r="AB139" s="183">
        <f t="shared" si="268"/>
        <v>0.15017555065275912</v>
      </c>
      <c r="AC139" s="40">
        <f t="shared" si="269"/>
        <v>0.20209711111111098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84"/>
        <v>0.22000000000000003</v>
      </c>
      <c r="F140" s="26">
        <f t="shared" si="285"/>
        <v>1.6048222222222134E-2</v>
      </c>
      <c r="H140" s="58">
        <f t="shared" si="286"/>
        <v>2.1665099999999882</v>
      </c>
      <c r="I140" s="2" t="s">
        <v>65</v>
      </c>
      <c r="J140" s="33" t="s">
        <v>2001</v>
      </c>
      <c r="K140" s="59">
        <f t="shared" si="287"/>
        <v>44203</v>
      </c>
      <c r="L140" s="60" t="str">
        <f t="shared" ca="1" si="265"/>
        <v>2021/5/26</v>
      </c>
      <c r="M140" s="44">
        <f t="shared" ca="1" si="266"/>
        <v>18900</v>
      </c>
      <c r="N140" s="61">
        <f t="shared" ca="1" si="267"/>
        <v>4.184000793650771E-2</v>
      </c>
      <c r="O140" s="35">
        <f t="shared" si="288"/>
        <v>134.92806300000001</v>
      </c>
      <c r="P140" s="35">
        <f t="shared" si="289"/>
        <v>-7.1936999999991258E-2</v>
      </c>
      <c r="Q140" s="36">
        <f t="shared" si="290"/>
        <v>0.9</v>
      </c>
      <c r="R140" s="37">
        <f t="shared" si="277"/>
        <v>14646.799999999961</v>
      </c>
      <c r="S140" s="38">
        <f t="shared" si="278"/>
        <v>20041.216439999949</v>
      </c>
      <c r="T140" s="38"/>
      <c r="U140" s="62"/>
      <c r="V140" s="39">
        <f t="shared" si="279"/>
        <v>63905.729999999989</v>
      </c>
      <c r="W140" s="39">
        <f t="shared" si="280"/>
        <v>83946.946439999942</v>
      </c>
      <c r="X140" s="1">
        <f t="shared" si="281"/>
        <v>70400</v>
      </c>
      <c r="Y140" s="37">
        <f t="shared" si="282"/>
        <v>13546.946439999942</v>
      </c>
      <c r="Z140" s="183">
        <f t="shared" si="283"/>
        <v>0.19242821647727193</v>
      </c>
      <c r="AA140" s="183">
        <f>SUM($C$2:C140)*D140/SUM($B$2:B140)-1</f>
        <v>4.3678629716194184E-2</v>
      </c>
      <c r="AB140" s="183">
        <f t="shared" si="268"/>
        <v>0.14874958676107775</v>
      </c>
      <c r="AC140" s="40">
        <f t="shared" si="269"/>
        <v>0.2039517777777779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84"/>
        <v>0.22000000000000003</v>
      </c>
      <c r="F141" s="26">
        <f t="shared" si="285"/>
        <v>1.3369259259259168E-2</v>
      </c>
      <c r="H141" s="58">
        <f t="shared" si="286"/>
        <v>1.8048499999999876</v>
      </c>
      <c r="I141" s="2" t="s">
        <v>65</v>
      </c>
      <c r="J141" s="33" t="s">
        <v>2003</v>
      </c>
      <c r="K141" s="59">
        <f t="shared" si="287"/>
        <v>44204</v>
      </c>
      <c r="L141" s="60" t="str">
        <f t="shared" ca="1" si="265"/>
        <v>2021/5/26</v>
      </c>
      <c r="M141" s="44">
        <f t="shared" ca="1" si="266"/>
        <v>18765</v>
      </c>
      <c r="N141" s="61">
        <f t="shared" ca="1" si="267"/>
        <v>3.5106328270716518E-2</v>
      </c>
      <c r="O141" s="35">
        <f t="shared" si="288"/>
        <v>134.93620000000001</v>
      </c>
      <c r="P141" s="35">
        <f t="shared" si="289"/>
        <v>-6.3799999999986312E-2</v>
      </c>
      <c r="Q141" s="36">
        <f t="shared" si="290"/>
        <v>0.9</v>
      </c>
      <c r="R141" s="37">
        <f t="shared" si="277"/>
        <v>14745.149999999961</v>
      </c>
      <c r="S141" s="38">
        <f t="shared" si="278"/>
        <v>20230.345799999948</v>
      </c>
      <c r="T141" s="38"/>
      <c r="U141" s="62"/>
      <c r="V141" s="39">
        <f t="shared" si="279"/>
        <v>63905.729999999989</v>
      </c>
      <c r="W141" s="39">
        <f t="shared" si="280"/>
        <v>84136.075799999933</v>
      </c>
      <c r="X141" s="1">
        <f t="shared" si="281"/>
        <v>70535</v>
      </c>
      <c r="Y141" s="37">
        <f t="shared" si="282"/>
        <v>13601.075799999933</v>
      </c>
      <c r="Z141" s="183">
        <f t="shared" si="283"/>
        <v>0.19282733111221284</v>
      </c>
      <c r="AA141" s="183">
        <f>SUM($C$2:C141)*D141/SUM($B$2:B141)-1</f>
        <v>4.6150568351284837E-2</v>
      </c>
      <c r="AB141" s="183">
        <f t="shared" si="268"/>
        <v>0.146676762760928</v>
      </c>
      <c r="AC141" s="40">
        <f t="shared" si="269"/>
        <v>0.20663074074074086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84"/>
        <v>0.22000000000000003</v>
      </c>
      <c r="F142" s="26">
        <f t="shared" si="285"/>
        <v>2.903088888888895E-2</v>
      </c>
      <c r="H142" s="58">
        <f t="shared" si="286"/>
        <v>3.9191700000000083</v>
      </c>
      <c r="I142" s="2" t="s">
        <v>65</v>
      </c>
      <c r="J142" s="33" t="s">
        <v>2005</v>
      </c>
      <c r="K142" s="59">
        <f t="shared" si="287"/>
        <v>44207</v>
      </c>
      <c r="L142" s="60" t="str">
        <f t="shared" ca="1" si="265"/>
        <v>2021/5/26</v>
      </c>
      <c r="M142" s="44">
        <f t="shared" ca="1" si="266"/>
        <v>18360</v>
      </c>
      <c r="N142" s="61">
        <f t="shared" ca="1" si="267"/>
        <v>7.7913782679738725E-2</v>
      </c>
      <c r="O142" s="35">
        <f t="shared" si="288"/>
        <v>134.93435700000001</v>
      </c>
      <c r="P142" s="35">
        <f t="shared" si="289"/>
        <v>-6.5642999999994345E-2</v>
      </c>
      <c r="Q142" s="36">
        <f t="shared" si="290"/>
        <v>0.9</v>
      </c>
      <c r="R142" s="37">
        <f t="shared" si="277"/>
        <v>14845.019999999962</v>
      </c>
      <c r="S142" s="38">
        <f t="shared" si="278"/>
        <v>20057.106521999947</v>
      </c>
      <c r="T142" s="38"/>
      <c r="U142" s="62"/>
      <c r="V142" s="39">
        <f t="shared" si="279"/>
        <v>63905.729999999989</v>
      </c>
      <c r="W142" s="39">
        <f t="shared" si="280"/>
        <v>83962.83652199994</v>
      </c>
      <c r="X142" s="1">
        <f t="shared" si="281"/>
        <v>70670</v>
      </c>
      <c r="Y142" s="37">
        <f t="shared" si="282"/>
        <v>13292.83652199994</v>
      </c>
      <c r="Z142" s="183">
        <f t="shared" si="283"/>
        <v>0.18809730468374042</v>
      </c>
      <c r="AA142" s="183">
        <f>SUM($C$2:C142)*D142/SUM($B$2:B142)-1</f>
        <v>2.9987085197368923E-2</v>
      </c>
      <c r="AB142" s="183">
        <f t="shared" si="268"/>
        <v>0.15811021948637149</v>
      </c>
      <c r="AC142" s="40">
        <f t="shared" si="269"/>
        <v>0.19096911111111109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84"/>
        <v>0.22000000000000003</v>
      </c>
      <c r="F143" s="26">
        <f t="shared" si="285"/>
        <v>1.6151259259259244E-2</v>
      </c>
      <c r="H143" s="58">
        <f t="shared" si="286"/>
        <v>2.180419999999998</v>
      </c>
      <c r="I143" s="2" t="s">
        <v>65</v>
      </c>
      <c r="J143" s="33" t="s">
        <v>2007</v>
      </c>
      <c r="K143" s="59">
        <f t="shared" si="287"/>
        <v>44208</v>
      </c>
      <c r="L143" s="60" t="str">
        <f t="shared" ca="1" si="265"/>
        <v>2021/5/26</v>
      </c>
      <c r="M143" s="44">
        <f t="shared" ca="1" si="266"/>
        <v>18225</v>
      </c>
      <c r="N143" s="61">
        <f t="shared" ca="1" si="267"/>
        <v>4.3668219478737953E-2</v>
      </c>
      <c r="O143" s="35">
        <f t="shared" si="288"/>
        <v>134.93188400000003</v>
      </c>
      <c r="P143" s="35">
        <f t="shared" si="289"/>
        <v>-6.8115999999974974E-2</v>
      </c>
      <c r="Q143" s="36">
        <f t="shared" si="290"/>
        <v>0.9</v>
      </c>
      <c r="R143" s="37">
        <f t="shared" si="277"/>
        <v>14943.639999999963</v>
      </c>
      <c r="S143" s="38">
        <f t="shared" si="278"/>
        <v>20445.888247999952</v>
      </c>
      <c r="T143" s="38"/>
      <c r="U143" s="62"/>
      <c r="V143" s="39">
        <f t="shared" si="279"/>
        <v>63905.729999999989</v>
      </c>
      <c r="W143" s="39">
        <f t="shared" si="280"/>
        <v>84351.618247999941</v>
      </c>
      <c r="X143" s="1">
        <f t="shared" si="281"/>
        <v>70805</v>
      </c>
      <c r="Y143" s="37">
        <f t="shared" si="282"/>
        <v>13546.618247999941</v>
      </c>
      <c r="Z143" s="183">
        <f t="shared" si="283"/>
        <v>0.19132290442765254</v>
      </c>
      <c r="AA143" s="183">
        <f>SUM($C$2:C143)*D143/SUM($B$2:B143)-1</f>
        <v>4.2703172353742103E-2</v>
      </c>
      <c r="AB143" s="183">
        <f t="shared" si="268"/>
        <v>0.14861973207391044</v>
      </c>
      <c r="AC143" s="40">
        <f t="shared" si="269"/>
        <v>0.20384874074074077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84"/>
        <v>0.22000000000000003</v>
      </c>
      <c r="F144" s="26">
        <f t="shared" si="285"/>
        <v>2.2951703703703665E-2</v>
      </c>
      <c r="H144" s="58">
        <f t="shared" si="286"/>
        <v>3.098479999999995</v>
      </c>
      <c r="I144" s="2" t="s">
        <v>65</v>
      </c>
      <c r="J144" s="33" t="s">
        <v>2009</v>
      </c>
      <c r="K144" s="59">
        <f t="shared" si="287"/>
        <v>44209</v>
      </c>
      <c r="L144" s="60" t="str">
        <f t="shared" ca="1" si="265"/>
        <v>2021/5/26</v>
      </c>
      <c r="M144" s="44">
        <f t="shared" ca="1" si="266"/>
        <v>18090</v>
      </c>
      <c r="N144" s="61">
        <f t="shared" ca="1" si="267"/>
        <v>6.251770038695402E-2</v>
      </c>
      <c r="O144" s="35">
        <f t="shared" si="288"/>
        <v>134.93144799999999</v>
      </c>
      <c r="P144" s="35">
        <f t="shared" si="289"/>
        <v>-6.8552000000011049E-2</v>
      </c>
      <c r="Q144" s="36">
        <f t="shared" si="290"/>
        <v>0.9</v>
      </c>
      <c r="R144" s="37">
        <f t="shared" si="277"/>
        <v>15042.919999999964</v>
      </c>
      <c r="S144" s="38">
        <f t="shared" si="278"/>
        <v>20444.832571999952</v>
      </c>
      <c r="T144" s="38"/>
      <c r="U144" s="62"/>
      <c r="V144" s="39">
        <f t="shared" si="279"/>
        <v>63905.729999999989</v>
      </c>
      <c r="W144" s="39">
        <f t="shared" si="280"/>
        <v>84350.562571999937</v>
      </c>
      <c r="X144" s="1">
        <f t="shared" si="281"/>
        <v>70940</v>
      </c>
      <c r="Y144" s="37">
        <f t="shared" si="282"/>
        <v>13410.562571999937</v>
      </c>
      <c r="Z144" s="183">
        <f t="shared" si="283"/>
        <v>0.18904091587256744</v>
      </c>
      <c r="AA144" s="183">
        <f>SUM($C$2:C144)*D144/SUM($B$2:B144)-1</f>
        <v>3.5503503187466867E-2</v>
      </c>
      <c r="AB144" s="183">
        <f t="shared" si="268"/>
        <v>0.15353741268510057</v>
      </c>
      <c r="AC144" s="40">
        <f t="shared" si="269"/>
        <v>0.19704829629629636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84"/>
        <v>0.22000000000000003</v>
      </c>
      <c r="F145" s="26">
        <f t="shared" si="285"/>
        <v>3.1091629629629466E-2</v>
      </c>
      <c r="H145" s="58">
        <f t="shared" si="286"/>
        <v>4.1973699999999781</v>
      </c>
      <c r="I145" s="2" t="s">
        <v>65</v>
      </c>
      <c r="J145" s="33" t="s">
        <v>2011</v>
      </c>
      <c r="K145" s="59">
        <f t="shared" si="287"/>
        <v>44210</v>
      </c>
      <c r="L145" s="60" t="str">
        <f t="shared" ca="1" si="265"/>
        <v>2021/5/26</v>
      </c>
      <c r="M145" s="44">
        <f t="shared" ca="1" si="266"/>
        <v>17955</v>
      </c>
      <c r="N145" s="61">
        <f t="shared" ca="1" si="267"/>
        <v>8.5326652742968093E-2</v>
      </c>
      <c r="O145" s="35">
        <f t="shared" si="288"/>
        <v>134.93438799999998</v>
      </c>
      <c r="P145" s="35">
        <f t="shared" si="289"/>
        <v>-6.5612000000015769E-2</v>
      </c>
      <c r="Q145" s="36">
        <f t="shared" si="290"/>
        <v>0.9</v>
      </c>
      <c r="R145" s="37">
        <f t="shared" si="277"/>
        <v>15142.989999999963</v>
      </c>
      <c r="S145" s="38">
        <f t="shared" si="278"/>
        <v>20418.807715999952</v>
      </c>
      <c r="T145" s="38"/>
      <c r="U145" s="62"/>
      <c r="V145" s="39">
        <f t="shared" si="279"/>
        <v>63905.729999999989</v>
      </c>
      <c r="W145" s="39">
        <f t="shared" si="280"/>
        <v>84324.537715999933</v>
      </c>
      <c r="X145" s="1">
        <f t="shared" si="281"/>
        <v>71075</v>
      </c>
      <c r="Y145" s="37">
        <f t="shared" si="282"/>
        <v>13249.537715999933</v>
      </c>
      <c r="Z145" s="183">
        <f t="shared" si="283"/>
        <v>0.18641628865283066</v>
      </c>
      <c r="AA145" s="183">
        <f>SUM($C$2:C145)*D145/SUM($B$2:B145)-1</f>
        <v>2.7149575972110984E-2</v>
      </c>
      <c r="AB145" s="183">
        <f t="shared" si="268"/>
        <v>0.15926671268071968</v>
      </c>
      <c r="AC145" s="40">
        <f t="shared" si="269"/>
        <v>0.18890837037037056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84"/>
        <v>0.22000000000000003</v>
      </c>
      <c r="F146" s="26">
        <f t="shared" si="285"/>
        <v>3.4285777777777776E-2</v>
      </c>
      <c r="H146" s="58">
        <f t="shared" si="286"/>
        <v>4.6285799999999995</v>
      </c>
      <c r="I146" s="2" t="s">
        <v>65</v>
      </c>
      <c r="J146" s="33" t="s">
        <v>2013</v>
      </c>
      <c r="K146" s="59">
        <f t="shared" si="287"/>
        <v>44211</v>
      </c>
      <c r="L146" s="60" t="str">
        <f t="shared" ca="1" si="265"/>
        <v>2021/5/26</v>
      </c>
      <c r="M146" s="44">
        <f t="shared" ca="1" si="266"/>
        <v>17820</v>
      </c>
      <c r="N146" s="61">
        <f t="shared" ca="1" si="267"/>
        <v>9.4805370370370359E-2</v>
      </c>
      <c r="O146" s="35">
        <f t="shared" si="288"/>
        <v>134.93079599999999</v>
      </c>
      <c r="P146" s="35">
        <f t="shared" si="289"/>
        <v>-6.9204000000013366E-2</v>
      </c>
      <c r="Q146" s="36">
        <f t="shared" si="290"/>
        <v>0.9</v>
      </c>
      <c r="R146" s="37">
        <f t="shared" si="277"/>
        <v>15243.369999999963</v>
      </c>
      <c r="S146" s="38">
        <f t="shared" si="278"/>
        <v>20490.137953999951</v>
      </c>
      <c r="T146" s="38"/>
      <c r="U146" s="62"/>
      <c r="V146" s="39">
        <f t="shared" si="279"/>
        <v>63905.729999999989</v>
      </c>
      <c r="W146" s="39">
        <f t="shared" si="280"/>
        <v>84395.867953999943</v>
      </c>
      <c r="X146" s="1">
        <f t="shared" si="281"/>
        <v>71210</v>
      </c>
      <c r="Y146" s="37">
        <f t="shared" si="282"/>
        <v>13185.867953999943</v>
      </c>
      <c r="Z146" s="183">
        <f t="shared" si="283"/>
        <v>0.18516876778542257</v>
      </c>
      <c r="AA146" s="183">
        <f>SUM($C$2:C146)*D146/SUM($B$2:B146)-1</f>
        <v>2.377435665601757E-2</v>
      </c>
      <c r="AB146" s="183">
        <f t="shared" si="268"/>
        <v>0.161394411129405</v>
      </c>
      <c r="AC146" s="40">
        <f t="shared" si="269"/>
        <v>0.18571422222222225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84"/>
        <v>0.22000000000000003</v>
      </c>
      <c r="F147" s="26">
        <f t="shared" si="285"/>
        <v>1.9242370370370441E-2</v>
      </c>
      <c r="H147" s="58">
        <f t="shared" si="286"/>
        <v>2.5977200000000096</v>
      </c>
      <c r="I147" s="2" t="s">
        <v>65</v>
      </c>
      <c r="J147" s="33" t="s">
        <v>2015</v>
      </c>
      <c r="K147" s="59">
        <f t="shared" si="287"/>
        <v>44214</v>
      </c>
      <c r="L147" s="60" t="str">
        <f t="shared" ca="1" si="265"/>
        <v>2021/5/26</v>
      </c>
      <c r="M147" s="44">
        <f t="shared" ca="1" si="266"/>
        <v>17415</v>
      </c>
      <c r="N147" s="61">
        <f t="shared" ca="1" si="267"/>
        <v>5.4445466551823342E-2</v>
      </c>
      <c r="O147" s="35">
        <f t="shared" si="288"/>
        <v>134.93677200000002</v>
      </c>
      <c r="P147" s="35">
        <f t="shared" si="289"/>
        <v>-6.3227999999980966E-2</v>
      </c>
      <c r="Q147" s="36">
        <f t="shared" si="290"/>
        <v>0.9</v>
      </c>
      <c r="R147" s="37">
        <f t="shared" si="277"/>
        <v>15342.289999999963</v>
      </c>
      <c r="S147" s="38">
        <f t="shared" si="278"/>
        <v>20928.417788999952</v>
      </c>
      <c r="T147" s="38"/>
      <c r="U147" s="62"/>
      <c r="V147" s="39">
        <f t="shared" si="279"/>
        <v>63905.729999999989</v>
      </c>
      <c r="W147" s="39">
        <f t="shared" si="280"/>
        <v>84834.147788999937</v>
      </c>
      <c r="X147" s="1">
        <f t="shared" si="281"/>
        <v>71345</v>
      </c>
      <c r="Y147" s="37">
        <f t="shared" si="282"/>
        <v>13489.147788999937</v>
      </c>
      <c r="Z147" s="183">
        <f t="shared" si="283"/>
        <v>0.18906928010372037</v>
      </c>
      <c r="AA147" s="183">
        <f>SUM($C$2:C147)*D147/SUM($B$2:B147)-1</f>
        <v>3.8649466613799088E-2</v>
      </c>
      <c r="AB147" s="183">
        <f t="shared" si="268"/>
        <v>0.15041981348992128</v>
      </c>
      <c r="AC147" s="40">
        <f t="shared" si="269"/>
        <v>0.20075762962962959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84"/>
        <v>0.22000000000000003</v>
      </c>
      <c r="F148" s="26">
        <f t="shared" si="285"/>
        <v>2.4909407407407495E-2</v>
      </c>
      <c r="H148" s="58">
        <f t="shared" si="286"/>
        <v>3.3627700000000118</v>
      </c>
      <c r="I148" s="2" t="s">
        <v>65</v>
      </c>
      <c r="J148" s="33" t="s">
        <v>2017</v>
      </c>
      <c r="K148" s="59">
        <f t="shared" si="287"/>
        <v>44215</v>
      </c>
      <c r="L148" s="60" t="str">
        <f t="shared" ca="1" si="265"/>
        <v>2021/5/26</v>
      </c>
      <c r="M148" s="44">
        <f t="shared" ca="1" si="266"/>
        <v>17280</v>
      </c>
      <c r="N148" s="61">
        <f t="shared" ca="1" si="267"/>
        <v>7.1030732060185439E-2</v>
      </c>
      <c r="O148" s="35">
        <f t="shared" si="288"/>
        <v>134.93105500000001</v>
      </c>
      <c r="P148" s="35">
        <f t="shared" si="289"/>
        <v>-6.8944999999985157E-2</v>
      </c>
      <c r="Q148" s="36">
        <f t="shared" si="290"/>
        <v>0.9</v>
      </c>
      <c r="R148" s="37">
        <f t="shared" si="277"/>
        <v>15441.759999999962</v>
      </c>
      <c r="S148" s="38">
        <f t="shared" si="278"/>
        <v>20946.747439999948</v>
      </c>
      <c r="T148" s="38"/>
      <c r="U148" s="62"/>
      <c r="V148" s="39">
        <f t="shared" si="279"/>
        <v>63905.729999999989</v>
      </c>
      <c r="W148" s="39">
        <f t="shared" si="280"/>
        <v>84852.47743999993</v>
      </c>
      <c r="X148" s="1">
        <f t="shared" si="281"/>
        <v>71480</v>
      </c>
      <c r="Y148" s="37">
        <f t="shared" si="282"/>
        <v>13372.47743999993</v>
      </c>
      <c r="Z148" s="183">
        <f t="shared" si="283"/>
        <v>0.18707998656966884</v>
      </c>
      <c r="AA148" s="183">
        <f>SUM($C$2:C148)*D148/SUM($B$2:B148)-1</f>
        <v>3.2626190026247226E-2</v>
      </c>
      <c r="AB148" s="183">
        <f t="shared" si="268"/>
        <v>0.15445379654342162</v>
      </c>
      <c r="AC148" s="40">
        <f t="shared" si="269"/>
        <v>0.19509059259259254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84"/>
        <v>0.22000000000000003</v>
      </c>
      <c r="F149" s="26">
        <f t="shared" si="285"/>
        <v>1.5739111111111016E-2</v>
      </c>
      <c r="H149" s="58">
        <f t="shared" si="286"/>
        <v>2.124779999999987</v>
      </c>
      <c r="I149" s="2" t="s">
        <v>65</v>
      </c>
      <c r="J149" s="33" t="s">
        <v>2019</v>
      </c>
      <c r="K149" s="59">
        <f t="shared" si="287"/>
        <v>44216</v>
      </c>
      <c r="L149" s="60" t="str">
        <f t="shared" ca="1" si="265"/>
        <v>2021/5/26</v>
      </c>
      <c r="M149" s="44">
        <f t="shared" ca="1" si="266"/>
        <v>17145</v>
      </c>
      <c r="N149" s="61">
        <f t="shared" ca="1" si="267"/>
        <v>4.5234453193350559E-2</v>
      </c>
      <c r="O149" s="35">
        <f t="shared" si="288"/>
        <v>134.926446</v>
      </c>
      <c r="P149" s="35">
        <f t="shared" si="289"/>
        <v>-7.3554000000001452E-2</v>
      </c>
      <c r="Q149" s="36">
        <f t="shared" si="290"/>
        <v>0.9</v>
      </c>
      <c r="R149" s="37">
        <f t="shared" si="277"/>
        <v>15540.339999999962</v>
      </c>
      <c r="S149" s="38">
        <f t="shared" si="278"/>
        <v>21270.063357999948</v>
      </c>
      <c r="T149" s="38"/>
      <c r="U149" s="62"/>
      <c r="V149" s="39">
        <f t="shared" si="279"/>
        <v>63905.729999999989</v>
      </c>
      <c r="W149" s="39">
        <f t="shared" si="280"/>
        <v>85175.793357999937</v>
      </c>
      <c r="X149" s="1">
        <f t="shared" si="281"/>
        <v>71615</v>
      </c>
      <c r="Y149" s="37">
        <f t="shared" si="282"/>
        <v>13560.793357999937</v>
      </c>
      <c r="Z149" s="183">
        <f t="shared" si="283"/>
        <v>0.18935688554073771</v>
      </c>
      <c r="AA149" s="183">
        <f>SUM($C$2:C149)*D149/SUM($B$2:B149)-1</f>
        <v>4.1614587542351256E-2</v>
      </c>
      <c r="AB149" s="183">
        <f t="shared" si="268"/>
        <v>0.14774229799838645</v>
      </c>
      <c r="AC149" s="40">
        <f t="shared" si="269"/>
        <v>0.20426088888888902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84"/>
        <v>0.22000000000000003</v>
      </c>
      <c r="F150" s="26">
        <f t="shared" si="285"/>
        <v>2.7564444444444099E-3</v>
      </c>
      <c r="H150" s="58">
        <f t="shared" si="286"/>
        <v>0.37211999999999534</v>
      </c>
      <c r="I150" s="2" t="s">
        <v>65</v>
      </c>
      <c r="J150" s="33" t="s">
        <v>2021</v>
      </c>
      <c r="K150" s="59">
        <f t="shared" si="287"/>
        <v>44217</v>
      </c>
      <c r="L150" s="60" t="str">
        <f t="shared" ca="1" si="265"/>
        <v>2021/5/26</v>
      </c>
      <c r="M150" s="44">
        <f t="shared" ca="1" si="266"/>
        <v>17010</v>
      </c>
      <c r="N150" s="61">
        <f t="shared" ca="1" si="267"/>
        <v>7.984938271604838E-3</v>
      </c>
      <c r="O150" s="35">
        <f t="shared" si="288"/>
        <v>134.92444799999998</v>
      </c>
      <c r="P150" s="35">
        <f t="shared" si="289"/>
        <v>-7.5552000000016051E-2</v>
      </c>
      <c r="Q150" s="36">
        <f t="shared" si="290"/>
        <v>0.9</v>
      </c>
      <c r="R150" s="37">
        <f t="shared" si="277"/>
        <v>15518.739999999962</v>
      </c>
      <c r="S150" s="38">
        <f t="shared" si="278"/>
        <v>21515.181135999948</v>
      </c>
      <c r="T150" s="38">
        <v>118.92</v>
      </c>
      <c r="U150" s="62">
        <v>164.87</v>
      </c>
      <c r="V150" s="39">
        <f t="shared" si="279"/>
        <v>64070.599999999991</v>
      </c>
      <c r="W150" s="39">
        <f t="shared" si="280"/>
        <v>85585.781135999947</v>
      </c>
      <c r="X150" s="1">
        <f t="shared" si="281"/>
        <v>71750</v>
      </c>
      <c r="Y150" s="37">
        <f t="shared" si="282"/>
        <v>13835.781135999947</v>
      </c>
      <c r="Z150" s="183">
        <f t="shared" si="283"/>
        <v>0.19283318656445925</v>
      </c>
      <c r="AA150" s="183">
        <f>SUM($C$2:C150)*D150/SUM($B$2:B150)-1</f>
        <v>5.4695906418219975E-2</v>
      </c>
      <c r="AB150" s="183">
        <f t="shared" si="268"/>
        <v>0.13813728014623927</v>
      </c>
      <c r="AC150" s="40">
        <f t="shared" si="269"/>
        <v>0.21724355555555561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84"/>
        <v>0.22000000000000003</v>
      </c>
      <c r="F151" s="26">
        <f t="shared" si="285"/>
        <v>5.9266666666657225E-4</v>
      </c>
      <c r="H151" s="58">
        <f t="shared" si="286"/>
        <v>8.0009999999987258E-2</v>
      </c>
      <c r="I151" s="2" t="s">
        <v>65</v>
      </c>
      <c r="J151" s="33" t="s">
        <v>2023</v>
      </c>
      <c r="K151" s="59">
        <f t="shared" si="287"/>
        <v>44218</v>
      </c>
      <c r="L151" s="60" t="str">
        <f t="shared" ca="1" si="265"/>
        <v>2021/5/26</v>
      </c>
      <c r="M151" s="44">
        <f t="shared" ca="1" si="266"/>
        <v>16875</v>
      </c>
      <c r="N151" s="61">
        <f t="shared" ca="1" si="267"/>
        <v>1.7305866666663912E-3</v>
      </c>
      <c r="O151" s="35">
        <f t="shared" si="288"/>
        <v>134.93434500000001</v>
      </c>
      <c r="P151" s="35">
        <f t="shared" si="289"/>
        <v>-6.5654999999992469E-2</v>
      </c>
      <c r="Q151" s="36">
        <f t="shared" si="290"/>
        <v>0.9</v>
      </c>
      <c r="R151" s="37">
        <f t="shared" si="277"/>
        <v>15615.849999999962</v>
      </c>
      <c r="S151" s="38">
        <f t="shared" si="278"/>
        <v>21698.223574999945</v>
      </c>
      <c r="T151" s="38"/>
      <c r="U151" s="62"/>
      <c r="V151" s="39">
        <f t="shared" si="279"/>
        <v>64070.599999999991</v>
      </c>
      <c r="W151" s="39">
        <f t="shared" si="280"/>
        <v>85768.823574999929</v>
      </c>
      <c r="X151" s="1">
        <f t="shared" si="281"/>
        <v>71885</v>
      </c>
      <c r="Y151" s="37">
        <f t="shared" si="282"/>
        <v>13883.823574999929</v>
      </c>
      <c r="Z151" s="183">
        <f t="shared" si="283"/>
        <v>0.19313936947902799</v>
      </c>
      <c r="AA151" s="183">
        <f>SUM($C$2:C151)*D151/SUM($B$2:B151)-1</f>
        <v>5.6654934721151573E-2</v>
      </c>
      <c r="AB151" s="183">
        <f t="shared" si="268"/>
        <v>0.13648443475787642</v>
      </c>
      <c r="AC151" s="40">
        <f t="shared" si="269"/>
        <v>0.21940733333333345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91">10%*Q152+13%</f>
        <v>0.22000000000000003</v>
      </c>
      <c r="F152" s="26">
        <f t="shared" ref="F152" si="292">IF(G152="",($F$1*C152-B152)/B152,H152/B152)</f>
        <v>-7.4681481481480595E-4</v>
      </c>
      <c r="H152" s="58">
        <f t="shared" ref="H152" si="293">IF(G152="",$F$1*C152-B152,G152-B152)</f>
        <v>-0.1008199999999988</v>
      </c>
      <c r="I152" s="2" t="s">
        <v>65</v>
      </c>
      <c r="J152" s="33" t="s">
        <v>2027</v>
      </c>
      <c r="K152" s="59">
        <f t="shared" ref="K152" si="294">DATE(MID(J152,1,4),MID(J152,5,2),MID(J152,7,2))</f>
        <v>44221</v>
      </c>
      <c r="L152" s="60" t="str">
        <f t="shared" ca="1" si="265"/>
        <v>2021/5/26</v>
      </c>
      <c r="M152" s="44">
        <f t="shared" ca="1" si="266"/>
        <v>16470</v>
      </c>
      <c r="N152" s="61">
        <f t="shared" ca="1" si="267"/>
        <v>-2.2343230115360996E-3</v>
      </c>
      <c r="O152" s="35">
        <f t="shared" ref="O152" si="295">D152*C152</f>
        <v>134.92827400000002</v>
      </c>
      <c r="P152" s="35">
        <f t="shared" ref="P152" si="296">O152-B152</f>
        <v>-7.1725999999983969E-2</v>
      </c>
      <c r="Q152" s="36">
        <f t="shared" ref="Q152" si="297">B152/150</f>
        <v>0.9</v>
      </c>
      <c r="R152" s="37">
        <f t="shared" ref="R152" si="298">R151+C152-T152</f>
        <v>15594.409999999962</v>
      </c>
      <c r="S152" s="38">
        <f t="shared" ref="S152" si="299">R152*D152</f>
        <v>21696.502632999945</v>
      </c>
      <c r="T152" s="38">
        <v>118.42</v>
      </c>
      <c r="U152" s="62">
        <v>164.76</v>
      </c>
      <c r="V152" s="39">
        <f t="shared" ref="V152" si="300">U152+V151</f>
        <v>64235.359999999993</v>
      </c>
      <c r="W152" s="39">
        <f t="shared" ref="W152" si="301">S152+V152</f>
        <v>85931.862632999939</v>
      </c>
      <c r="X152" s="1">
        <f t="shared" ref="X152" si="302">X151+B152</f>
        <v>72020</v>
      </c>
      <c r="Y152" s="37">
        <f t="shared" ref="Y152" si="303">W152-X152</f>
        <v>13911.862632999939</v>
      </c>
      <c r="Z152" s="183">
        <f t="shared" ref="Z152" si="304">W152/X152-1</f>
        <v>0.19316665694251522</v>
      </c>
      <c r="AA152" s="183">
        <f>SUM($C$2:C152)*D152/SUM($B$2:B152)-1</f>
        <v>5.7620238437978921E-2</v>
      </c>
      <c r="AB152" s="183">
        <f t="shared" si="268"/>
        <v>0.1355464185045363</v>
      </c>
      <c r="AC152" s="40">
        <f t="shared" si="269"/>
        <v>0.22074681481481484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305">10%*Q153+13%</f>
        <v>0.22000000000000003</v>
      </c>
      <c r="F153" s="26">
        <f t="shared" ref="F153:F157" si="306">IF(G153="",($F$1*C153-B153)/B153,H153/B153)</f>
        <v>1.5429999999999895E-2</v>
      </c>
      <c r="H153" s="58">
        <f t="shared" ref="H153:H157" si="307">IF(G153="",$F$1*C153-B153,G153-B153)</f>
        <v>2.0830499999999859</v>
      </c>
      <c r="I153" s="2" t="s">
        <v>65</v>
      </c>
      <c r="J153" s="33" t="s">
        <v>2031</v>
      </c>
      <c r="K153" s="59">
        <f t="shared" ref="K153:K157" si="308">DATE(MID(J153,1,4),MID(J153,5,2),MID(J153,7,2))</f>
        <v>44222</v>
      </c>
      <c r="L153" s="60" t="str">
        <f t="shared" ca="1" si="265"/>
        <v>2021/5/26</v>
      </c>
      <c r="M153" s="44">
        <f t="shared" ca="1" si="266"/>
        <v>16335</v>
      </c>
      <c r="N153" s="61">
        <f t="shared" ca="1" si="267"/>
        <v>4.6545041322313734E-2</v>
      </c>
      <c r="O153" s="35">
        <f t="shared" ref="O153:O157" si="309">D153*C153</f>
        <v>134.92480499999999</v>
      </c>
      <c r="P153" s="35">
        <f t="shared" ref="P153:P157" si="310">O153-B153</f>
        <v>-7.5195000000007894E-2</v>
      </c>
      <c r="Q153" s="36">
        <f t="shared" ref="Q153:Q157" si="311">B153/150</f>
        <v>0.9</v>
      </c>
      <c r="R153" s="37">
        <f t="shared" ref="R153:R156" si="312">R152+C153-T153</f>
        <v>15692.959999999961</v>
      </c>
      <c r="S153" s="38">
        <f t="shared" ref="S153:S156" si="313">R153*D153</f>
        <v>21485.231535999945</v>
      </c>
      <c r="T153" s="38"/>
      <c r="U153" s="62"/>
      <c r="V153" s="39">
        <f t="shared" ref="V153:V156" si="314">U153+V152</f>
        <v>64235.359999999993</v>
      </c>
      <c r="W153" s="39">
        <f t="shared" ref="W153:W156" si="315">S153+V153</f>
        <v>85720.591535999934</v>
      </c>
      <c r="X153" s="1">
        <f t="shared" ref="X153:X156" si="316">X152+B153</f>
        <v>72155</v>
      </c>
      <c r="Y153" s="37">
        <f t="shared" ref="Y153:Y156" si="317">W153-X153</f>
        <v>13565.591535999934</v>
      </c>
      <c r="Z153" s="183">
        <f t="shared" ref="Z153:Z156" si="318">W153/X153-1</f>
        <v>0.18800625786154712</v>
      </c>
      <c r="AA153" s="183">
        <f>SUM($C$2:C153)*D153/SUM($B$2:B153)-1</f>
        <v>4.0461860684410933E-2</v>
      </c>
      <c r="AB153" s="183">
        <f t="shared" si="268"/>
        <v>0.14754439717713619</v>
      </c>
      <c r="AC153" s="40">
        <f t="shared" si="269"/>
        <v>0.20457000000000014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305"/>
        <v>0.22000000000000003</v>
      </c>
      <c r="F154" s="26">
        <f t="shared" si="306"/>
        <v>1.22358518518518E-2</v>
      </c>
      <c r="H154" s="58">
        <f t="shared" si="307"/>
        <v>1.6518399999999929</v>
      </c>
      <c r="I154" s="2" t="s">
        <v>65</v>
      </c>
      <c r="J154" s="33" t="s">
        <v>2033</v>
      </c>
      <c r="K154" s="59">
        <f t="shared" si="308"/>
        <v>44223</v>
      </c>
      <c r="L154" s="60" t="str">
        <f t="shared" ca="1" si="265"/>
        <v>2021/5/26</v>
      </c>
      <c r="M154" s="44">
        <f t="shared" ca="1" si="266"/>
        <v>16200</v>
      </c>
      <c r="N154" s="61">
        <f t="shared" ca="1" si="267"/>
        <v>3.721738271604922E-2</v>
      </c>
      <c r="O154" s="35">
        <f t="shared" si="309"/>
        <v>134.93263999999999</v>
      </c>
      <c r="P154" s="35">
        <f t="shared" si="310"/>
        <v>-6.7360000000007858E-2</v>
      </c>
      <c r="Q154" s="36">
        <f t="shared" si="311"/>
        <v>0.9</v>
      </c>
      <c r="R154" s="37">
        <f t="shared" si="312"/>
        <v>15791.199999999961</v>
      </c>
      <c r="S154" s="38">
        <f t="shared" si="313"/>
        <v>21689.213199999944</v>
      </c>
      <c r="T154" s="38"/>
      <c r="U154" s="62"/>
      <c r="V154" s="39">
        <f t="shared" si="314"/>
        <v>64235.359999999993</v>
      </c>
      <c r="W154" s="39">
        <f t="shared" si="315"/>
        <v>85924.573199999941</v>
      </c>
      <c r="X154" s="1">
        <f t="shared" si="316"/>
        <v>72290</v>
      </c>
      <c r="Y154" s="37">
        <f t="shared" si="317"/>
        <v>13634.573199999941</v>
      </c>
      <c r="Z154" s="183">
        <f t="shared" si="318"/>
        <v>0.18860939549038513</v>
      </c>
      <c r="AA154" s="183">
        <f>SUM($C$2:C154)*D154/SUM($B$2:B154)-1</f>
        <v>4.3504522155085823E-2</v>
      </c>
      <c r="AB154" s="183">
        <f t="shared" si="268"/>
        <v>0.14510487333529931</v>
      </c>
      <c r="AC154" s="40">
        <f t="shared" si="269"/>
        <v>0.20776414814814823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305"/>
        <v>0.22000000000000003</v>
      </c>
      <c r="F155" s="26">
        <f t="shared" si="306"/>
        <v>3.2946296296296397E-2</v>
      </c>
      <c r="H155" s="58">
        <f t="shared" si="307"/>
        <v>4.4477500000000134</v>
      </c>
      <c r="I155" s="2" t="s">
        <v>65</v>
      </c>
      <c r="J155" s="33" t="s">
        <v>2035</v>
      </c>
      <c r="K155" s="59">
        <f t="shared" si="308"/>
        <v>44224</v>
      </c>
      <c r="L155" s="60" t="str">
        <f t="shared" ca="1" si="265"/>
        <v>2021/5/26</v>
      </c>
      <c r="M155" s="44">
        <f t="shared" ca="1" si="266"/>
        <v>16065</v>
      </c>
      <c r="N155" s="61">
        <f t="shared" ca="1" si="267"/>
        <v>0.10105376595082509</v>
      </c>
      <c r="O155" s="35">
        <f t="shared" si="309"/>
        <v>134.92647500000001</v>
      </c>
      <c r="P155" s="35">
        <f t="shared" si="310"/>
        <v>-7.3524999999989404E-2</v>
      </c>
      <c r="Q155" s="36">
        <f t="shared" si="311"/>
        <v>0.9</v>
      </c>
      <c r="R155" s="37">
        <f t="shared" si="312"/>
        <v>15891.449999999961</v>
      </c>
      <c r="S155" s="38">
        <f t="shared" si="313"/>
        <v>21388.302554999947</v>
      </c>
      <c r="T155" s="38"/>
      <c r="U155" s="62"/>
      <c r="V155" s="39">
        <f t="shared" si="314"/>
        <v>64235.359999999993</v>
      </c>
      <c r="W155" s="39">
        <f t="shared" si="315"/>
        <v>85623.662554999944</v>
      </c>
      <c r="X155" s="1">
        <f t="shared" si="316"/>
        <v>72425</v>
      </c>
      <c r="Y155" s="37">
        <f t="shared" si="317"/>
        <v>13198.662554999944</v>
      </c>
      <c r="Z155" s="183">
        <f t="shared" si="318"/>
        <v>0.18223904114601241</v>
      </c>
      <c r="AA155" s="183">
        <f>SUM($C$2:C155)*D155/SUM($B$2:B155)-1</f>
        <v>2.2379834408602584E-2</v>
      </c>
      <c r="AB155" s="183">
        <f t="shared" si="268"/>
        <v>0.15985920673740983</v>
      </c>
      <c r="AC155" s="40">
        <f t="shared" si="269"/>
        <v>0.18705370370370364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305"/>
        <v>0.22000000000000003</v>
      </c>
      <c r="F156" s="26">
        <f t="shared" si="306"/>
        <v>4.3662148148148262E-2</v>
      </c>
      <c r="H156" s="58">
        <f t="shared" si="307"/>
        <v>5.8943900000000156</v>
      </c>
      <c r="I156" s="2" t="s">
        <v>65</v>
      </c>
      <c r="J156" s="33" t="s">
        <v>2037</v>
      </c>
      <c r="K156" s="59">
        <f t="shared" si="308"/>
        <v>44225</v>
      </c>
      <c r="L156" s="60" t="str">
        <f t="shared" ca="1" si="265"/>
        <v>2021/5/26</v>
      </c>
      <c r="M156" s="44">
        <f t="shared" ca="1" si="266"/>
        <v>15930</v>
      </c>
      <c r="N156" s="61">
        <f t="shared" ca="1" si="267"/>
        <v>0.13505664469554335</v>
      </c>
      <c r="O156" s="35">
        <f t="shared" si="309"/>
        <v>134.92840900000002</v>
      </c>
      <c r="P156" s="35">
        <f t="shared" si="310"/>
        <v>-7.1590999999983751E-2</v>
      </c>
      <c r="Q156" s="36">
        <f t="shared" si="311"/>
        <v>0.9</v>
      </c>
      <c r="R156" s="37">
        <f t="shared" si="312"/>
        <v>15992.739999999962</v>
      </c>
      <c r="S156" s="38">
        <f t="shared" si="313"/>
        <v>21303.928953999948</v>
      </c>
      <c r="T156" s="38"/>
      <c r="U156" s="62"/>
      <c r="V156" s="39">
        <f t="shared" si="314"/>
        <v>64235.359999999993</v>
      </c>
      <c r="W156" s="39">
        <f t="shared" si="315"/>
        <v>85539.288953999945</v>
      </c>
      <c r="X156" s="1">
        <f t="shared" si="316"/>
        <v>72560</v>
      </c>
      <c r="Y156" s="37">
        <f t="shared" si="317"/>
        <v>12979.288953999945</v>
      </c>
      <c r="Z156" s="183">
        <f t="shared" si="318"/>
        <v>0.17887663938809184</v>
      </c>
      <c r="AA156" s="183">
        <f>SUM($C$2:C156)*D156/SUM($B$2:B156)-1</f>
        <v>1.1813661202186188E-2</v>
      </c>
      <c r="AB156" s="183">
        <f t="shared" si="268"/>
        <v>0.16706297818590565</v>
      </c>
      <c r="AC156" s="40">
        <f t="shared" si="269"/>
        <v>0.17633785185185177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305"/>
        <v>0.22000000000000003</v>
      </c>
      <c r="F157" s="26">
        <f t="shared" si="306"/>
        <v>3.5831333333333375E-2</v>
      </c>
      <c r="H157" s="58">
        <f t="shared" si="307"/>
        <v>4.8372300000000052</v>
      </c>
      <c r="I157" s="2" t="s">
        <v>65</v>
      </c>
      <c r="J157" s="33" t="s">
        <v>2039</v>
      </c>
      <c r="K157" s="59">
        <f t="shared" si="308"/>
        <v>44228</v>
      </c>
      <c r="L157" s="60" t="str">
        <f t="shared" ca="1" si="265"/>
        <v>2021/5/26</v>
      </c>
      <c r="M157" s="44">
        <f t="shared" ca="1" si="266"/>
        <v>15525</v>
      </c>
      <c r="N157" s="61">
        <f t="shared" ca="1" si="267"/>
        <v>0.11372553623188418</v>
      </c>
      <c r="O157" s="35">
        <f t="shared" si="309"/>
        <v>134.931366</v>
      </c>
      <c r="P157" s="35">
        <f t="shared" si="310"/>
        <v>-6.863400000000297E-2</v>
      </c>
      <c r="Q157" s="36">
        <f t="shared" si="311"/>
        <v>0.9</v>
      </c>
      <c r="R157" s="37">
        <f t="shared" ref="R157:R161" si="319">R156+C157-T157</f>
        <v>16093.269999999962</v>
      </c>
      <c r="S157" s="38">
        <f t="shared" ref="S157:S161" si="320">R157*D157</f>
        <v>21600.386993999949</v>
      </c>
      <c r="T157" s="38"/>
      <c r="U157" s="62"/>
      <c r="V157" s="39">
        <f t="shared" ref="V157:V161" si="321">U157+V156</f>
        <v>64235.359999999993</v>
      </c>
      <c r="W157" s="39">
        <f t="shared" ref="W157:W161" si="322">S157+V157</f>
        <v>85835.746993999943</v>
      </c>
      <c r="X157" s="1">
        <f t="shared" ref="X157:X161" si="323">X156+B157</f>
        <v>72695</v>
      </c>
      <c r="Y157" s="37">
        <f t="shared" ref="Y157:Y161" si="324">W157-X157</f>
        <v>13140.746993999943</v>
      </c>
      <c r="Z157" s="183">
        <f t="shared" ref="Z157:Z161" si="325">W157/X157-1</f>
        <v>0.18076548585184593</v>
      </c>
      <c r="AA157" s="183">
        <f>SUM($C$2:C157)*D157/SUM($B$2:B157)-1</f>
        <v>1.935205358993386E-2</v>
      </c>
      <c r="AB157" s="183">
        <f t="shared" si="268"/>
        <v>0.16141343226191207</v>
      </c>
      <c r="AC157" s="40">
        <f t="shared" si="269"/>
        <v>0.18416866666666665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26">10%*Q158+13%</f>
        <v>0.22000000000000003</v>
      </c>
      <c r="F158" s="26">
        <f t="shared" ref="F158:F161" si="327">IF(G158="",($F$1*C158-B158)/B158,H158/B158)</f>
        <v>2.6661037037037101E-2</v>
      </c>
      <c r="H158" s="58">
        <f t="shared" ref="H158:H161" si="328">IF(G158="",$F$1*C158-B158,G158-B158)</f>
        <v>3.5992400000000089</v>
      </c>
      <c r="I158" s="2" t="s">
        <v>65</v>
      </c>
      <c r="J158" s="33" t="s">
        <v>2041</v>
      </c>
      <c r="K158" s="59">
        <f t="shared" ref="K158:K161" si="329">DATE(MID(J158,1,4),MID(J158,5,2),MID(J158,7,2))</f>
        <v>44229</v>
      </c>
      <c r="L158" s="60" t="str">
        <f t="shared" ca="1" si="265"/>
        <v>2021/5/26</v>
      </c>
      <c r="M158" s="44">
        <f t="shared" ca="1" si="266"/>
        <v>15390</v>
      </c>
      <c r="N158" s="61">
        <f t="shared" ca="1" si="267"/>
        <v>8.536209226770651E-2</v>
      </c>
      <c r="O158" s="35">
        <f t="shared" ref="O158:O161" si="330">D158*C158</f>
        <v>134.93248800000001</v>
      </c>
      <c r="P158" s="35">
        <f t="shared" ref="P158:P161" si="331">O158-B158</f>
        <v>-6.7511999999993577E-2</v>
      </c>
      <c r="Q158" s="36">
        <f t="shared" ref="Q158:Q161" si="332">B158/150</f>
        <v>0.9</v>
      </c>
      <c r="R158" s="37">
        <f t="shared" si="319"/>
        <v>16192.909999999962</v>
      </c>
      <c r="S158" s="38">
        <f t="shared" si="320"/>
        <v>21928.438721999948</v>
      </c>
      <c r="T158" s="38"/>
      <c r="U158" s="62"/>
      <c r="V158" s="39">
        <f t="shared" si="321"/>
        <v>64235.359999999993</v>
      </c>
      <c r="W158" s="39">
        <f t="shared" si="322"/>
        <v>86163.798721999949</v>
      </c>
      <c r="X158" s="1">
        <f t="shared" si="323"/>
        <v>72830</v>
      </c>
      <c r="Y158" s="37">
        <f t="shared" si="324"/>
        <v>13333.798721999949</v>
      </c>
      <c r="Z158" s="183">
        <f t="shared" si="325"/>
        <v>0.18308113033090678</v>
      </c>
      <c r="AA158" s="183">
        <f>SUM($C$2:C158)*D158/SUM($B$2:B158)-1</f>
        <v>2.8273932058823892E-2</v>
      </c>
      <c r="AB158" s="183">
        <f t="shared" si="268"/>
        <v>0.15480719827208289</v>
      </c>
      <c r="AC158" s="40">
        <f t="shared" si="269"/>
        <v>0.19333896296296293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26"/>
        <v>0.22000000000000003</v>
      </c>
      <c r="F159" s="26">
        <f t="shared" si="327"/>
        <v>3.4697925925926007E-2</v>
      </c>
      <c r="H159" s="58">
        <f t="shared" si="328"/>
        <v>4.6842200000000105</v>
      </c>
      <c r="I159" s="2" t="s">
        <v>65</v>
      </c>
      <c r="J159" s="33" t="s">
        <v>2043</v>
      </c>
      <c r="K159" s="59">
        <f t="shared" si="329"/>
        <v>44230</v>
      </c>
      <c r="L159" s="60" t="str">
        <f t="shared" ca="1" si="265"/>
        <v>2021/5/26</v>
      </c>
      <c r="M159" s="44">
        <f t="shared" ca="1" si="266"/>
        <v>15255</v>
      </c>
      <c r="N159" s="61">
        <f t="shared" ca="1" si="267"/>
        <v>0.11207737135365479</v>
      </c>
      <c r="O159" s="35">
        <f t="shared" si="330"/>
        <v>134.93435399999998</v>
      </c>
      <c r="P159" s="35">
        <f t="shared" si="331"/>
        <v>-6.5646000000015192E-2</v>
      </c>
      <c r="Q159" s="36">
        <f t="shared" si="332"/>
        <v>0.9</v>
      </c>
      <c r="R159" s="37">
        <f t="shared" si="319"/>
        <v>16293.329999999962</v>
      </c>
      <c r="S159" s="38">
        <f t="shared" si="320"/>
        <v>21893.347520999945</v>
      </c>
      <c r="T159" s="38"/>
      <c r="U159" s="62"/>
      <c r="V159" s="39">
        <f t="shared" si="321"/>
        <v>64235.359999999993</v>
      </c>
      <c r="W159" s="39">
        <f t="shared" si="322"/>
        <v>86128.707520999946</v>
      </c>
      <c r="X159" s="1">
        <f t="shared" si="323"/>
        <v>72965</v>
      </c>
      <c r="Y159" s="37">
        <f t="shared" si="324"/>
        <v>13163.707520999946</v>
      </c>
      <c r="Z159" s="183">
        <f t="shared" si="325"/>
        <v>0.1804112591105318</v>
      </c>
      <c r="AA159" s="183">
        <f>SUM($C$2:C159)*D159/SUM($B$2:B159)-1</f>
        <v>2.01643916727543E-2</v>
      </c>
      <c r="AB159" s="183">
        <f t="shared" si="268"/>
        <v>0.1602468674377775</v>
      </c>
      <c r="AC159" s="40">
        <f t="shared" si="269"/>
        <v>0.18530207407407401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26"/>
        <v>0.22000000000000003</v>
      </c>
      <c r="F160" s="26">
        <f t="shared" si="327"/>
        <v>4.5516814814814774E-2</v>
      </c>
      <c r="H160" s="58">
        <f t="shared" si="328"/>
        <v>6.1447699999999941</v>
      </c>
      <c r="I160" s="2" t="s">
        <v>65</v>
      </c>
      <c r="J160" s="33" t="s">
        <v>2045</v>
      </c>
      <c r="K160" s="59">
        <f t="shared" si="329"/>
        <v>44231</v>
      </c>
      <c r="L160" s="60" t="str">
        <f t="shared" ca="1" si="265"/>
        <v>2021/5/26</v>
      </c>
      <c r="M160" s="44">
        <f t="shared" ca="1" si="266"/>
        <v>15120</v>
      </c>
      <c r="N160" s="61">
        <f t="shared" ca="1" si="267"/>
        <v>0.14833604828042313</v>
      </c>
      <c r="O160" s="35">
        <f t="shared" si="330"/>
        <v>134.93480600000001</v>
      </c>
      <c r="P160" s="35">
        <f t="shared" si="331"/>
        <v>-6.5193999999991092E-2</v>
      </c>
      <c r="Q160" s="36">
        <f t="shared" si="332"/>
        <v>0.9</v>
      </c>
      <c r="R160" s="37">
        <f t="shared" si="319"/>
        <v>16394.799999999963</v>
      </c>
      <c r="S160" s="38">
        <f t="shared" si="320"/>
        <v>21801.805039999952</v>
      </c>
      <c r="T160" s="38"/>
      <c r="U160" s="62"/>
      <c r="V160" s="39">
        <f t="shared" si="321"/>
        <v>64235.359999999993</v>
      </c>
      <c r="W160" s="39">
        <f t="shared" si="322"/>
        <v>86037.165039999949</v>
      </c>
      <c r="X160" s="1">
        <f t="shared" si="323"/>
        <v>73100</v>
      </c>
      <c r="Y160" s="37">
        <f t="shared" si="324"/>
        <v>12937.165039999949</v>
      </c>
      <c r="Z160" s="183">
        <f t="shared" si="325"/>
        <v>0.17697900191518401</v>
      </c>
      <c r="AA160" s="183">
        <f>SUM($C$2:C160)*D160/SUM($B$2:B160)-1</f>
        <v>9.5453017900342108E-3</v>
      </c>
      <c r="AB160" s="183">
        <f t="shared" si="268"/>
        <v>0.1674337001251498</v>
      </c>
      <c r="AC160" s="40">
        <f t="shared" si="269"/>
        <v>0.17448318518518524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26"/>
        <v>0.22000000000000003</v>
      </c>
      <c r="F161" s="26">
        <f t="shared" si="327"/>
        <v>5.9220740740740727E-2</v>
      </c>
      <c r="H161" s="58">
        <f t="shared" si="328"/>
        <v>7.9947999999999979</v>
      </c>
      <c r="I161" s="2" t="s">
        <v>65</v>
      </c>
      <c r="J161" s="33" t="s">
        <v>2047</v>
      </c>
      <c r="K161" s="59">
        <f t="shared" si="329"/>
        <v>44232</v>
      </c>
      <c r="L161" s="60" t="str">
        <f t="shared" ca="1" si="265"/>
        <v>2021/5/26</v>
      </c>
      <c r="M161" s="44">
        <f t="shared" ca="1" si="266"/>
        <v>14985</v>
      </c>
      <c r="N161" s="61">
        <f t="shared" ca="1" si="267"/>
        <v>0.19473486820153482</v>
      </c>
      <c r="O161" s="35">
        <f t="shared" si="330"/>
        <v>134.93528000000001</v>
      </c>
      <c r="P161" s="35">
        <f t="shared" si="331"/>
        <v>-6.4719999999994116E-2</v>
      </c>
      <c r="Q161" s="36">
        <f t="shared" si="332"/>
        <v>0.9</v>
      </c>
      <c r="R161" s="37">
        <f t="shared" si="319"/>
        <v>16497.599999999962</v>
      </c>
      <c r="S161" s="38">
        <f t="shared" si="320"/>
        <v>21654.749759999951</v>
      </c>
      <c r="T161" s="38"/>
      <c r="U161" s="62"/>
      <c r="V161" s="39">
        <f t="shared" si="321"/>
        <v>64235.359999999993</v>
      </c>
      <c r="W161" s="39">
        <f t="shared" si="322"/>
        <v>85890.109759999948</v>
      </c>
      <c r="X161" s="1">
        <f t="shared" si="323"/>
        <v>73235</v>
      </c>
      <c r="Y161" s="37">
        <f t="shared" si="324"/>
        <v>12655.109759999948</v>
      </c>
      <c r="Z161" s="183">
        <f t="shared" si="325"/>
        <v>0.17280138949955548</v>
      </c>
      <c r="AA161" s="183">
        <f>SUM($C$2:C161)*D161/SUM($B$2:B161)-1</f>
        <v>-3.4927548185529345E-3</v>
      </c>
      <c r="AB161" s="183">
        <f t="shared" si="268"/>
        <v>0.17629414431810841</v>
      </c>
      <c r="AC161" s="40">
        <f t="shared" si="269"/>
        <v>0.16077925925925929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33">10%*Q162+13%</f>
        <v>0.22000000000000003</v>
      </c>
      <c r="F162" s="26">
        <f t="shared" ref="F162:F164" si="334">IF(G162="",($F$1*C162-B162)/B162,H162/B162)</f>
        <v>4.5722888888888778E-2</v>
      </c>
      <c r="H162" s="58">
        <f t="shared" ref="H162:H164" si="335">IF(G162="",$F$1*C162-B162,G162-B162)</f>
        <v>6.1725899999999854</v>
      </c>
      <c r="I162" s="2" t="s">
        <v>65</v>
      </c>
      <c r="J162" s="33" t="s">
        <v>2079</v>
      </c>
      <c r="K162" s="59">
        <f t="shared" ref="K162:K164" si="336">DATE(MID(J162,1,4),MID(J162,5,2),MID(J162,7,2))</f>
        <v>44235</v>
      </c>
      <c r="L162" s="60" t="str">
        <f t="shared" ca="1" si="265"/>
        <v>2021/5/26</v>
      </c>
      <c r="M162" s="44">
        <f t="shared" ca="1" si="266"/>
        <v>14580</v>
      </c>
      <c r="N162" s="61">
        <f t="shared" ca="1" si="267"/>
        <v>0.15452643004115188</v>
      </c>
      <c r="O162" s="35">
        <f t="shared" ref="O162:O164" si="337">D162*C162</f>
        <v>134.93095499999998</v>
      </c>
      <c r="P162" s="35">
        <f t="shared" ref="P162:P164" si="338">O162-B162</f>
        <v>-6.9045000000016898E-2</v>
      </c>
      <c r="Q162" s="36">
        <f t="shared" ref="Q162:Q164" si="339">B162/150</f>
        <v>0.9</v>
      </c>
      <c r="R162" s="37">
        <f t="shared" ref="R162:R166" si="340">R161+C162-T162</f>
        <v>16599.089999999964</v>
      </c>
      <c r="S162" s="38">
        <f t="shared" ref="S162:S166" si="341">R162*D162</f>
        <v>22068.490154999949</v>
      </c>
      <c r="T162" s="38"/>
      <c r="U162" s="62"/>
      <c r="V162" s="39">
        <f t="shared" ref="V162:V166" si="342">U162+V161</f>
        <v>64235.359999999993</v>
      </c>
      <c r="W162" s="39">
        <f t="shared" ref="W162:W166" si="343">S162+V162</f>
        <v>86303.850154999935</v>
      </c>
      <c r="X162" s="1">
        <f t="shared" ref="X162:X166" si="344">X161+B162</f>
        <v>73370</v>
      </c>
      <c r="Y162" s="37">
        <f t="shared" ref="Y162:Y166" si="345">W162-X162</f>
        <v>12933.850154999935</v>
      </c>
      <c r="Z162" s="183">
        <f t="shared" ref="Z162:Z166" si="346">W162/X162-1</f>
        <v>0.17628254266048704</v>
      </c>
      <c r="AA162" s="183">
        <f>SUM($C$2:C162)*D162/SUM($B$2:B162)-1</f>
        <v>9.273988777459552E-3</v>
      </c>
      <c r="AB162" s="183">
        <f t="shared" si="268"/>
        <v>0.16700855388302749</v>
      </c>
      <c r="AC162" s="40">
        <f t="shared" si="269"/>
        <v>0.17427711111111124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33"/>
        <v>0.22000000000000003</v>
      </c>
      <c r="F163" s="26">
        <f t="shared" si="334"/>
        <v>2.4909407407407495E-2</v>
      </c>
      <c r="H163" s="58">
        <f t="shared" si="335"/>
        <v>3.3627700000000118</v>
      </c>
      <c r="I163" s="2" t="s">
        <v>65</v>
      </c>
      <c r="J163" s="33" t="s">
        <v>2081</v>
      </c>
      <c r="K163" s="59">
        <f t="shared" si="336"/>
        <v>44236</v>
      </c>
      <c r="L163" s="60" t="str">
        <f t="shared" ca="1" si="265"/>
        <v>2021/5/26</v>
      </c>
      <c r="M163" s="44">
        <f t="shared" ref="M163:M167" ca="1" si="347">(L163-K163+1)*B163</f>
        <v>14445</v>
      </c>
      <c r="N163" s="61">
        <f t="shared" ref="N163:N167" ca="1" si="348">H163/M163*365</f>
        <v>8.4971343025268556E-2</v>
      </c>
      <c r="O163" s="35">
        <f t="shared" si="337"/>
        <v>134.93105500000001</v>
      </c>
      <c r="P163" s="35">
        <f t="shared" si="338"/>
        <v>-6.8944999999985157E-2</v>
      </c>
      <c r="Q163" s="36">
        <f t="shared" si="339"/>
        <v>0.9</v>
      </c>
      <c r="R163" s="37">
        <f t="shared" si="340"/>
        <v>16698.559999999965</v>
      </c>
      <c r="S163" s="38">
        <f t="shared" si="341"/>
        <v>22651.596639999952</v>
      </c>
      <c r="T163" s="38"/>
      <c r="U163" s="62"/>
      <c r="V163" s="39">
        <f t="shared" si="342"/>
        <v>64235.359999999993</v>
      </c>
      <c r="W163" s="39">
        <f t="shared" si="343"/>
        <v>86886.956639999946</v>
      </c>
      <c r="X163" s="1">
        <f t="shared" si="344"/>
        <v>73505</v>
      </c>
      <c r="Y163" s="37">
        <f t="shared" si="345"/>
        <v>13381.956639999946</v>
      </c>
      <c r="Z163" s="183">
        <f t="shared" si="346"/>
        <v>0.18205505258145638</v>
      </c>
      <c r="AA163" s="183">
        <f>SUM($C$2:C163)*D163/SUM($B$2:B163)-1</f>
        <v>2.9576741637010961E-2</v>
      </c>
      <c r="AB163" s="183">
        <f t="shared" ref="AB163:AB178" si="349">Z163-AA163</f>
        <v>0.15247831094444542</v>
      </c>
      <c r="AC163" s="40">
        <f t="shared" si="269"/>
        <v>0.19509059259259254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33"/>
        <v>0.22000000000000003</v>
      </c>
      <c r="F164" s="26">
        <f t="shared" si="334"/>
        <v>1.4502666666666537E-2</v>
      </c>
      <c r="H164" s="58">
        <f t="shared" si="335"/>
        <v>1.9578599999999824</v>
      </c>
      <c r="I164" s="2" t="s">
        <v>65</v>
      </c>
      <c r="J164" s="33" t="s">
        <v>2083</v>
      </c>
      <c r="K164" s="59">
        <f t="shared" si="336"/>
        <v>44237</v>
      </c>
      <c r="L164" s="60" t="str">
        <f t="shared" ca="1" si="265"/>
        <v>2021/5/26</v>
      </c>
      <c r="M164" s="44">
        <f t="shared" ca="1" si="347"/>
        <v>14310</v>
      </c>
      <c r="N164" s="61">
        <f t="shared" ca="1" si="348"/>
        <v>4.9938427672955525E-2</v>
      </c>
      <c r="O164" s="35">
        <f t="shared" si="337"/>
        <v>134.92958400000001</v>
      </c>
      <c r="P164" s="35">
        <f t="shared" si="338"/>
        <v>-7.0415999999994483E-2</v>
      </c>
      <c r="Q164" s="36">
        <f t="shared" si="339"/>
        <v>0.9</v>
      </c>
      <c r="R164" s="37">
        <f t="shared" si="340"/>
        <v>16797.019999999964</v>
      </c>
      <c r="S164" s="38">
        <f t="shared" si="341"/>
        <v>23018.636207999953</v>
      </c>
      <c r="T164" s="38"/>
      <c r="U164" s="62"/>
      <c r="V164" s="39">
        <f t="shared" si="342"/>
        <v>64235.359999999993</v>
      </c>
      <c r="W164" s="39">
        <f t="shared" si="343"/>
        <v>87253.996207999939</v>
      </c>
      <c r="X164" s="1">
        <f t="shared" si="344"/>
        <v>73640</v>
      </c>
      <c r="Y164" s="37">
        <f t="shared" si="345"/>
        <v>13613.996207999939</v>
      </c>
      <c r="Z164" s="183">
        <f t="shared" si="346"/>
        <v>0.18487230048886394</v>
      </c>
      <c r="AA164" s="183">
        <f>SUM($C$2:C164)*D164/SUM($B$2:B164)-1</f>
        <v>3.9868048656294564E-2</v>
      </c>
      <c r="AB164" s="183">
        <f t="shared" si="349"/>
        <v>0.14500425183256938</v>
      </c>
      <c r="AC164" s="40">
        <f t="shared" si="269"/>
        <v>0.2054973333333335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50">10%*Q165+13%</f>
        <v>0.22000000000000003</v>
      </c>
      <c r="F165" s="26">
        <f t="shared" ref="F165:F166" si="351">IF(G165="",($F$1*C165-B165)/B165,H165/B165)</f>
        <v>1.7260740740741515E-3</v>
      </c>
      <c r="H165" s="58">
        <f t="shared" ref="H165:H166" si="352">IF(G165="",$F$1*C165-B165,G165-B165)</f>
        <v>0.23302000000001044</v>
      </c>
      <c r="I165" s="2" t="s">
        <v>65</v>
      </c>
      <c r="J165" s="33" t="s">
        <v>2086</v>
      </c>
      <c r="K165" s="59">
        <f t="shared" ref="K165:K166" si="353">DATE(MID(J165,1,4),MID(J165,5,2),MID(J165,7,2))</f>
        <v>44245</v>
      </c>
      <c r="L165" s="60" t="str">
        <f t="shared" ca="1" si="265"/>
        <v>2021/5/26</v>
      </c>
      <c r="M165" s="44">
        <f t="shared" ca="1" si="347"/>
        <v>13230</v>
      </c>
      <c r="N165" s="61">
        <f t="shared" ca="1" si="348"/>
        <v>6.4287452758884211E-3</v>
      </c>
      <c r="O165" s="35">
        <f t="shared" ref="O165:O166" si="354">D165*C165</f>
        <v>134.93163799999999</v>
      </c>
      <c r="P165" s="35">
        <f t="shared" ref="P165:P166" si="355">O165-B165</f>
        <v>-6.8362000000007583E-2</v>
      </c>
      <c r="Q165" s="36">
        <f t="shared" ref="Q165:Q166" si="356">B165/150</f>
        <v>0.9</v>
      </c>
      <c r="R165" s="37">
        <f t="shared" si="340"/>
        <v>16894.239999999965</v>
      </c>
      <c r="S165" s="38">
        <f t="shared" si="341"/>
        <v>23447.515695999951</v>
      </c>
      <c r="T165" s="38"/>
      <c r="U165" s="62"/>
      <c r="V165" s="39">
        <f t="shared" si="342"/>
        <v>64235.359999999993</v>
      </c>
      <c r="W165" s="39">
        <f t="shared" si="343"/>
        <v>87682.875695999945</v>
      </c>
      <c r="X165" s="1">
        <f t="shared" si="344"/>
        <v>73775</v>
      </c>
      <c r="Y165" s="37">
        <f t="shared" si="345"/>
        <v>13907.875695999945</v>
      </c>
      <c r="Z165" s="183">
        <f t="shared" si="346"/>
        <v>0.18851746114537371</v>
      </c>
      <c r="AA165" s="183">
        <f>SUM($C$2:C165)*D165/SUM($B$2:B165)-1</f>
        <v>5.2807816818927211E-2</v>
      </c>
      <c r="AB165" s="183">
        <f t="shared" si="349"/>
        <v>0.1357096443264465</v>
      </c>
      <c r="AC165" s="40">
        <f t="shared" si="269"/>
        <v>0.21827392592592587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50"/>
        <v>0.22000000000000003</v>
      </c>
      <c r="F166" s="26">
        <f t="shared" si="351"/>
        <v>-1.0638370370370425E-2</v>
      </c>
      <c r="H166" s="58">
        <f t="shared" si="352"/>
        <v>-1.4361800000000073</v>
      </c>
      <c r="I166" s="2" t="s">
        <v>65</v>
      </c>
      <c r="J166" s="33" t="s">
        <v>2087</v>
      </c>
      <c r="K166" s="59">
        <f t="shared" si="353"/>
        <v>44246</v>
      </c>
      <c r="L166" s="60" t="str">
        <f t="shared" ca="1" si="265"/>
        <v>2021/5/26</v>
      </c>
      <c r="M166" s="44">
        <f t="shared" ca="1" si="347"/>
        <v>13095</v>
      </c>
      <c r="N166" s="61">
        <f t="shared" ca="1" si="348"/>
        <v>-4.0030981290569125E-2</v>
      </c>
      <c r="O166" s="35">
        <f t="shared" si="354"/>
        <v>134.92730399999999</v>
      </c>
      <c r="P166" s="35">
        <f t="shared" si="355"/>
        <v>-7.2696000000007643E-2</v>
      </c>
      <c r="Q166" s="36">
        <f t="shared" si="356"/>
        <v>0.9</v>
      </c>
      <c r="R166" s="37">
        <f t="shared" si="340"/>
        <v>16169.649999999965</v>
      </c>
      <c r="S166" s="38">
        <f t="shared" si="341"/>
        <v>22721.592179999952</v>
      </c>
      <c r="T166" s="38">
        <f>588.76+231.85</f>
        <v>820.61</v>
      </c>
      <c r="U166" s="62">
        <v>1153.1300000000001</v>
      </c>
      <c r="V166" s="39">
        <f t="shared" si="342"/>
        <v>65388.489999999991</v>
      </c>
      <c r="W166" s="39">
        <f t="shared" si="343"/>
        <v>88110.082179999939</v>
      </c>
      <c r="X166" s="1">
        <f t="shared" si="344"/>
        <v>73910</v>
      </c>
      <c r="Y166" s="37">
        <f t="shared" si="345"/>
        <v>14200.082179999939</v>
      </c>
      <c r="Z166" s="183">
        <f t="shared" si="346"/>
        <v>0.19212667000405825</v>
      </c>
      <c r="AA166" s="183">
        <f>SUM($C$2:C166)*D166/SUM($B$2:B166)-1</f>
        <v>6.5513179888268436E-2</v>
      </c>
      <c r="AB166" s="183">
        <f t="shared" si="349"/>
        <v>0.12661349011578982</v>
      </c>
      <c r="AC166" s="40">
        <f t="shared" si="269"/>
        <v>0.23063837037037047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57">10%*Q167+13%</f>
        <v>0.22000000000000003</v>
      </c>
      <c r="F167" s="26">
        <f t="shared" ref="F167" si="358">IF(G167="",($F$1*C167-B167)/B167,H167/B167)</f>
        <v>-4.2500740740740216E-3</v>
      </c>
      <c r="H167" s="58">
        <f t="shared" ref="H167" si="359">IF(G167="",$F$1*C167-B167,G167-B167)</f>
        <v>-0.57375999999999294</v>
      </c>
      <c r="I167" s="2" t="s">
        <v>65</v>
      </c>
      <c r="J167" s="33" t="s">
        <v>2163</v>
      </c>
      <c r="K167" s="59">
        <f t="shared" ref="K167" si="360">DATE(MID(J167,1,4),MID(J167,5,2),MID(J167,7,2))</f>
        <v>44249</v>
      </c>
      <c r="L167" s="60" t="str">
        <f t="shared" ca="1" si="265"/>
        <v>2021/5/26</v>
      </c>
      <c r="M167" s="44">
        <f t="shared" ca="1" si="347"/>
        <v>12690</v>
      </c>
      <c r="N167" s="61">
        <f t="shared" ca="1" si="348"/>
        <v>-1.6502947202521465E-2</v>
      </c>
      <c r="O167" s="35">
        <f t="shared" ref="O167" si="361">D167*C167</f>
        <v>134.92876800000002</v>
      </c>
      <c r="P167" s="35">
        <f t="shared" ref="P167" si="362">O167-B167</f>
        <v>-7.1231999999980644E-2</v>
      </c>
      <c r="Q167" s="36">
        <f t="shared" ref="Q167" si="363">B167/150</f>
        <v>0.9</v>
      </c>
      <c r="R167" s="37">
        <f t="shared" ref="R167" si="364">R166+C167-T167</f>
        <v>16266.289999999964</v>
      </c>
      <c r="S167" s="38">
        <f t="shared" ref="S167" si="365">R167*D167</f>
        <v>22710.994097999952</v>
      </c>
      <c r="T167" s="38"/>
      <c r="U167" s="62"/>
      <c r="V167" s="39">
        <f t="shared" ref="V167" si="366">U167+V166</f>
        <v>65388.489999999991</v>
      </c>
      <c r="W167" s="39">
        <f t="shared" ref="W167" si="367">S167+V167</f>
        <v>88099.484097999943</v>
      </c>
      <c r="X167" s="1">
        <f t="shared" ref="X167" si="368">X166+B167</f>
        <v>74045</v>
      </c>
      <c r="Y167" s="37">
        <f t="shared" ref="Y167" si="369">W167-X167</f>
        <v>14054.484097999943</v>
      </c>
      <c r="Z167" s="183">
        <f t="shared" ref="Z167" si="370">W167/X167-1</f>
        <v>0.18981003576203581</v>
      </c>
      <c r="AA167" s="183">
        <f>SUM($C$2:C167)*D167/SUM($B$2:B167)-1</f>
        <v>5.8318954059681127E-2</v>
      </c>
      <c r="AB167" s="183">
        <f t="shared" si="349"/>
        <v>0.13149108170235468</v>
      </c>
      <c r="AC167" s="40">
        <f t="shared" ref="AC167" si="371">IF(E167-F167&lt;0,"达成",E167-F167)</f>
        <v>0.22425007407407405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72">10%*Q168+13%</f>
        <v>0.22000000000000003</v>
      </c>
      <c r="F168" s="26">
        <f t="shared" ref="F168:F172" si="373">IF(G168="",($F$1*C168-B168)/B168,H168/B168)</f>
        <v>-6.4377777777790642E-4</v>
      </c>
      <c r="H168" s="58">
        <f t="shared" ref="H168:H172" si="374">IF(G168="",$F$1*C168-B168,G168-B168)</f>
        <v>-8.6910000000017362E-2</v>
      </c>
      <c r="I168" s="2" t="s">
        <v>65</v>
      </c>
      <c r="J168" s="33" t="s">
        <v>2165</v>
      </c>
      <c r="K168" s="59">
        <f t="shared" ref="K168:K172" si="375">DATE(MID(J168,1,4),MID(J168,5,2),MID(J168,7,2))</f>
        <v>44250</v>
      </c>
      <c r="L168" s="60" t="str">
        <f t="shared" ref="L168:L172" ca="1" si="376">IF(LEN(J168) &gt; 15,DATE(MID(J168,12,4),MID(J168,16,2),MID(J168,18,2)),TEXT(TODAY(),"yyyy/m/d"))</f>
        <v>2021/5/26</v>
      </c>
      <c r="M168" s="44">
        <f t="shared" ref="M168:M172" ca="1" si="377">(L168-K168+1)*B168</f>
        <v>12555</v>
      </c>
      <c r="N168" s="61">
        <f t="shared" ref="N168:N172" ca="1" si="378">H168/M168*365</f>
        <v>-2.5266547192358694E-3</v>
      </c>
      <c r="O168" s="35">
        <f t="shared" ref="O168:O172" si="379">D168*C168</f>
        <v>134.93248799999998</v>
      </c>
      <c r="P168" s="35">
        <f t="shared" ref="P168:P172" si="380">O168-B168</f>
        <v>-6.7512000000021999E-2</v>
      </c>
      <c r="Q168" s="36">
        <f t="shared" ref="Q168:Q172" si="381">B168/150</f>
        <v>0.9</v>
      </c>
      <c r="R168" s="37">
        <f t="shared" ref="R168:R172" si="382">R167+C168-T168</f>
        <v>16363.279999999964</v>
      </c>
      <c r="S168" s="38">
        <f t="shared" ref="S168:S172" si="383">R168*D168</f>
        <v>22764.595135999949</v>
      </c>
      <c r="T168" s="38"/>
      <c r="U168" s="62"/>
      <c r="V168" s="39">
        <f t="shared" ref="V168:V172" si="384">U168+V167</f>
        <v>65388.489999999991</v>
      </c>
      <c r="W168" s="39">
        <f t="shared" ref="W168:W172" si="385">S168+V168</f>
        <v>88153.085135999936</v>
      </c>
      <c r="X168" s="1">
        <f t="shared" ref="X168:X172" si="386">X167+B168</f>
        <v>74180</v>
      </c>
      <c r="Y168" s="37">
        <f t="shared" ref="Y168:Y172" si="387">W168-X168</f>
        <v>13973.085135999936</v>
      </c>
      <c r="Z168" s="183">
        <f t="shared" ref="Z168:Z172" si="388">W168/X168-1</f>
        <v>0.18836728411970793</v>
      </c>
      <c r="AA168" s="183">
        <f>SUM($C$2:C168)*D168/SUM($B$2:B168)-1</f>
        <v>5.4187396781609554E-2</v>
      </c>
      <c r="AB168" s="183">
        <f t="shared" si="349"/>
        <v>0.13417988733809838</v>
      </c>
      <c r="AC168" s="40">
        <f t="shared" ref="AC168:AC172" si="389">IF(E168-F168&lt;0,"达成",E168-F168)</f>
        <v>0.22064377777777794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72"/>
        <v>0.22000000000000003</v>
      </c>
      <c r="F169" s="26">
        <f t="shared" si="373"/>
        <v>1.3060148148148048E-2</v>
      </c>
      <c r="H169" s="58">
        <f t="shared" si="374"/>
        <v>1.7631199999999865</v>
      </c>
      <c r="I169" s="2" t="s">
        <v>65</v>
      </c>
      <c r="J169" s="33" t="s">
        <v>2167</v>
      </c>
      <c r="K169" s="59">
        <f t="shared" si="375"/>
        <v>44251</v>
      </c>
      <c r="L169" s="60" t="str">
        <f t="shared" ca="1" si="376"/>
        <v>2021/5/26</v>
      </c>
      <c r="M169" s="44">
        <f t="shared" ca="1" si="377"/>
        <v>12420</v>
      </c>
      <c r="N169" s="61">
        <f t="shared" ca="1" si="378"/>
        <v>5.181471819645693E-2</v>
      </c>
      <c r="O169" s="35">
        <f t="shared" si="379"/>
        <v>134.92453599999999</v>
      </c>
      <c r="P169" s="35">
        <f t="shared" si="380"/>
        <v>-7.5464000000010856E-2</v>
      </c>
      <c r="Q169" s="36">
        <f t="shared" si="381"/>
        <v>0.9</v>
      </c>
      <c r="R169" s="37">
        <f t="shared" si="382"/>
        <v>16461.599999999966</v>
      </c>
      <c r="S169" s="38">
        <f t="shared" si="383"/>
        <v>22590.253679999954</v>
      </c>
      <c r="T169" s="38"/>
      <c r="U169" s="62"/>
      <c r="V169" s="39">
        <f t="shared" si="384"/>
        <v>65388.489999999991</v>
      </c>
      <c r="W169" s="39">
        <f t="shared" si="385"/>
        <v>87978.743679999941</v>
      </c>
      <c r="X169" s="1">
        <f t="shared" si="386"/>
        <v>74315</v>
      </c>
      <c r="Y169" s="37">
        <f t="shared" si="387"/>
        <v>13663.743679999941</v>
      </c>
      <c r="Z169" s="183">
        <f t="shared" si="388"/>
        <v>0.18386252681154458</v>
      </c>
      <c r="AA169" s="183">
        <f>SUM($C$2:C169)*D169/SUM($B$2:B169)-1</f>
        <v>3.9616480740233273E-2</v>
      </c>
      <c r="AB169" s="183">
        <f t="shared" si="349"/>
        <v>0.14424604607131131</v>
      </c>
      <c r="AC169" s="40">
        <f t="shared" si="389"/>
        <v>0.20693985185185199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72"/>
        <v>0.22000000000000003</v>
      </c>
      <c r="F170" s="26">
        <f t="shared" si="373"/>
        <v>1.8315037037037081E-2</v>
      </c>
      <c r="H170" s="58">
        <f t="shared" si="374"/>
        <v>2.4725300000000061</v>
      </c>
      <c r="I170" s="2" t="s">
        <v>65</v>
      </c>
      <c r="J170" s="33" t="s">
        <v>2169</v>
      </c>
      <c r="K170" s="59">
        <f t="shared" si="375"/>
        <v>44252</v>
      </c>
      <c r="L170" s="60" t="str">
        <f t="shared" ca="1" si="376"/>
        <v>2021/5/26</v>
      </c>
      <c r="M170" s="44">
        <f t="shared" ca="1" si="377"/>
        <v>12285</v>
      </c>
      <c r="N170" s="61">
        <f t="shared" ca="1" si="378"/>
        <v>7.3461412291412467E-2</v>
      </c>
      <c r="O170" s="35">
        <f t="shared" si="379"/>
        <v>134.93259899999998</v>
      </c>
      <c r="P170" s="35">
        <f t="shared" si="380"/>
        <v>-6.740100000001803E-2</v>
      </c>
      <c r="Q170" s="36">
        <f t="shared" si="381"/>
        <v>0.9</v>
      </c>
      <c r="R170" s="37">
        <f t="shared" si="382"/>
        <v>16560.429999999968</v>
      </c>
      <c r="S170" s="38">
        <f t="shared" si="383"/>
        <v>22609.955078999956</v>
      </c>
      <c r="T170" s="38"/>
      <c r="U170" s="62"/>
      <c r="V170" s="39">
        <f t="shared" si="384"/>
        <v>65388.489999999991</v>
      </c>
      <c r="W170" s="39">
        <f t="shared" si="385"/>
        <v>87998.445078999939</v>
      </c>
      <c r="X170" s="1">
        <f t="shared" si="386"/>
        <v>74450</v>
      </c>
      <c r="Y170" s="37">
        <f t="shared" si="387"/>
        <v>13548.445078999939</v>
      </c>
      <c r="Z170" s="183">
        <f t="shared" si="388"/>
        <v>0.18198045774345117</v>
      </c>
      <c r="AA170" s="183">
        <f>SUM($C$2:C170)*D170/SUM($B$2:B170)-1</f>
        <v>3.4100044959128439E-2</v>
      </c>
      <c r="AB170" s="183">
        <f t="shared" si="349"/>
        <v>0.14788041278432273</v>
      </c>
      <c r="AC170" s="40">
        <f t="shared" si="389"/>
        <v>0.20168496296296295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72"/>
        <v>0.22000000000000003</v>
      </c>
      <c r="F171" s="26">
        <f t="shared" si="373"/>
        <v>3.8304222222222122E-2</v>
      </c>
      <c r="H171" s="58">
        <f t="shared" si="374"/>
        <v>5.1710699999999861</v>
      </c>
      <c r="I171" s="2" t="s">
        <v>65</v>
      </c>
      <c r="J171" s="33" t="s">
        <v>2171</v>
      </c>
      <c r="K171" s="59">
        <f t="shared" si="375"/>
        <v>44253</v>
      </c>
      <c r="L171" s="60" t="str">
        <f t="shared" ca="1" si="376"/>
        <v>2021/5/26</v>
      </c>
      <c r="M171" s="44">
        <f t="shared" ca="1" si="377"/>
        <v>12150</v>
      </c>
      <c r="N171" s="61">
        <f t="shared" ca="1" si="378"/>
        <v>0.15534490123456748</v>
      </c>
      <c r="O171" s="35">
        <f t="shared" si="379"/>
        <v>134.93102999999999</v>
      </c>
      <c r="P171" s="35">
        <f t="shared" si="380"/>
        <v>-6.8970000000007303E-2</v>
      </c>
      <c r="Q171" s="36">
        <f t="shared" si="381"/>
        <v>0.9</v>
      </c>
      <c r="R171" s="37">
        <f t="shared" si="382"/>
        <v>16661.199999999968</v>
      </c>
      <c r="S171" s="38">
        <f t="shared" si="383"/>
        <v>22309.346799999956</v>
      </c>
      <c r="T171" s="38"/>
      <c r="U171" s="62"/>
      <c r="V171" s="39">
        <f t="shared" si="384"/>
        <v>65388.489999999991</v>
      </c>
      <c r="W171" s="39">
        <f t="shared" si="385"/>
        <v>87697.836799999946</v>
      </c>
      <c r="X171" s="1">
        <f t="shared" si="386"/>
        <v>74585</v>
      </c>
      <c r="Y171" s="37">
        <f t="shared" si="387"/>
        <v>13112.836799999946</v>
      </c>
      <c r="Z171" s="183">
        <f t="shared" si="388"/>
        <v>0.17581064289066095</v>
      </c>
      <c r="AA171" s="183">
        <f>SUM($C$2:C171)*D171/SUM($B$2:B171)-1</f>
        <v>1.4090486571880279E-2</v>
      </c>
      <c r="AB171" s="183">
        <f t="shared" si="349"/>
        <v>0.16172015631878067</v>
      </c>
      <c r="AC171" s="40">
        <f t="shared" si="389"/>
        <v>0.1816957777777779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72"/>
        <v>0.22000000000000003</v>
      </c>
      <c r="F172" s="26">
        <f t="shared" si="373"/>
        <v>1.9963629629629581E-2</v>
      </c>
      <c r="H172" s="58">
        <f t="shared" si="374"/>
        <v>2.6950899999999933</v>
      </c>
      <c r="I172" s="2" t="s">
        <v>65</v>
      </c>
      <c r="J172" s="33" t="s">
        <v>2173</v>
      </c>
      <c r="K172" s="59">
        <f t="shared" si="375"/>
        <v>44256</v>
      </c>
      <c r="L172" s="60" t="str">
        <f t="shared" ca="1" si="376"/>
        <v>2021/5/26</v>
      </c>
      <c r="M172" s="44">
        <f t="shared" ca="1" si="377"/>
        <v>11745</v>
      </c>
      <c r="N172" s="61">
        <f t="shared" ca="1" si="378"/>
        <v>8.3755457641549388E-2</v>
      </c>
      <c r="O172" s="35">
        <f t="shared" si="379"/>
        <v>134.92337000000001</v>
      </c>
      <c r="P172" s="35">
        <f t="shared" si="380"/>
        <v>-7.6629999999994425E-2</v>
      </c>
      <c r="Q172" s="36">
        <f t="shared" si="381"/>
        <v>0.9</v>
      </c>
      <c r="R172" s="37">
        <f t="shared" si="382"/>
        <v>16760.18999999997</v>
      </c>
      <c r="S172" s="38">
        <f t="shared" si="383"/>
        <v>22844.13896999996</v>
      </c>
      <c r="T172" s="38"/>
      <c r="U172" s="62"/>
      <c r="V172" s="39">
        <f t="shared" si="384"/>
        <v>65388.489999999991</v>
      </c>
      <c r="W172" s="39">
        <f t="shared" si="385"/>
        <v>88232.628969999947</v>
      </c>
      <c r="X172" s="1">
        <f t="shared" si="386"/>
        <v>74720</v>
      </c>
      <c r="Y172" s="37">
        <f t="shared" si="387"/>
        <v>13512.628969999947</v>
      </c>
      <c r="Z172" s="183">
        <f t="shared" si="388"/>
        <v>0.18084353546573806</v>
      </c>
      <c r="AA172" s="183">
        <f>SUM($C$2:C172)*D172/SUM($B$2:B172)-1</f>
        <v>3.2068002691790554E-2</v>
      </c>
      <c r="AB172" s="183">
        <f t="shared" si="349"/>
        <v>0.14877553277394751</v>
      </c>
      <c r="AC172" s="40">
        <f t="shared" si="389"/>
        <v>0.20003637037037045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90">10%*Q173+13%</f>
        <v>0.22000000000000003</v>
      </c>
      <c r="F173" s="26">
        <f t="shared" ref="F173:F178" si="391">IF(G173="",($F$1*C173-B173)/B173,H173/B173)</f>
        <v>2.82065925925927E-2</v>
      </c>
      <c r="H173" s="58">
        <f t="shared" ref="H173:H178" si="392">IF(G173="",$F$1*C173-B173,G173-B173)</f>
        <v>3.8078900000000147</v>
      </c>
      <c r="I173" s="2" t="s">
        <v>65</v>
      </c>
      <c r="J173" s="33" t="s">
        <v>2175</v>
      </c>
      <c r="K173" s="59">
        <f t="shared" ref="K173:K178" si="393">DATE(MID(J173,1,4),MID(J173,5,2),MID(J173,7,2))</f>
        <v>44257</v>
      </c>
      <c r="L173" s="60" t="str">
        <f t="shared" ref="L173:L178" ca="1" si="394">IF(LEN(J173) &gt; 15,DATE(MID(J173,12,4),MID(J173,16,2),MID(J173,18,2)),TEXT(TODAY(),"yyyy/m/d"))</f>
        <v>2021/5/26</v>
      </c>
      <c r="M173" s="44">
        <f t="shared" ref="M173:M178" ca="1" si="395">(L173-K173+1)*B173</f>
        <v>11610</v>
      </c>
      <c r="N173" s="61">
        <f t="shared" ref="N173:N178" ca="1" si="396">H173/M173*365</f>
        <v>0.11971402670112019</v>
      </c>
      <c r="O173" s="35">
        <f t="shared" ref="O173:O178" si="397">D173*C173</f>
        <v>134.93603800000002</v>
      </c>
      <c r="P173" s="35">
        <f t="shared" ref="P173:P178" si="398">O173-B173</f>
        <v>-6.3961999999975205E-2</v>
      </c>
      <c r="Q173" s="36">
        <f t="shared" ref="Q173:Q178" si="399">B173/150</f>
        <v>0.9</v>
      </c>
      <c r="R173" s="37">
        <f t="shared" ref="R173:R176" si="400">R172+C173-T173</f>
        <v>16859.97999999997</v>
      </c>
      <c r="S173" s="38">
        <f t="shared" ref="S173:S176" si="401">R173*D173</f>
        <v>22798.064955999962</v>
      </c>
      <c r="T173" s="38"/>
      <c r="U173" s="62"/>
      <c r="V173" s="39">
        <f t="shared" ref="V173:V176" si="402">U173+V172</f>
        <v>65388.489999999991</v>
      </c>
      <c r="W173" s="39">
        <f t="shared" ref="W173:W176" si="403">S173+V173</f>
        <v>88186.554955999949</v>
      </c>
      <c r="X173" s="1">
        <f t="shared" ref="X173:X176" si="404">X172+B173</f>
        <v>74855</v>
      </c>
      <c r="Y173" s="37">
        <f t="shared" ref="Y173:Y176" si="405">W173-X173</f>
        <v>13331.554955999949</v>
      </c>
      <c r="Z173" s="183">
        <f t="shared" ref="Z173:Z176" si="406">W173/X173-1</f>
        <v>0.17809838963329039</v>
      </c>
      <c r="AA173" s="183">
        <f>SUM($C$2:C173)*D173/SUM($B$2:B173)-1</f>
        <v>2.3743534894091978E-2</v>
      </c>
      <c r="AB173" s="183">
        <f t="shared" si="349"/>
        <v>0.15435485473919841</v>
      </c>
      <c r="AC173" s="40">
        <f t="shared" ref="AC173:AC178" si="407">IF(E173-F173&lt;0,"达成",E173-F173)</f>
        <v>0.19179340740740733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90"/>
        <v>0.22000000000000003</v>
      </c>
      <c r="F174" s="26">
        <f t="shared" si="391"/>
        <v>1.4605703703703647E-2</v>
      </c>
      <c r="H174" s="58">
        <f t="shared" si="392"/>
        <v>1.9717699999999923</v>
      </c>
      <c r="I174" s="2" t="s">
        <v>65</v>
      </c>
      <c r="J174" s="33" t="s">
        <v>2177</v>
      </c>
      <c r="K174" s="59">
        <f t="shared" si="393"/>
        <v>44258</v>
      </c>
      <c r="L174" s="60" t="str">
        <f t="shared" ca="1" si="394"/>
        <v>2021/5/26</v>
      </c>
      <c r="M174" s="44">
        <f t="shared" ca="1" si="395"/>
        <v>11475</v>
      </c>
      <c r="N174" s="61">
        <f t="shared" ca="1" si="396"/>
        <v>6.2718610021786247E-2</v>
      </c>
      <c r="O174" s="35">
        <f t="shared" si="397"/>
        <v>134.93344100000002</v>
      </c>
      <c r="P174" s="35">
        <f t="shared" si="398"/>
        <v>-6.6558999999983826E-2</v>
      </c>
      <c r="Q174" s="36">
        <f t="shared" si="399"/>
        <v>0.9</v>
      </c>
      <c r="R174" s="37">
        <f t="shared" si="400"/>
        <v>16958.449999999972</v>
      </c>
      <c r="S174" s="38">
        <f t="shared" si="401"/>
        <v>23238.164034999962</v>
      </c>
      <c r="T174" s="38"/>
      <c r="U174" s="62"/>
      <c r="V174" s="39">
        <f t="shared" si="402"/>
        <v>65388.489999999991</v>
      </c>
      <c r="W174" s="39">
        <f t="shared" si="403"/>
        <v>88626.654034999956</v>
      </c>
      <c r="X174" s="1">
        <f t="shared" si="404"/>
        <v>74990</v>
      </c>
      <c r="Y174" s="37">
        <f t="shared" si="405"/>
        <v>13636.654034999956</v>
      </c>
      <c r="Z174" s="183">
        <f t="shared" si="406"/>
        <v>0.18184629997332924</v>
      </c>
      <c r="AA174" s="183">
        <f>SUM($C$2:C174)*D174/SUM($B$2:B174)-1</f>
        <v>3.7219915602837661E-2</v>
      </c>
      <c r="AB174" s="183">
        <f t="shared" si="349"/>
        <v>0.14462638437049158</v>
      </c>
      <c r="AC174" s="40">
        <f t="shared" si="407"/>
        <v>0.20539429629629638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90"/>
        <v>0.22000000000000003</v>
      </c>
      <c r="F175" s="26">
        <f t="shared" si="391"/>
        <v>3.2637185185185276E-2</v>
      </c>
      <c r="H175" s="58">
        <f t="shared" si="392"/>
        <v>4.4060200000000123</v>
      </c>
      <c r="I175" s="2" t="s">
        <v>65</v>
      </c>
      <c r="J175" s="33" t="s">
        <v>2179</v>
      </c>
      <c r="K175" s="59">
        <f t="shared" si="393"/>
        <v>44259</v>
      </c>
      <c r="L175" s="60" t="str">
        <f t="shared" ca="1" si="394"/>
        <v>2021/5/26</v>
      </c>
      <c r="M175" s="44">
        <f t="shared" ca="1" si="395"/>
        <v>11340</v>
      </c>
      <c r="N175" s="61">
        <f t="shared" ca="1" si="396"/>
        <v>0.14181634038800744</v>
      </c>
      <c r="O175" s="35">
        <f t="shared" si="397"/>
        <v>134.926186</v>
      </c>
      <c r="P175" s="35">
        <f t="shared" si="398"/>
        <v>-7.3813999999998714E-2</v>
      </c>
      <c r="Q175" s="36">
        <f t="shared" si="399"/>
        <v>0.9</v>
      </c>
      <c r="R175" s="37">
        <f t="shared" si="400"/>
        <v>17058.669999999973</v>
      </c>
      <c r="S175" s="38">
        <f t="shared" si="401"/>
        <v>22966.087420999964</v>
      </c>
      <c r="T175" s="38"/>
      <c r="U175" s="62"/>
      <c r="V175" s="39">
        <f t="shared" si="402"/>
        <v>65388.489999999991</v>
      </c>
      <c r="W175" s="39">
        <f t="shared" si="403"/>
        <v>88354.577420999951</v>
      </c>
      <c r="X175" s="1">
        <f t="shared" si="404"/>
        <v>75125</v>
      </c>
      <c r="Y175" s="37">
        <f t="shared" si="405"/>
        <v>13229.577420999951</v>
      </c>
      <c r="Z175" s="183">
        <f t="shared" si="406"/>
        <v>0.17610086417304438</v>
      </c>
      <c r="AA175" s="183">
        <f>SUM($C$2:C175)*D175/SUM($B$2:B175)-1</f>
        <v>1.8937025864728785E-2</v>
      </c>
      <c r="AB175" s="183">
        <f t="shared" si="349"/>
        <v>0.1571638383083156</v>
      </c>
      <c r="AC175" s="40">
        <f t="shared" si="407"/>
        <v>0.18736281481481476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90"/>
        <v>0.22000000000000003</v>
      </c>
      <c r="F176" s="26">
        <f t="shared" si="391"/>
        <v>3.2121999999999935E-2</v>
      </c>
      <c r="H176" s="58">
        <f t="shared" si="392"/>
        <v>4.3364699999999914</v>
      </c>
      <c r="I176" s="2" t="s">
        <v>65</v>
      </c>
      <c r="J176" s="33" t="s">
        <v>2181</v>
      </c>
      <c r="K176" s="59">
        <f t="shared" si="393"/>
        <v>44260</v>
      </c>
      <c r="L176" s="60" t="str">
        <f t="shared" ca="1" si="394"/>
        <v>2021/5/26</v>
      </c>
      <c r="M176" s="44">
        <f t="shared" ca="1" si="395"/>
        <v>11205</v>
      </c>
      <c r="N176" s="61">
        <f t="shared" ca="1" si="396"/>
        <v>0.14125939759036116</v>
      </c>
      <c r="O176" s="35">
        <f t="shared" si="397"/>
        <v>134.92899</v>
      </c>
      <c r="P176" s="35">
        <f t="shared" si="398"/>
        <v>-7.1010000000001128E-2</v>
      </c>
      <c r="Q176" s="36">
        <f t="shared" si="399"/>
        <v>0.9</v>
      </c>
      <c r="R176" s="37">
        <f t="shared" si="400"/>
        <v>17158.839999999971</v>
      </c>
      <c r="S176" s="38">
        <f t="shared" si="401"/>
        <v>23112.957479999961</v>
      </c>
      <c r="T176" s="38"/>
      <c r="U176" s="62"/>
      <c r="V176" s="39">
        <f t="shared" si="402"/>
        <v>65388.489999999991</v>
      </c>
      <c r="W176" s="39">
        <f t="shared" si="403"/>
        <v>88501.447479999944</v>
      </c>
      <c r="X176" s="1">
        <f t="shared" si="404"/>
        <v>75260</v>
      </c>
      <c r="Y176" s="37">
        <f t="shared" si="405"/>
        <v>13241.447479999944</v>
      </c>
      <c r="Z176" s="183">
        <f t="shared" si="406"/>
        <v>0.17594269837895227</v>
      </c>
      <c r="AA176" s="183">
        <f>SUM($C$2:C176)*D176/SUM($B$2:B176)-1</f>
        <v>1.9348592641261986E-2</v>
      </c>
      <c r="AB176" s="183">
        <f t="shared" si="349"/>
        <v>0.15659410573769028</v>
      </c>
      <c r="AC176" s="40">
        <f t="shared" si="407"/>
        <v>0.1878780000000001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90"/>
        <v>0.22000000000000003</v>
      </c>
      <c r="F177" s="26">
        <f t="shared" si="391"/>
        <v>5.479014814814815E-2</v>
      </c>
      <c r="H177" s="58">
        <f t="shared" si="392"/>
        <v>7.3966700000000003</v>
      </c>
      <c r="I177" s="2" t="s">
        <v>65</v>
      </c>
      <c r="J177" s="33" t="s">
        <v>2183</v>
      </c>
      <c r="K177" s="59">
        <f t="shared" si="393"/>
        <v>44263</v>
      </c>
      <c r="L177" s="60" t="str">
        <f t="shared" ca="1" si="394"/>
        <v>2021/5/26</v>
      </c>
      <c r="M177" s="44">
        <f t="shared" ca="1" si="395"/>
        <v>10800</v>
      </c>
      <c r="N177" s="61">
        <f t="shared" ca="1" si="396"/>
        <v>0.24998005092592596</v>
      </c>
      <c r="O177" s="35">
        <f t="shared" si="397"/>
        <v>134.933897</v>
      </c>
      <c r="P177" s="35">
        <f t="shared" si="398"/>
        <v>-6.6102999999998246E-2</v>
      </c>
      <c r="Q177" s="36">
        <f t="shared" si="399"/>
        <v>0.9</v>
      </c>
      <c r="R177" s="37">
        <f t="shared" ref="R177:R178" si="408">R176+C177-T177</f>
        <v>17261.20999999997</v>
      </c>
      <c r="S177" s="38">
        <f t="shared" ref="S177:S178" si="409">R177*D177</f>
        <v>22752.000900999963</v>
      </c>
      <c r="T177" s="38"/>
      <c r="U177" s="62"/>
      <c r="V177" s="39">
        <f t="shared" ref="V177:V178" si="410">U177+V176</f>
        <v>65388.489999999991</v>
      </c>
      <c r="W177" s="39">
        <f t="shared" ref="W177:W178" si="411">S177+V177</f>
        <v>88140.490900999954</v>
      </c>
      <c r="X177" s="1">
        <f t="shared" ref="X177:X178" si="412">X176+B177</f>
        <v>75395</v>
      </c>
      <c r="Y177" s="37">
        <f t="shared" ref="Y177:Y178" si="413">W177-X177</f>
        <v>12745.490900999954</v>
      </c>
      <c r="Z177" s="183">
        <f t="shared" ref="Z177:Z178" si="414">W177/X177-1</f>
        <v>0.16904955104449826</v>
      </c>
      <c r="AA177" s="183">
        <f>SUM($C$2:C177)*D177/SUM($B$2:B177)-1</f>
        <v>-2.50967350315634E-3</v>
      </c>
      <c r="AB177" s="183">
        <f t="shared" si="349"/>
        <v>0.1715592245476546</v>
      </c>
      <c r="AC177" s="40">
        <f t="shared" si="407"/>
        <v>0.16520985185185189</v>
      </c>
    </row>
    <row r="178" spans="1:29">
      <c r="A178" s="181" t="s">
        <v>2184</v>
      </c>
      <c r="B178" s="2">
        <v>135</v>
      </c>
      <c r="C178" s="177">
        <v>104.65</v>
      </c>
      <c r="D178" s="178">
        <v>1.2892999999999999</v>
      </c>
      <c r="E178" s="32">
        <f t="shared" si="390"/>
        <v>0.22000000000000003</v>
      </c>
      <c r="F178" s="26">
        <f t="shared" si="391"/>
        <v>7.8282592592592612E-2</v>
      </c>
      <c r="H178" s="58">
        <f t="shared" si="392"/>
        <v>10.568150000000003</v>
      </c>
      <c r="I178" s="2" t="s">
        <v>65</v>
      </c>
      <c r="J178" s="33" t="s">
        <v>2185</v>
      </c>
      <c r="K178" s="59">
        <f t="shared" si="393"/>
        <v>44264</v>
      </c>
      <c r="L178" s="60" t="str">
        <f t="shared" ca="1" si="394"/>
        <v>2021/5/26</v>
      </c>
      <c r="M178" s="44">
        <f t="shared" ca="1" si="395"/>
        <v>10665</v>
      </c>
      <c r="N178" s="61">
        <f t="shared" ca="1" si="396"/>
        <v>0.36168539615564943</v>
      </c>
      <c r="O178" s="35">
        <f t="shared" si="397"/>
        <v>134.92524499999999</v>
      </c>
      <c r="P178" s="35">
        <f t="shared" si="398"/>
        <v>-7.4755000000010341E-2</v>
      </c>
      <c r="Q178" s="36">
        <f t="shared" si="399"/>
        <v>0.9</v>
      </c>
      <c r="R178" s="37">
        <f t="shared" si="408"/>
        <v>17365.859999999971</v>
      </c>
      <c r="S178" s="38">
        <f t="shared" si="409"/>
        <v>22389.803297999963</v>
      </c>
      <c r="T178" s="38"/>
      <c r="U178" s="62"/>
      <c r="V178" s="39">
        <f t="shared" si="410"/>
        <v>65388.489999999991</v>
      </c>
      <c r="W178" s="39">
        <f t="shared" si="411"/>
        <v>87778.293297999946</v>
      </c>
      <c r="X178" s="1">
        <f t="shared" si="412"/>
        <v>75530</v>
      </c>
      <c r="Y178" s="37">
        <f t="shared" si="413"/>
        <v>12248.293297999946</v>
      </c>
      <c r="Z178" s="183">
        <f t="shared" si="414"/>
        <v>0.16216461403415794</v>
      </c>
      <c r="AA178" s="183">
        <f>SUM($C$2:C178)*D178/SUM($B$2:B178)-1</f>
        <v>-2.4165667142856617E-2</v>
      </c>
      <c r="AB178" s="183">
        <f t="shared" si="349"/>
        <v>0.18633028117701456</v>
      </c>
      <c r="AC178" s="40">
        <f t="shared" si="407"/>
        <v>0.1417174074074074</v>
      </c>
    </row>
    <row r="179" spans="1:29">
      <c r="A179" s="181" t="s">
        <v>2205</v>
      </c>
      <c r="B179" s="2">
        <v>135</v>
      </c>
      <c r="C179" s="177">
        <v>105.44</v>
      </c>
      <c r="D179" s="178">
        <v>1.2797000000000001</v>
      </c>
      <c r="E179" s="32">
        <f t="shared" ref="E179:E187" si="415">10%*Q179+13%</f>
        <v>0.22000000000000003</v>
      </c>
      <c r="F179" s="26">
        <f t="shared" ref="F179:F187" si="416">IF(G179="",($F$1*C179-B179)/B179,H179/B179)</f>
        <v>8.6422518518518412E-2</v>
      </c>
      <c r="H179" s="58">
        <f t="shared" ref="H179:H187" si="417">IF(G179="",$F$1*C179-B179,G179-B179)</f>
        <v>11.667039999999986</v>
      </c>
      <c r="I179" s="2" t="s">
        <v>65</v>
      </c>
      <c r="J179" s="33" t="s">
        <v>2206</v>
      </c>
      <c r="K179" s="59">
        <f t="shared" ref="K179:K187" si="418">DATE(MID(J179,1,4),MID(J179,5,2),MID(J179,7,2))</f>
        <v>44265</v>
      </c>
      <c r="L179" s="60" t="str">
        <f t="shared" ref="L179:L187" ca="1" si="419">IF(LEN(J179) &gt; 15,DATE(MID(J179,12,4),MID(J179,16,2),MID(J179,18,2)),TEXT(TODAY(),"yyyy/m/d"))</f>
        <v>2021/5/26</v>
      </c>
      <c r="M179" s="44">
        <f t="shared" ref="M179:M187" ca="1" si="420">(L179-K179+1)*B179</f>
        <v>10530</v>
      </c>
      <c r="N179" s="61">
        <f t="shared" ref="N179:N187" ca="1" si="421">H179/M179*365</f>
        <v>0.40441306742640032</v>
      </c>
      <c r="O179" s="35">
        <f t="shared" ref="O179:O187" si="422">D179*C179</f>
        <v>134.931568</v>
      </c>
      <c r="P179" s="35">
        <f t="shared" ref="P179:P187" si="423">O179-B179</f>
        <v>-6.8432000000001381E-2</v>
      </c>
      <c r="Q179" s="36">
        <f t="shared" ref="Q179:Q187" si="424">B179/150</f>
        <v>0.9</v>
      </c>
      <c r="R179" s="37">
        <f t="shared" ref="R179:R181" si="425">R178+C179-T179</f>
        <v>17471.29999999997</v>
      </c>
      <c r="S179" s="38">
        <f t="shared" ref="S179:S181" si="426">R179*D179</f>
        <v>22358.022609999964</v>
      </c>
      <c r="T179" s="38"/>
      <c r="U179" s="62"/>
      <c r="V179" s="39">
        <f t="shared" ref="V179:V181" si="427">U179+V178</f>
        <v>65388.489999999991</v>
      </c>
      <c r="W179" s="39">
        <f t="shared" ref="W179:W181" si="428">S179+V179</f>
        <v>87746.512609999947</v>
      </c>
      <c r="X179" s="1">
        <f t="shared" ref="X179:X181" si="429">X178+B179</f>
        <v>75665</v>
      </c>
      <c r="Y179" s="37">
        <f t="shared" ref="Y179:Y181" si="430">W179-X179</f>
        <v>12081.512609999947</v>
      </c>
      <c r="Z179" s="183">
        <f t="shared" ref="Z179:Z181" si="431">W179/X179-1</f>
        <v>0.15967108451727952</v>
      </c>
      <c r="AA179" s="183">
        <f>SUM($C$2:C179)*D179/SUM($B$2:B179)-1</f>
        <v>-3.1251953991822234E-2</v>
      </c>
      <c r="AB179" s="183">
        <f t="shared" ref="AB179:AB181" si="432">Z179-AA179</f>
        <v>0.19092303850910175</v>
      </c>
      <c r="AC179" s="40">
        <f t="shared" ref="AC179:AC181" si="433">IF(E179-F179&lt;0,"达成",E179-F179)</f>
        <v>0.13357748148148163</v>
      </c>
    </row>
    <row r="180" spans="1:29">
      <c r="A180" s="181" t="s">
        <v>2207</v>
      </c>
      <c r="B180" s="2">
        <v>90</v>
      </c>
      <c r="C180" s="177">
        <v>68.680000000000007</v>
      </c>
      <c r="D180" s="178">
        <v>1.3099000000000001</v>
      </c>
      <c r="E180" s="32">
        <f t="shared" si="415"/>
        <v>0.19</v>
      </c>
      <c r="F180" s="26">
        <f t="shared" si="416"/>
        <v>6.148755555555567E-2</v>
      </c>
      <c r="H180" s="58">
        <f t="shared" si="417"/>
        <v>5.5338800000000106</v>
      </c>
      <c r="I180" s="2" t="s">
        <v>65</v>
      </c>
      <c r="J180" s="33" t="s">
        <v>2208</v>
      </c>
      <c r="K180" s="59">
        <f t="shared" si="418"/>
        <v>44266</v>
      </c>
      <c r="L180" s="60" t="str">
        <f t="shared" ca="1" si="419"/>
        <v>2021/5/26</v>
      </c>
      <c r="M180" s="44">
        <f t="shared" ca="1" si="420"/>
        <v>6930</v>
      </c>
      <c r="N180" s="61">
        <f t="shared" ca="1" si="421"/>
        <v>0.29146698412698469</v>
      </c>
      <c r="O180" s="35">
        <f t="shared" si="422"/>
        <v>89.963932000000014</v>
      </c>
      <c r="P180" s="35">
        <f t="shared" si="423"/>
        <v>-3.6067999999986E-2</v>
      </c>
      <c r="Q180" s="36">
        <f t="shared" si="424"/>
        <v>0.6</v>
      </c>
      <c r="R180" s="37">
        <f t="shared" si="425"/>
        <v>17539.97999999997</v>
      </c>
      <c r="S180" s="38">
        <f t="shared" si="426"/>
        <v>22975.619801999961</v>
      </c>
      <c r="T180" s="38"/>
      <c r="U180" s="62"/>
      <c r="V180" s="39">
        <f t="shared" si="427"/>
        <v>65388.489999999991</v>
      </c>
      <c r="W180" s="39">
        <f t="shared" si="428"/>
        <v>88364.109801999948</v>
      </c>
      <c r="X180" s="1">
        <f t="shared" si="429"/>
        <v>75755</v>
      </c>
      <c r="Y180" s="37">
        <f t="shared" si="430"/>
        <v>12609.109801999948</v>
      </c>
      <c r="Z180" s="183">
        <f t="shared" si="431"/>
        <v>0.16644590854729002</v>
      </c>
      <c r="AA180" s="183">
        <f>SUM($C$2:C180)*D180/SUM($B$2:B180)-1</f>
        <v>-8.3593691318322172E-3</v>
      </c>
      <c r="AB180" s="183">
        <f t="shared" si="432"/>
        <v>0.17480527767912224</v>
      </c>
      <c r="AC180" s="40">
        <f t="shared" si="433"/>
        <v>0.12851244444444432</v>
      </c>
    </row>
    <row r="181" spans="1:29">
      <c r="A181" s="181" t="s">
        <v>2209</v>
      </c>
      <c r="B181" s="2">
        <v>135</v>
      </c>
      <c r="C181" s="177">
        <v>102.85</v>
      </c>
      <c r="D181" s="178">
        <v>1.3119000000000001</v>
      </c>
      <c r="E181" s="32">
        <f t="shared" si="415"/>
        <v>0.22000000000000003</v>
      </c>
      <c r="F181" s="26">
        <f t="shared" si="416"/>
        <v>5.9735925925925852E-2</v>
      </c>
      <c r="H181" s="58">
        <f t="shared" si="417"/>
        <v>8.0643499999999904</v>
      </c>
      <c r="I181" s="2" t="s">
        <v>65</v>
      </c>
      <c r="J181" s="33" t="s">
        <v>2210</v>
      </c>
      <c r="K181" s="59">
        <f t="shared" si="418"/>
        <v>44267</v>
      </c>
      <c r="L181" s="60" t="str">
        <f t="shared" ca="1" si="419"/>
        <v>2021/5/26</v>
      </c>
      <c r="M181" s="44">
        <f t="shared" ca="1" si="420"/>
        <v>10260</v>
      </c>
      <c r="N181" s="61">
        <f t="shared" ca="1" si="421"/>
        <v>0.28688964424951235</v>
      </c>
      <c r="O181" s="35">
        <f t="shared" si="422"/>
        <v>134.92891499999999</v>
      </c>
      <c r="P181" s="35">
        <f t="shared" si="423"/>
        <v>-7.1085000000010723E-2</v>
      </c>
      <c r="Q181" s="36">
        <f t="shared" si="424"/>
        <v>0.9</v>
      </c>
      <c r="R181" s="37">
        <f t="shared" si="425"/>
        <v>17642.829999999969</v>
      </c>
      <c r="S181" s="38">
        <f t="shared" si="426"/>
        <v>23145.628676999961</v>
      </c>
      <c r="T181" s="38"/>
      <c r="U181" s="62"/>
      <c r="V181" s="39">
        <f t="shared" si="427"/>
        <v>65388.489999999991</v>
      </c>
      <c r="W181" s="39">
        <f t="shared" si="428"/>
        <v>88534.118676999948</v>
      </c>
      <c r="X181" s="1">
        <f t="shared" si="429"/>
        <v>75890</v>
      </c>
      <c r="Y181" s="37">
        <f t="shared" si="430"/>
        <v>12644.118676999948</v>
      </c>
      <c r="Z181" s="183">
        <f t="shared" si="431"/>
        <v>0.16661113028066876</v>
      </c>
      <c r="AA181" s="183">
        <f>SUM($C$2:C181)*D181/SUM($B$2:B181)-1</f>
        <v>-6.8089373401529762E-3</v>
      </c>
      <c r="AB181" s="183">
        <f t="shared" si="432"/>
        <v>0.17342006762082174</v>
      </c>
      <c r="AC181" s="40">
        <f t="shared" si="433"/>
        <v>0.16026407407407417</v>
      </c>
    </row>
    <row r="182" spans="1:29">
      <c r="A182" s="181" t="s">
        <v>2211</v>
      </c>
      <c r="B182" s="2">
        <v>135</v>
      </c>
      <c r="C182" s="177">
        <v>103.62</v>
      </c>
      <c r="D182" s="178">
        <v>1.3021</v>
      </c>
      <c r="E182" s="32">
        <f t="shared" si="415"/>
        <v>0.22000000000000003</v>
      </c>
      <c r="F182" s="26">
        <f t="shared" si="416"/>
        <v>6.7669777777777856E-2</v>
      </c>
      <c r="H182" s="58">
        <f t="shared" si="417"/>
        <v>9.1354200000000105</v>
      </c>
      <c r="I182" s="2" t="s">
        <v>65</v>
      </c>
      <c r="J182" s="33" t="s">
        <v>2212</v>
      </c>
      <c r="K182" s="59">
        <f t="shared" si="418"/>
        <v>44270</v>
      </c>
      <c r="L182" s="60" t="str">
        <f t="shared" ca="1" si="419"/>
        <v>2021/5/26</v>
      </c>
      <c r="M182" s="44">
        <f t="shared" ca="1" si="420"/>
        <v>9855</v>
      </c>
      <c r="N182" s="61">
        <f t="shared" ca="1" si="421"/>
        <v>0.33834888888888925</v>
      </c>
      <c r="O182" s="35">
        <f t="shared" si="422"/>
        <v>134.92360200000002</v>
      </c>
      <c r="P182" s="35">
        <f t="shared" si="423"/>
        <v>-7.6397999999983313E-2</v>
      </c>
      <c r="Q182" s="36">
        <f t="shared" si="424"/>
        <v>0.9</v>
      </c>
      <c r="R182" s="37">
        <f t="shared" ref="R182:R187" si="434">R181+C182-T182</f>
        <v>17746.449999999968</v>
      </c>
      <c r="S182" s="38">
        <f t="shared" ref="S182:S187" si="435">R182*D182</f>
        <v>23107.652544999957</v>
      </c>
      <c r="T182" s="38"/>
      <c r="U182" s="62"/>
      <c r="V182" s="39">
        <f t="shared" ref="V182:V187" si="436">U182+V181</f>
        <v>65388.489999999991</v>
      </c>
      <c r="W182" s="39">
        <f t="shared" ref="W182:W187" si="437">S182+V182</f>
        <v>88496.142544999951</v>
      </c>
      <c r="X182" s="1">
        <f t="shared" ref="X182:X187" si="438">X181+B182</f>
        <v>76025</v>
      </c>
      <c r="Y182" s="37">
        <f t="shared" ref="Y182:Y187" si="439">W182-X182</f>
        <v>12471.142544999951</v>
      </c>
      <c r="Z182" s="183">
        <f t="shared" ref="Z182:Z187" si="440">W182/X182-1</f>
        <v>0.16404002032226184</v>
      </c>
      <c r="AA182" s="183">
        <f>SUM($C$2:C182)*D182/SUM($B$2:B182)-1</f>
        <v>-1.4149986353040434E-2</v>
      </c>
      <c r="AB182" s="183">
        <f t="shared" ref="AB182:AB187" si="441">Z182-AA182</f>
        <v>0.17819000667530227</v>
      </c>
      <c r="AC182" s="40">
        <f t="shared" ref="AC182:AC187" si="442">IF(E182-F182&lt;0,"达成",E182-F182)</f>
        <v>0.15233022222222217</v>
      </c>
    </row>
    <row r="183" spans="1:29">
      <c r="A183" s="181" t="s">
        <v>2213</v>
      </c>
      <c r="B183" s="2">
        <v>135</v>
      </c>
      <c r="C183" s="177">
        <v>103.28</v>
      </c>
      <c r="D183" s="178">
        <v>1.3064</v>
      </c>
      <c r="E183" s="32">
        <f t="shared" si="415"/>
        <v>0.22000000000000003</v>
      </c>
      <c r="F183" s="26">
        <f t="shared" si="416"/>
        <v>6.4166518518518637E-2</v>
      </c>
      <c r="H183" s="58">
        <f t="shared" si="417"/>
        <v>8.6624800000000164</v>
      </c>
      <c r="I183" s="2" t="s">
        <v>65</v>
      </c>
      <c r="J183" s="33" t="s">
        <v>2214</v>
      </c>
      <c r="K183" s="59">
        <f t="shared" si="418"/>
        <v>44271</v>
      </c>
      <c r="L183" s="60" t="str">
        <f t="shared" ca="1" si="419"/>
        <v>2021/5/26</v>
      </c>
      <c r="M183" s="44">
        <f t="shared" ca="1" si="420"/>
        <v>9720</v>
      </c>
      <c r="N183" s="61">
        <f t="shared" ca="1" si="421"/>
        <v>0.32528860082304589</v>
      </c>
      <c r="O183" s="35">
        <f t="shared" si="422"/>
        <v>134.924992</v>
      </c>
      <c r="P183" s="35">
        <f t="shared" si="423"/>
        <v>-7.5007999999996855E-2</v>
      </c>
      <c r="Q183" s="36">
        <f t="shared" si="424"/>
        <v>0.9</v>
      </c>
      <c r="R183" s="37">
        <f t="shared" si="434"/>
        <v>17849.729999999967</v>
      </c>
      <c r="S183" s="38">
        <f t="shared" si="435"/>
        <v>23318.887271999956</v>
      </c>
      <c r="T183" s="38"/>
      <c r="U183" s="62"/>
      <c r="V183" s="39">
        <f t="shared" si="436"/>
        <v>65388.489999999991</v>
      </c>
      <c r="W183" s="39">
        <f t="shared" si="437"/>
        <v>88707.377271999954</v>
      </c>
      <c r="X183" s="1">
        <f t="shared" si="438"/>
        <v>76160</v>
      </c>
      <c r="Y183" s="37">
        <f t="shared" si="439"/>
        <v>12547.377271999954</v>
      </c>
      <c r="Z183" s="183">
        <f t="shared" si="440"/>
        <v>0.16475022678571372</v>
      </c>
      <c r="AA183" s="183">
        <f>SUM($C$2:C183)*D183/SUM($B$2:B183)-1</f>
        <v>-1.0835539823008444E-2</v>
      </c>
      <c r="AB183" s="183">
        <f t="shared" si="441"/>
        <v>0.17558576660872216</v>
      </c>
      <c r="AC183" s="40">
        <f t="shared" si="442"/>
        <v>0.15583348148148141</v>
      </c>
    </row>
    <row r="184" spans="1:29">
      <c r="A184" s="181" t="s">
        <v>2215</v>
      </c>
      <c r="B184" s="2">
        <v>135</v>
      </c>
      <c r="C184" s="177">
        <v>102.8</v>
      </c>
      <c r="D184" s="178">
        <v>1.3125</v>
      </c>
      <c r="E184" s="32">
        <f t="shared" si="415"/>
        <v>0.22000000000000003</v>
      </c>
      <c r="F184" s="26">
        <f t="shared" si="416"/>
        <v>5.9220740740740727E-2</v>
      </c>
      <c r="H184" s="58">
        <f t="shared" si="417"/>
        <v>7.9947999999999979</v>
      </c>
      <c r="I184" s="2" t="s">
        <v>65</v>
      </c>
      <c r="J184" s="33" t="s">
        <v>2216</v>
      </c>
      <c r="K184" s="59">
        <f t="shared" si="418"/>
        <v>44272</v>
      </c>
      <c r="L184" s="60" t="str">
        <f t="shared" ca="1" si="419"/>
        <v>2021/5/26</v>
      </c>
      <c r="M184" s="44">
        <f t="shared" ca="1" si="420"/>
        <v>9585</v>
      </c>
      <c r="N184" s="61">
        <f t="shared" ca="1" si="421"/>
        <v>0.30444465310380797</v>
      </c>
      <c r="O184" s="35">
        <f t="shared" si="422"/>
        <v>134.92499999999998</v>
      </c>
      <c r="P184" s="35">
        <f t="shared" si="423"/>
        <v>-7.5000000000017053E-2</v>
      </c>
      <c r="Q184" s="36">
        <f t="shared" si="424"/>
        <v>0.9</v>
      </c>
      <c r="R184" s="37">
        <f t="shared" si="434"/>
        <v>17952.529999999966</v>
      </c>
      <c r="S184" s="38">
        <f t="shared" si="435"/>
        <v>23562.695624999957</v>
      </c>
      <c r="T184" s="38"/>
      <c r="U184" s="62"/>
      <c r="V184" s="39">
        <f t="shared" si="436"/>
        <v>65388.489999999991</v>
      </c>
      <c r="W184" s="39">
        <f t="shared" si="437"/>
        <v>88951.185624999955</v>
      </c>
      <c r="X184" s="1">
        <f t="shared" si="438"/>
        <v>76295</v>
      </c>
      <c r="Y184" s="37">
        <f t="shared" si="439"/>
        <v>12656.185624999955</v>
      </c>
      <c r="Z184" s="183">
        <f t="shared" si="440"/>
        <v>0.16588486303165295</v>
      </c>
      <c r="AA184" s="183">
        <f>SUM($C$2:C184)*D184/SUM($B$2:B184)-1</f>
        <v>-6.1847894406031889E-3</v>
      </c>
      <c r="AB184" s="183">
        <f t="shared" si="441"/>
        <v>0.17206965247225614</v>
      </c>
      <c r="AC184" s="40">
        <f t="shared" si="442"/>
        <v>0.16077925925925929</v>
      </c>
    </row>
    <row r="185" spans="1:29">
      <c r="A185" s="181" t="s">
        <v>2217</v>
      </c>
      <c r="B185" s="2">
        <v>135</v>
      </c>
      <c r="C185" s="177">
        <v>102.03</v>
      </c>
      <c r="D185" s="178">
        <v>1.3224</v>
      </c>
      <c r="E185" s="32">
        <f t="shared" si="415"/>
        <v>0.22000000000000003</v>
      </c>
      <c r="F185" s="26">
        <f t="shared" si="416"/>
        <v>5.1286888888888937E-2</v>
      </c>
      <c r="H185" s="58">
        <f t="shared" si="417"/>
        <v>6.9237300000000062</v>
      </c>
      <c r="I185" s="2" t="s">
        <v>65</v>
      </c>
      <c r="J185" s="33" t="s">
        <v>2218</v>
      </c>
      <c r="K185" s="59">
        <f t="shared" si="418"/>
        <v>44273</v>
      </c>
      <c r="L185" s="60" t="str">
        <f t="shared" ca="1" si="419"/>
        <v>2021/5/26</v>
      </c>
      <c r="M185" s="44">
        <f t="shared" ca="1" si="420"/>
        <v>9450</v>
      </c>
      <c r="N185" s="61">
        <f t="shared" ca="1" si="421"/>
        <v>0.26742449206349228</v>
      </c>
      <c r="O185" s="35">
        <f t="shared" si="422"/>
        <v>134.92447200000001</v>
      </c>
      <c r="P185" s="35">
        <f t="shared" si="423"/>
        <v>-7.552799999999138E-2</v>
      </c>
      <c r="Q185" s="36">
        <f t="shared" si="424"/>
        <v>0.9</v>
      </c>
      <c r="R185" s="37">
        <f t="shared" si="434"/>
        <v>18054.559999999965</v>
      </c>
      <c r="S185" s="38">
        <f t="shared" si="435"/>
        <v>23875.350143999953</v>
      </c>
      <c r="T185" s="38"/>
      <c r="U185" s="62"/>
      <c r="V185" s="39">
        <f t="shared" si="436"/>
        <v>65388.489999999991</v>
      </c>
      <c r="W185" s="39">
        <f t="shared" si="437"/>
        <v>89263.840143999943</v>
      </c>
      <c r="X185" s="1">
        <f t="shared" si="438"/>
        <v>76430</v>
      </c>
      <c r="Y185" s="37">
        <f t="shared" si="439"/>
        <v>12833.840143999943</v>
      </c>
      <c r="Z185" s="183">
        <f t="shared" si="440"/>
        <v>0.16791626513149205</v>
      </c>
      <c r="AA185" s="183">
        <f>SUM($C$2:C185)*D185/SUM($B$2:B185)-1</f>
        <v>1.3008930000002472E-3</v>
      </c>
      <c r="AB185" s="183">
        <f t="shared" si="441"/>
        <v>0.1666153721314918</v>
      </c>
      <c r="AC185" s="40">
        <f t="shared" si="442"/>
        <v>0.16871311111111109</v>
      </c>
    </row>
    <row r="186" spans="1:29">
      <c r="A186" s="181" t="s">
        <v>2219</v>
      </c>
      <c r="B186" s="2">
        <v>135</v>
      </c>
      <c r="C186" s="177">
        <v>103.04</v>
      </c>
      <c r="D186" s="178">
        <v>1.3095000000000001</v>
      </c>
      <c r="E186" s="32">
        <f t="shared" si="415"/>
        <v>0.22000000000000003</v>
      </c>
      <c r="F186" s="26">
        <f t="shared" si="416"/>
        <v>6.1693629629629682E-2</v>
      </c>
      <c r="H186" s="58">
        <f t="shared" si="417"/>
        <v>8.3286400000000071</v>
      </c>
      <c r="I186" s="2" t="s">
        <v>65</v>
      </c>
      <c r="J186" s="33" t="s">
        <v>2220</v>
      </c>
      <c r="K186" s="59">
        <f t="shared" si="418"/>
        <v>44274</v>
      </c>
      <c r="L186" s="60" t="str">
        <f t="shared" ca="1" si="419"/>
        <v>2021/5/26</v>
      </c>
      <c r="M186" s="44">
        <f t="shared" ca="1" si="420"/>
        <v>9315</v>
      </c>
      <c r="N186" s="61">
        <f t="shared" ca="1" si="421"/>
        <v>0.32635035963499759</v>
      </c>
      <c r="O186" s="35">
        <f t="shared" si="422"/>
        <v>134.93088000000003</v>
      </c>
      <c r="P186" s="35">
        <f t="shared" si="423"/>
        <v>-6.911999999996965E-2</v>
      </c>
      <c r="Q186" s="36">
        <f t="shared" si="424"/>
        <v>0.9</v>
      </c>
      <c r="R186" s="37">
        <f t="shared" si="434"/>
        <v>18157.599999999966</v>
      </c>
      <c r="S186" s="38">
        <f t="shared" si="435"/>
        <v>23777.377199999959</v>
      </c>
      <c r="T186" s="38"/>
      <c r="U186" s="62"/>
      <c r="V186" s="39">
        <f t="shared" si="436"/>
        <v>65388.489999999991</v>
      </c>
      <c r="W186" s="39">
        <f t="shared" si="437"/>
        <v>89165.86719999995</v>
      </c>
      <c r="X186" s="1">
        <f t="shared" si="438"/>
        <v>76565</v>
      </c>
      <c r="Y186" s="37">
        <f t="shared" si="439"/>
        <v>12600.86719999995</v>
      </c>
      <c r="Z186" s="183">
        <f t="shared" si="440"/>
        <v>0.16457738130999733</v>
      </c>
      <c r="AA186" s="183">
        <f>SUM($C$2:C186)*D186/SUM($B$2:B186)-1</f>
        <v>-8.4222927284023363E-3</v>
      </c>
      <c r="AB186" s="183">
        <f t="shared" si="441"/>
        <v>0.17299967403839966</v>
      </c>
      <c r="AC186" s="40">
        <f t="shared" si="442"/>
        <v>0.15830637037037035</v>
      </c>
    </row>
    <row r="187" spans="1:29">
      <c r="A187" s="181" t="s">
        <v>2221</v>
      </c>
      <c r="B187" s="2">
        <v>135</v>
      </c>
      <c r="C187" s="177">
        <v>101.51</v>
      </c>
      <c r="D187" s="178">
        <v>1.3291999999999999</v>
      </c>
      <c r="E187" s="32">
        <f t="shared" si="415"/>
        <v>0.22000000000000003</v>
      </c>
      <c r="F187" s="26">
        <f t="shared" si="416"/>
        <v>4.5928962962962998E-2</v>
      </c>
      <c r="H187" s="58">
        <f t="shared" si="417"/>
        <v>6.2004100000000051</v>
      </c>
      <c r="I187" s="2" t="s">
        <v>65</v>
      </c>
      <c r="J187" s="33" t="s">
        <v>2222</v>
      </c>
      <c r="K187" s="59">
        <f t="shared" si="418"/>
        <v>44277</v>
      </c>
      <c r="L187" s="60" t="str">
        <f t="shared" ca="1" si="419"/>
        <v>2021/5/26</v>
      </c>
      <c r="M187" s="44">
        <f t="shared" ca="1" si="420"/>
        <v>8910</v>
      </c>
      <c r="N187" s="61">
        <f t="shared" ca="1" si="421"/>
        <v>0.25400108305274993</v>
      </c>
      <c r="O187" s="35">
        <f t="shared" si="422"/>
        <v>134.92709199999999</v>
      </c>
      <c r="P187" s="35">
        <f t="shared" si="423"/>
        <v>-7.2908000000012407E-2</v>
      </c>
      <c r="Q187" s="36">
        <f t="shared" si="424"/>
        <v>0.9</v>
      </c>
      <c r="R187" s="37">
        <f t="shared" si="434"/>
        <v>18259.109999999964</v>
      </c>
      <c r="S187" s="38">
        <f t="shared" si="435"/>
        <v>24270.009011999951</v>
      </c>
      <c r="T187" s="38"/>
      <c r="U187" s="62"/>
      <c r="V187" s="39">
        <f t="shared" si="436"/>
        <v>65388.489999999991</v>
      </c>
      <c r="W187" s="39">
        <f t="shared" si="437"/>
        <v>89658.499011999942</v>
      </c>
      <c r="X187" s="1">
        <f t="shared" si="438"/>
        <v>76700</v>
      </c>
      <c r="Y187" s="37">
        <f t="shared" si="439"/>
        <v>12958.499011999942</v>
      </c>
      <c r="Z187" s="183">
        <f t="shared" si="440"/>
        <v>0.16895044344198107</v>
      </c>
      <c r="AA187" s="183">
        <f>SUM($C$2:C187)*D187/SUM($B$2:B187)-1</f>
        <v>6.4557814585910478E-3</v>
      </c>
      <c r="AB187" s="183">
        <f t="shared" si="441"/>
        <v>0.16249466198339002</v>
      </c>
      <c r="AC187" s="40">
        <f t="shared" si="442"/>
        <v>0.17407103703703702</v>
      </c>
    </row>
    <row r="188" spans="1:29">
      <c r="A188" s="181" t="s">
        <v>2275</v>
      </c>
      <c r="B188" s="2">
        <v>135</v>
      </c>
      <c r="C188" s="177">
        <v>102.81</v>
      </c>
      <c r="D188" s="178">
        <v>1.3124</v>
      </c>
      <c r="E188" s="32">
        <f t="shared" ref="E188:E195" si="443">10%*Q188+13%</f>
        <v>0.22000000000000003</v>
      </c>
      <c r="F188" s="26">
        <f t="shared" ref="F188:F195" si="444">IF(G188="",($F$1*C188-B188)/B188,H188/B188)</f>
        <v>5.9323777777777836E-2</v>
      </c>
      <c r="H188" s="58">
        <f t="shared" ref="H188:H195" si="445">IF(G188="",$F$1*C188-B188,G188-B188)</f>
        <v>8.0087100000000078</v>
      </c>
      <c r="I188" s="2" t="s">
        <v>65</v>
      </c>
      <c r="J188" s="33" t="s">
        <v>2276</v>
      </c>
      <c r="K188" s="59">
        <f t="shared" ref="K188:K195" si="446">DATE(MID(J188,1,4),MID(J188,5,2),MID(J188,7,2))</f>
        <v>44278</v>
      </c>
      <c r="L188" s="60" t="str">
        <f t="shared" ref="L188:L195" ca="1" si="447">IF(LEN(J188) &gt; 15,DATE(MID(J188,12,4),MID(J188,16,2),MID(J188,18,2)),TEXT(TODAY(),"yyyy/m/d"))</f>
        <v>2021/5/26</v>
      </c>
      <c r="M188" s="44">
        <f t="shared" ref="M188:M195" ca="1" si="448">(L188-K188+1)*B188</f>
        <v>8775</v>
      </c>
      <c r="N188" s="61">
        <f t="shared" ref="N188:N195" ca="1" si="449">H188/M188*365</f>
        <v>0.33312582905982935</v>
      </c>
      <c r="O188" s="35">
        <f t="shared" ref="O188:O195" si="450">D188*C188</f>
        <v>134.92784399999999</v>
      </c>
      <c r="P188" s="35">
        <f t="shared" ref="P188:P195" si="451">O188-B188</f>
        <v>-7.215600000000677E-2</v>
      </c>
      <c r="Q188" s="36">
        <f t="shared" ref="Q188:Q195" si="452">B188/150</f>
        <v>0.9</v>
      </c>
      <c r="R188" s="37">
        <f t="shared" ref="R188:R191" si="453">R187+C188-T188</f>
        <v>18361.919999999966</v>
      </c>
      <c r="S188" s="38">
        <f t="shared" ref="S188:S191" si="454">R188*D188</f>
        <v>24098.183807999954</v>
      </c>
      <c r="T188" s="38"/>
      <c r="U188" s="62"/>
      <c r="V188" s="39">
        <f t="shared" ref="V188:V191" si="455">U188+V187</f>
        <v>65388.489999999991</v>
      </c>
      <c r="W188" s="39">
        <f t="shared" ref="W188:W191" si="456">S188+V188</f>
        <v>89486.673807999949</v>
      </c>
      <c r="X188" s="1">
        <f t="shared" ref="X188:X191" si="457">X187+B188</f>
        <v>76835</v>
      </c>
      <c r="Y188" s="37">
        <f t="shared" ref="Y188:Y191" si="458">W188-X188</f>
        <v>12651.673807999949</v>
      </c>
      <c r="Z188" s="183">
        <f t="shared" ref="Z188:Z191" si="459">W188/X188-1</f>
        <v>0.16466029554239547</v>
      </c>
      <c r="AA188" s="183">
        <f>SUM($C$2:C188)*D188/SUM($B$2:B188)-1</f>
        <v>-6.2332966195448591E-3</v>
      </c>
      <c r="AB188" s="183">
        <f t="shared" ref="AB188:AB191" si="460">Z188-AA188</f>
        <v>0.17089359216194033</v>
      </c>
      <c r="AC188" s="40">
        <f t="shared" ref="AC188:AC191" si="461">IF(E188-F188&lt;0,"达成",E188-F188)</f>
        <v>0.16067622222222219</v>
      </c>
    </row>
    <row r="189" spans="1:29">
      <c r="A189" s="181" t="s">
        <v>2277</v>
      </c>
      <c r="B189" s="2">
        <v>135</v>
      </c>
      <c r="C189" s="177">
        <v>103.96</v>
      </c>
      <c r="D189" s="178">
        <v>1.2979000000000001</v>
      </c>
      <c r="E189" s="32">
        <f t="shared" si="443"/>
        <v>0.22000000000000003</v>
      </c>
      <c r="F189" s="26">
        <f t="shared" si="444"/>
        <v>7.1173037037037076E-2</v>
      </c>
      <c r="H189" s="58">
        <f t="shared" si="445"/>
        <v>9.6083600000000047</v>
      </c>
      <c r="I189" s="2" t="s">
        <v>65</v>
      </c>
      <c r="J189" s="33" t="s">
        <v>2278</v>
      </c>
      <c r="K189" s="59">
        <f t="shared" si="446"/>
        <v>44279</v>
      </c>
      <c r="L189" s="60" t="str">
        <f t="shared" ca="1" si="447"/>
        <v>2021/5/26</v>
      </c>
      <c r="M189" s="44">
        <f t="shared" ca="1" si="448"/>
        <v>8640</v>
      </c>
      <c r="N189" s="61">
        <f t="shared" ca="1" si="449"/>
        <v>0.40590872685185209</v>
      </c>
      <c r="O189" s="35">
        <f t="shared" si="450"/>
        <v>134.92968400000001</v>
      </c>
      <c r="P189" s="35">
        <f t="shared" si="451"/>
        <v>-7.0315999999991163E-2</v>
      </c>
      <c r="Q189" s="36">
        <f t="shared" si="452"/>
        <v>0.9</v>
      </c>
      <c r="R189" s="37">
        <f t="shared" si="453"/>
        <v>18465.879999999965</v>
      </c>
      <c r="S189" s="38">
        <f t="shared" si="454"/>
        <v>23966.865651999957</v>
      </c>
      <c r="T189" s="38"/>
      <c r="U189" s="62"/>
      <c r="V189" s="39">
        <f t="shared" si="455"/>
        <v>65388.489999999991</v>
      </c>
      <c r="W189" s="39">
        <f t="shared" si="456"/>
        <v>89355.35565199994</v>
      </c>
      <c r="X189" s="1">
        <f t="shared" si="457"/>
        <v>76970</v>
      </c>
      <c r="Y189" s="37">
        <f t="shared" si="458"/>
        <v>12385.35565199994</v>
      </c>
      <c r="Z189" s="183">
        <f t="shared" si="459"/>
        <v>0.16091146748083585</v>
      </c>
      <c r="AA189" s="183">
        <f>SUM($C$2:C189)*D189/SUM($B$2:B189)-1</f>
        <v>-1.7121062550937038E-2</v>
      </c>
      <c r="AB189" s="183">
        <f t="shared" si="460"/>
        <v>0.17803253003177288</v>
      </c>
      <c r="AC189" s="40">
        <f t="shared" si="461"/>
        <v>0.14882696296296294</v>
      </c>
    </row>
    <row r="190" spans="1:29">
      <c r="A190" s="181" t="s">
        <v>2279</v>
      </c>
      <c r="B190" s="2">
        <v>135</v>
      </c>
      <c r="C190" s="177">
        <v>103.65</v>
      </c>
      <c r="D190" s="178">
        <v>1.3018000000000001</v>
      </c>
      <c r="E190" s="32">
        <f t="shared" si="443"/>
        <v>0.22000000000000003</v>
      </c>
      <c r="F190" s="26">
        <f t="shared" si="444"/>
        <v>6.7978888888888978E-2</v>
      </c>
      <c r="H190" s="58">
        <f t="shared" si="445"/>
        <v>9.1771500000000117</v>
      </c>
      <c r="I190" s="2" t="s">
        <v>65</v>
      </c>
      <c r="J190" s="33" t="s">
        <v>2280</v>
      </c>
      <c r="K190" s="59">
        <f t="shared" si="446"/>
        <v>44280</v>
      </c>
      <c r="L190" s="60" t="str">
        <f t="shared" ca="1" si="447"/>
        <v>2021/5/26</v>
      </c>
      <c r="M190" s="44">
        <f t="shared" ca="1" si="448"/>
        <v>8505</v>
      </c>
      <c r="N190" s="61">
        <f t="shared" ca="1" si="449"/>
        <v>0.39384594356261071</v>
      </c>
      <c r="O190" s="35">
        <f t="shared" si="450"/>
        <v>134.93157000000002</v>
      </c>
      <c r="P190" s="35">
        <f t="shared" si="451"/>
        <v>-6.8429999999978008E-2</v>
      </c>
      <c r="Q190" s="36">
        <f t="shared" si="452"/>
        <v>0.9</v>
      </c>
      <c r="R190" s="37">
        <f t="shared" si="453"/>
        <v>18569.529999999966</v>
      </c>
      <c r="S190" s="38">
        <f t="shared" si="454"/>
        <v>24173.814153999956</v>
      </c>
      <c r="T190" s="38"/>
      <c r="U190" s="62"/>
      <c r="V190" s="39">
        <f t="shared" si="455"/>
        <v>65388.489999999991</v>
      </c>
      <c r="W190" s="39">
        <f t="shared" si="456"/>
        <v>89562.304153999954</v>
      </c>
      <c r="X190" s="1">
        <f t="shared" si="457"/>
        <v>77105</v>
      </c>
      <c r="Y190" s="37">
        <f t="shared" si="458"/>
        <v>12457.304153999954</v>
      </c>
      <c r="Z190" s="183">
        <f t="shared" si="459"/>
        <v>0.16156285784320024</v>
      </c>
      <c r="AA190" s="183">
        <f>SUM($C$2:C190)*D190/SUM($B$2:B190)-1</f>
        <v>-1.4092915096250991E-2</v>
      </c>
      <c r="AB190" s="183">
        <f t="shared" si="460"/>
        <v>0.17565577293945123</v>
      </c>
      <c r="AC190" s="40">
        <f t="shared" si="461"/>
        <v>0.15202111111111105</v>
      </c>
    </row>
    <row r="191" spans="1:29">
      <c r="A191" s="181" t="s">
        <v>2281</v>
      </c>
      <c r="B191" s="2">
        <v>135</v>
      </c>
      <c r="C191" s="177">
        <v>102.17</v>
      </c>
      <c r="D191" s="178">
        <v>1.3207</v>
      </c>
      <c r="E191" s="32">
        <f t="shared" si="443"/>
        <v>0.22000000000000003</v>
      </c>
      <c r="F191" s="26">
        <f t="shared" si="444"/>
        <v>5.2729407407407426E-2</v>
      </c>
      <c r="H191" s="58">
        <f t="shared" si="445"/>
        <v>7.1184700000000021</v>
      </c>
      <c r="I191" s="2" t="s">
        <v>65</v>
      </c>
      <c r="J191" s="33" t="s">
        <v>2282</v>
      </c>
      <c r="K191" s="59">
        <f t="shared" si="446"/>
        <v>44281</v>
      </c>
      <c r="L191" s="60" t="str">
        <f t="shared" ca="1" si="447"/>
        <v>2021/5/26</v>
      </c>
      <c r="M191" s="44">
        <f t="shared" ca="1" si="448"/>
        <v>8370</v>
      </c>
      <c r="N191" s="61">
        <f t="shared" ca="1" si="449"/>
        <v>0.31042312425328561</v>
      </c>
      <c r="O191" s="35">
        <f t="shared" si="450"/>
        <v>134.93591900000001</v>
      </c>
      <c r="P191" s="35">
        <f t="shared" si="451"/>
        <v>-6.4080999999987398E-2</v>
      </c>
      <c r="Q191" s="36">
        <f t="shared" si="452"/>
        <v>0.9</v>
      </c>
      <c r="R191" s="37">
        <f t="shared" si="453"/>
        <v>18671.699999999964</v>
      </c>
      <c r="S191" s="38">
        <f t="shared" si="454"/>
        <v>24659.714189999951</v>
      </c>
      <c r="T191" s="38"/>
      <c r="U191" s="62"/>
      <c r="V191" s="39">
        <f t="shared" si="455"/>
        <v>65388.489999999991</v>
      </c>
      <c r="W191" s="39">
        <f t="shared" si="456"/>
        <v>90048.204189999946</v>
      </c>
      <c r="X191" s="1">
        <f t="shared" si="457"/>
        <v>77240</v>
      </c>
      <c r="Y191" s="37">
        <f t="shared" si="458"/>
        <v>12808.204189999946</v>
      </c>
      <c r="Z191" s="183">
        <f t="shared" si="459"/>
        <v>0.16582346180735308</v>
      </c>
      <c r="AA191" s="183">
        <f>SUM($C$2:C191)*D191/SUM($B$2:B191)-1</f>
        <v>2.1705356711021473E-4</v>
      </c>
      <c r="AB191" s="183">
        <f t="shared" si="460"/>
        <v>0.16560640824024286</v>
      </c>
      <c r="AC191" s="40">
        <f t="shared" si="461"/>
        <v>0.16727059259259261</v>
      </c>
    </row>
    <row r="192" spans="1:29">
      <c r="A192" s="181" t="s">
        <v>2283</v>
      </c>
      <c r="B192" s="2">
        <v>135</v>
      </c>
      <c r="C192" s="177">
        <v>102.12</v>
      </c>
      <c r="D192" s="178">
        <v>1.3212999999999999</v>
      </c>
      <c r="E192" s="32">
        <f t="shared" si="443"/>
        <v>0.22000000000000003</v>
      </c>
      <c r="F192" s="26">
        <f t="shared" si="444"/>
        <v>5.2214222222222294E-2</v>
      </c>
      <c r="H192" s="58">
        <f t="shared" si="445"/>
        <v>7.0489200000000096</v>
      </c>
      <c r="I192" s="2" t="s">
        <v>65</v>
      </c>
      <c r="J192" s="33" t="s">
        <v>2284</v>
      </c>
      <c r="K192" s="59">
        <f t="shared" si="446"/>
        <v>44284</v>
      </c>
      <c r="L192" s="60" t="str">
        <f t="shared" ca="1" si="447"/>
        <v>2021/5/26</v>
      </c>
      <c r="M192" s="44">
        <f t="shared" ca="1" si="448"/>
        <v>7965</v>
      </c>
      <c r="N192" s="61">
        <f t="shared" ca="1" si="449"/>
        <v>0.3230201883239176</v>
      </c>
      <c r="O192" s="35">
        <f t="shared" si="450"/>
        <v>134.93115599999999</v>
      </c>
      <c r="P192" s="35">
        <f t="shared" si="451"/>
        <v>-6.8844000000012784E-2</v>
      </c>
      <c r="Q192" s="36">
        <f t="shared" si="452"/>
        <v>0.9</v>
      </c>
      <c r="R192" s="37">
        <f t="shared" ref="R192:R211" si="462">R191+C192-T192</f>
        <v>18773.819999999963</v>
      </c>
      <c r="S192" s="38">
        <f t="shared" ref="S192:S211" si="463">R192*D192</f>
        <v>24805.848365999951</v>
      </c>
      <c r="T192" s="38"/>
      <c r="U192" s="62"/>
      <c r="V192" s="39">
        <f t="shared" ref="V192:V211" si="464">U192+V191</f>
        <v>65388.489999999991</v>
      </c>
      <c r="W192" s="39">
        <f t="shared" ref="W192:W211" si="465">S192+V192</f>
        <v>90194.338365999938</v>
      </c>
      <c r="X192" s="1">
        <f t="shared" ref="X192:X211" si="466">X191+B192</f>
        <v>77375</v>
      </c>
      <c r="Y192" s="37">
        <f t="shared" ref="Y192:Y211" si="467">W192-X192</f>
        <v>12819.338365999938</v>
      </c>
      <c r="Z192" s="183">
        <f t="shared" ref="Z192:Z211" si="468">W192/X192-1</f>
        <v>0.16567804027140465</v>
      </c>
      <c r="AA192" s="183">
        <f>SUM($C$2:C192)*D192/SUM($B$2:B192)-1</f>
        <v>6.6506301864110995E-4</v>
      </c>
      <c r="AB192" s="183">
        <f t="shared" ref="AB192:AB211" si="469">Z192-AA192</f>
        <v>0.16501297725276354</v>
      </c>
      <c r="AC192" s="40">
        <f t="shared" ref="AC192:AC211" si="470">IF(E192-F192&lt;0,"达成",E192-F192)</f>
        <v>0.16778577777777773</v>
      </c>
    </row>
    <row r="193" spans="1:29">
      <c r="A193" s="181" t="s">
        <v>2285</v>
      </c>
      <c r="B193" s="2">
        <v>135</v>
      </c>
      <c r="C193" s="177">
        <v>101.72</v>
      </c>
      <c r="D193" s="178">
        <v>1.3265</v>
      </c>
      <c r="E193" s="32">
        <f t="shared" si="443"/>
        <v>0.22000000000000003</v>
      </c>
      <c r="F193" s="26">
        <f t="shared" si="444"/>
        <v>4.8092740740740839E-2</v>
      </c>
      <c r="H193" s="58">
        <f t="shared" si="445"/>
        <v>6.4925200000000132</v>
      </c>
      <c r="I193" s="2" t="s">
        <v>65</v>
      </c>
      <c r="J193" s="33" t="s">
        <v>2286</v>
      </c>
      <c r="K193" s="59">
        <f t="shared" si="446"/>
        <v>44285</v>
      </c>
      <c r="L193" s="60" t="str">
        <f t="shared" ca="1" si="447"/>
        <v>2021/5/26</v>
      </c>
      <c r="M193" s="44">
        <f t="shared" ca="1" si="448"/>
        <v>7830</v>
      </c>
      <c r="N193" s="61">
        <f t="shared" ca="1" si="449"/>
        <v>0.30265259259259319</v>
      </c>
      <c r="O193" s="35">
        <f t="shared" si="450"/>
        <v>134.93158</v>
      </c>
      <c r="P193" s="35">
        <f t="shared" si="451"/>
        <v>-6.8420000000003256E-2</v>
      </c>
      <c r="Q193" s="36">
        <f t="shared" si="452"/>
        <v>0.9</v>
      </c>
      <c r="R193" s="37">
        <f t="shared" si="462"/>
        <v>18875.539999999964</v>
      </c>
      <c r="S193" s="38">
        <f t="shared" si="463"/>
        <v>25038.403809999953</v>
      </c>
      <c r="T193" s="38"/>
      <c r="U193" s="62"/>
      <c r="V193" s="39">
        <f t="shared" si="464"/>
        <v>65388.489999999991</v>
      </c>
      <c r="W193" s="39">
        <f t="shared" si="465"/>
        <v>90426.89380999995</v>
      </c>
      <c r="X193" s="1">
        <f t="shared" si="466"/>
        <v>77510</v>
      </c>
      <c r="Y193" s="37">
        <f t="shared" si="467"/>
        <v>12916.89380999995</v>
      </c>
      <c r="Z193" s="183">
        <f t="shared" si="468"/>
        <v>0.1666480945684421</v>
      </c>
      <c r="AA193" s="183">
        <f>SUM($C$2:C193)*D193/SUM($B$2:B193)-1</f>
        <v>4.5756923843702779E-3</v>
      </c>
      <c r="AB193" s="183">
        <f t="shared" si="469"/>
        <v>0.16207240218407182</v>
      </c>
      <c r="AC193" s="40">
        <f t="shared" si="470"/>
        <v>0.1719072592592592</v>
      </c>
    </row>
    <row r="194" spans="1:29">
      <c r="A194" s="181" t="s">
        <v>2287</v>
      </c>
      <c r="B194" s="2">
        <v>135</v>
      </c>
      <c r="C194" s="177">
        <v>102.1</v>
      </c>
      <c r="D194" s="178">
        <v>1.3214999999999999</v>
      </c>
      <c r="E194" s="32">
        <f t="shared" si="443"/>
        <v>0.22000000000000003</v>
      </c>
      <c r="F194" s="26">
        <f t="shared" si="444"/>
        <v>5.2008148148148074E-2</v>
      </c>
      <c r="H194" s="58">
        <f t="shared" si="445"/>
        <v>7.0210999999999899</v>
      </c>
      <c r="I194" s="2" t="s">
        <v>65</v>
      </c>
      <c r="J194" s="33" t="s">
        <v>2288</v>
      </c>
      <c r="K194" s="59">
        <f t="shared" si="446"/>
        <v>44286</v>
      </c>
      <c r="L194" s="60" t="str">
        <f t="shared" ca="1" si="447"/>
        <v>2021/5/26</v>
      </c>
      <c r="M194" s="44">
        <f t="shared" ca="1" si="448"/>
        <v>7695</v>
      </c>
      <c r="N194" s="61">
        <f t="shared" ca="1" si="449"/>
        <v>0.33303463287849205</v>
      </c>
      <c r="O194" s="35">
        <f t="shared" si="450"/>
        <v>134.92514999999997</v>
      </c>
      <c r="P194" s="35">
        <f t="shared" si="451"/>
        <v>-7.4850000000026284E-2</v>
      </c>
      <c r="Q194" s="36">
        <f t="shared" si="452"/>
        <v>0.9</v>
      </c>
      <c r="R194" s="37">
        <f t="shared" si="462"/>
        <v>18977.639999999963</v>
      </c>
      <c r="S194" s="38">
        <f t="shared" si="463"/>
        <v>25078.951259999951</v>
      </c>
      <c r="T194" s="38"/>
      <c r="U194" s="62"/>
      <c r="V194" s="39">
        <f t="shared" si="464"/>
        <v>65388.489999999991</v>
      </c>
      <c r="W194" s="39">
        <f t="shared" si="465"/>
        <v>90467.441259999934</v>
      </c>
      <c r="X194" s="1">
        <f t="shared" si="466"/>
        <v>77645</v>
      </c>
      <c r="Y194" s="37">
        <f t="shared" si="467"/>
        <v>12822.441259999934</v>
      </c>
      <c r="Z194" s="183">
        <f t="shared" si="468"/>
        <v>0.16514187983772222</v>
      </c>
      <c r="AA194" s="183">
        <f>SUM($C$2:C194)*D194/SUM($B$2:B194)-1</f>
        <v>7.8193396787629155E-4</v>
      </c>
      <c r="AB194" s="183">
        <f t="shared" si="469"/>
        <v>0.16435994586984592</v>
      </c>
      <c r="AC194" s="40">
        <f t="shared" si="470"/>
        <v>0.16799185185185195</v>
      </c>
    </row>
    <row r="195" spans="1:29">
      <c r="A195" s="181" t="s">
        <v>2289</v>
      </c>
      <c r="B195" s="2">
        <v>135</v>
      </c>
      <c r="C195" s="177">
        <v>101.22</v>
      </c>
      <c r="D195" s="178">
        <v>1.3331</v>
      </c>
      <c r="E195" s="32">
        <f t="shared" si="443"/>
        <v>0.22000000000000003</v>
      </c>
      <c r="F195" s="26">
        <f t="shared" si="444"/>
        <v>4.2940888888888917E-2</v>
      </c>
      <c r="H195" s="58">
        <f t="shared" si="445"/>
        <v>5.7970200000000034</v>
      </c>
      <c r="I195" s="2" t="s">
        <v>65</v>
      </c>
      <c r="J195" s="33" t="s">
        <v>2290</v>
      </c>
      <c r="K195" s="59">
        <f t="shared" si="446"/>
        <v>44287</v>
      </c>
      <c r="L195" s="60" t="str">
        <f t="shared" ca="1" si="447"/>
        <v>2021/5/26</v>
      </c>
      <c r="M195" s="44">
        <f t="shared" ca="1" si="448"/>
        <v>7560</v>
      </c>
      <c r="N195" s="61">
        <f t="shared" ca="1" si="449"/>
        <v>0.27988257936507954</v>
      </c>
      <c r="O195" s="35">
        <f t="shared" si="450"/>
        <v>134.93638199999998</v>
      </c>
      <c r="P195" s="35">
        <f t="shared" si="451"/>
        <v>-6.3618000000019492E-2</v>
      </c>
      <c r="Q195" s="36">
        <f t="shared" si="452"/>
        <v>0.9</v>
      </c>
      <c r="R195" s="37">
        <f t="shared" si="462"/>
        <v>19078.859999999964</v>
      </c>
      <c r="S195" s="38">
        <f t="shared" si="463"/>
        <v>25434.02826599995</v>
      </c>
      <c r="T195" s="38"/>
      <c r="U195" s="62"/>
      <c r="V195" s="39">
        <f t="shared" si="464"/>
        <v>65388.489999999991</v>
      </c>
      <c r="W195" s="39">
        <f t="shared" si="465"/>
        <v>90822.518265999941</v>
      </c>
      <c r="X195" s="1">
        <f t="shared" si="466"/>
        <v>77780</v>
      </c>
      <c r="Y195" s="37">
        <f t="shared" si="467"/>
        <v>13042.518265999941</v>
      </c>
      <c r="Z195" s="183">
        <f t="shared" si="468"/>
        <v>0.167684729570583</v>
      </c>
      <c r="AA195" s="183">
        <f>SUM($C$2:C195)*D195/SUM($B$2:B195)-1</f>
        <v>9.5132450887576159E-3</v>
      </c>
      <c r="AB195" s="183">
        <f t="shared" si="469"/>
        <v>0.15817148448182539</v>
      </c>
      <c r="AC195" s="40">
        <f t="shared" si="470"/>
        <v>0.17705911111111111</v>
      </c>
    </row>
    <row r="196" spans="1:29">
      <c r="A196" s="181" t="s">
        <v>2291</v>
      </c>
      <c r="B196" s="2">
        <v>135</v>
      </c>
      <c r="C196" s="177">
        <v>100.97</v>
      </c>
      <c r="D196" s="178">
        <v>1.3363</v>
      </c>
      <c r="E196" s="32">
        <f t="shared" ref="E196:E211" si="471">10%*Q196+13%</f>
        <v>0.22000000000000003</v>
      </c>
      <c r="F196" s="26">
        <f t="shared" ref="F196:F211" si="472">IF(G196="",($F$1*C196-B196)/B196,H196/B196)</f>
        <v>4.0364962962963054E-2</v>
      </c>
      <c r="H196" s="58">
        <f t="shared" ref="H196:H211" si="473">IF(G196="",$F$1*C196-B196,G196-B196)</f>
        <v>5.4492700000000127</v>
      </c>
      <c r="I196" s="2" t="s">
        <v>65</v>
      </c>
      <c r="J196" s="33" t="s">
        <v>2292</v>
      </c>
      <c r="K196" s="59">
        <f t="shared" ref="K196:K211" si="474">DATE(MID(J196,1,4),MID(J196,5,2),MID(J196,7,2))</f>
        <v>44288</v>
      </c>
      <c r="L196" s="60" t="str">
        <f t="shared" ref="L196:L211" ca="1" si="475">IF(LEN(J196) &gt; 15,DATE(MID(J196,12,4),MID(J196,16,2),MID(J196,18,2)),TEXT(TODAY(),"yyyy/m/d"))</f>
        <v>2021/5/26</v>
      </c>
      <c r="M196" s="44">
        <f t="shared" ref="M196:M211" ca="1" si="476">(L196-K196+1)*B196</f>
        <v>7425</v>
      </c>
      <c r="N196" s="61">
        <f t="shared" ref="N196:N211" ca="1" si="477">H196/M196*365</f>
        <v>0.267876572390573</v>
      </c>
      <c r="O196" s="35">
        <f t="shared" ref="O196:O211" si="478">D196*C196</f>
        <v>134.926211</v>
      </c>
      <c r="P196" s="35">
        <f t="shared" ref="P196:P211" si="479">O196-B196</f>
        <v>-7.3789000000004989E-2</v>
      </c>
      <c r="Q196" s="36">
        <f t="shared" ref="Q196:Q211" si="480">B196/150</f>
        <v>0.9</v>
      </c>
      <c r="R196" s="37">
        <f t="shared" si="462"/>
        <v>19179.829999999965</v>
      </c>
      <c r="S196" s="38">
        <f t="shared" si="463"/>
        <v>25630.006828999954</v>
      </c>
      <c r="T196" s="38"/>
      <c r="U196" s="62"/>
      <c r="V196" s="39">
        <f t="shared" si="464"/>
        <v>65388.489999999991</v>
      </c>
      <c r="W196" s="39">
        <f t="shared" si="465"/>
        <v>91018.496828999952</v>
      </c>
      <c r="X196" s="1">
        <f t="shared" si="466"/>
        <v>77915</v>
      </c>
      <c r="Y196" s="37">
        <f t="shared" si="467"/>
        <v>13103.496828999952</v>
      </c>
      <c r="Z196" s="183">
        <f t="shared" si="468"/>
        <v>0.16817681869986467</v>
      </c>
      <c r="AA196" s="183">
        <f>SUM($C$2:C196)*D196/SUM($B$2:B196)-1</f>
        <v>1.1870375122621235E-2</v>
      </c>
      <c r="AB196" s="183">
        <f t="shared" si="469"/>
        <v>0.15630644357724344</v>
      </c>
      <c r="AC196" s="40">
        <f t="shared" si="470"/>
        <v>0.17963503703703698</v>
      </c>
    </row>
    <row r="197" spans="1:29">
      <c r="A197" s="181" t="s">
        <v>2293</v>
      </c>
      <c r="B197" s="2">
        <v>135</v>
      </c>
      <c r="C197" s="177">
        <v>100.72</v>
      </c>
      <c r="D197" s="178">
        <v>1.3396999999999999</v>
      </c>
      <c r="E197" s="32">
        <f t="shared" si="471"/>
        <v>0.22000000000000003</v>
      </c>
      <c r="F197" s="26">
        <f t="shared" si="472"/>
        <v>3.7789037037036989E-2</v>
      </c>
      <c r="H197" s="58">
        <f t="shared" si="473"/>
        <v>5.1015199999999936</v>
      </c>
      <c r="I197" s="2" t="s">
        <v>65</v>
      </c>
      <c r="J197" s="33" t="s">
        <v>2294</v>
      </c>
      <c r="K197" s="59">
        <f t="shared" si="474"/>
        <v>44292</v>
      </c>
      <c r="L197" s="60" t="str">
        <f t="shared" ca="1" si="475"/>
        <v>2021/5/26</v>
      </c>
      <c r="M197" s="44">
        <f t="shared" ca="1" si="476"/>
        <v>6885</v>
      </c>
      <c r="N197" s="61">
        <f t="shared" ca="1" si="477"/>
        <v>0.27045095134350006</v>
      </c>
      <c r="O197" s="35">
        <f t="shared" si="478"/>
        <v>134.934584</v>
      </c>
      <c r="P197" s="35">
        <f t="shared" si="479"/>
        <v>-6.541599999999903E-2</v>
      </c>
      <c r="Q197" s="36">
        <f t="shared" si="480"/>
        <v>0.9</v>
      </c>
      <c r="R197" s="37">
        <f t="shared" si="462"/>
        <v>19280.549999999967</v>
      </c>
      <c r="S197" s="38">
        <f t="shared" si="463"/>
        <v>25830.152834999953</v>
      </c>
      <c r="T197" s="38"/>
      <c r="U197" s="62"/>
      <c r="V197" s="39">
        <f t="shared" si="464"/>
        <v>65388.489999999991</v>
      </c>
      <c r="W197" s="39">
        <f t="shared" si="465"/>
        <v>91218.642834999948</v>
      </c>
      <c r="X197" s="1">
        <f t="shared" si="466"/>
        <v>78050</v>
      </c>
      <c r="Y197" s="37">
        <f t="shared" si="467"/>
        <v>13168.642834999948</v>
      </c>
      <c r="Z197" s="183">
        <f t="shared" si="468"/>
        <v>0.16872060006406087</v>
      </c>
      <c r="AA197" s="183">
        <f>SUM($C$2:C197)*D197/SUM($B$2:B197)-1</f>
        <v>1.436624800936781E-2</v>
      </c>
      <c r="AB197" s="183">
        <f t="shared" si="469"/>
        <v>0.15435435205469306</v>
      </c>
      <c r="AC197" s="40">
        <f t="shared" si="470"/>
        <v>0.18221096296296305</v>
      </c>
    </row>
    <row r="198" spans="1:29">
      <c r="A198" s="181" t="s">
        <v>2295</v>
      </c>
      <c r="B198" s="2">
        <v>135</v>
      </c>
      <c r="C198" s="177">
        <v>100.66</v>
      </c>
      <c r="D198" s="178">
        <v>1.3405</v>
      </c>
      <c r="E198" s="32">
        <f t="shared" si="471"/>
        <v>0.22000000000000003</v>
      </c>
      <c r="F198" s="26">
        <f t="shared" si="472"/>
        <v>3.7170814814814754E-2</v>
      </c>
      <c r="H198" s="58">
        <f t="shared" si="473"/>
        <v>5.0180599999999913</v>
      </c>
      <c r="I198" s="2" t="s">
        <v>65</v>
      </c>
      <c r="J198" s="33" t="s">
        <v>2296</v>
      </c>
      <c r="K198" s="59">
        <f t="shared" si="474"/>
        <v>44293</v>
      </c>
      <c r="L198" s="60" t="str">
        <f t="shared" ca="1" si="475"/>
        <v>2021/5/26</v>
      </c>
      <c r="M198" s="44">
        <f t="shared" ca="1" si="476"/>
        <v>6750</v>
      </c>
      <c r="N198" s="61">
        <f t="shared" ca="1" si="477"/>
        <v>0.27134694814814769</v>
      </c>
      <c r="O198" s="35">
        <f t="shared" si="478"/>
        <v>134.93473</v>
      </c>
      <c r="P198" s="35">
        <f t="shared" si="479"/>
        <v>-6.5269999999998163E-2</v>
      </c>
      <c r="Q198" s="36">
        <f t="shared" si="480"/>
        <v>0.9</v>
      </c>
      <c r="R198" s="37">
        <f t="shared" si="462"/>
        <v>19381.209999999966</v>
      </c>
      <c r="S198" s="38">
        <f t="shared" si="463"/>
        <v>25980.512004999957</v>
      </c>
      <c r="T198" s="38"/>
      <c r="U198" s="62"/>
      <c r="V198" s="39">
        <f t="shared" si="464"/>
        <v>65388.489999999991</v>
      </c>
      <c r="W198" s="39">
        <f t="shared" si="465"/>
        <v>91369.002004999944</v>
      </c>
      <c r="X198" s="1">
        <f t="shared" si="466"/>
        <v>78185</v>
      </c>
      <c r="Y198" s="37">
        <f t="shared" si="467"/>
        <v>13184.002004999944</v>
      </c>
      <c r="Z198" s="183">
        <f t="shared" si="468"/>
        <v>0.1686257211101867</v>
      </c>
      <c r="AA198" s="183">
        <f>SUM($C$2:C198)*D198/SUM($B$2:B198)-1</f>
        <v>1.4890962531547425E-2</v>
      </c>
      <c r="AB198" s="183">
        <f t="shared" si="469"/>
        <v>0.15373475857863927</v>
      </c>
      <c r="AC198" s="40">
        <f t="shared" si="470"/>
        <v>0.18282918518518526</v>
      </c>
    </row>
    <row r="199" spans="1:29">
      <c r="A199" s="181" t="s">
        <v>2297</v>
      </c>
      <c r="B199" s="2">
        <v>135</v>
      </c>
      <c r="C199" s="177">
        <v>100.49</v>
      </c>
      <c r="D199" s="178">
        <v>1.3427</v>
      </c>
      <c r="E199" s="32">
        <f t="shared" si="471"/>
        <v>0.22000000000000003</v>
      </c>
      <c r="F199" s="26">
        <f t="shared" si="472"/>
        <v>3.5419185185185144E-2</v>
      </c>
      <c r="H199" s="58">
        <f t="shared" si="473"/>
        <v>4.7815899999999942</v>
      </c>
      <c r="I199" s="2" t="s">
        <v>65</v>
      </c>
      <c r="J199" s="33" t="s">
        <v>2298</v>
      </c>
      <c r="K199" s="59">
        <f t="shared" si="474"/>
        <v>44294</v>
      </c>
      <c r="L199" s="60" t="str">
        <f t="shared" ca="1" si="475"/>
        <v>2021/5/26</v>
      </c>
      <c r="M199" s="44">
        <f t="shared" ca="1" si="476"/>
        <v>6615</v>
      </c>
      <c r="N199" s="61">
        <f t="shared" ca="1" si="477"/>
        <v>0.26383678760393015</v>
      </c>
      <c r="O199" s="35">
        <f t="shared" si="478"/>
        <v>134.92792299999999</v>
      </c>
      <c r="P199" s="35">
        <f t="shared" si="479"/>
        <v>-7.2077000000007274E-2</v>
      </c>
      <c r="Q199" s="36">
        <f t="shared" si="480"/>
        <v>0.9</v>
      </c>
      <c r="R199" s="37">
        <f t="shared" si="462"/>
        <v>19481.699999999968</v>
      </c>
      <c r="S199" s="38">
        <f t="shared" si="463"/>
        <v>26158.078589999957</v>
      </c>
      <c r="T199" s="38"/>
      <c r="U199" s="62"/>
      <c r="V199" s="39">
        <f t="shared" si="464"/>
        <v>65388.489999999991</v>
      </c>
      <c r="W199" s="39">
        <f t="shared" si="465"/>
        <v>91546.568589999952</v>
      </c>
      <c r="X199" s="1">
        <f t="shared" si="466"/>
        <v>78320</v>
      </c>
      <c r="Y199" s="37">
        <f t="shared" si="467"/>
        <v>13226.568589999952</v>
      </c>
      <c r="Z199" s="183">
        <f t="shared" si="468"/>
        <v>0.16887855707354382</v>
      </c>
      <c r="AA199" s="183">
        <f>SUM($C$2:C199)*D199/SUM($B$2:B199)-1</f>
        <v>1.6467463847045449E-2</v>
      </c>
      <c r="AB199" s="183">
        <f t="shared" si="469"/>
        <v>0.15241109322649837</v>
      </c>
      <c r="AC199" s="40">
        <f t="shared" si="470"/>
        <v>0.18458081481481489</v>
      </c>
    </row>
    <row r="200" spans="1:29">
      <c r="A200" s="181" t="s">
        <v>2299</v>
      </c>
      <c r="B200" s="2">
        <v>135</v>
      </c>
      <c r="C200" s="177">
        <v>100.78</v>
      </c>
      <c r="D200" s="178">
        <v>1.3389</v>
      </c>
      <c r="E200" s="32">
        <f t="shared" si="471"/>
        <v>0.22000000000000003</v>
      </c>
      <c r="F200" s="26">
        <f t="shared" si="472"/>
        <v>3.8407259259259231E-2</v>
      </c>
      <c r="H200" s="58">
        <f t="shared" si="473"/>
        <v>5.1849799999999959</v>
      </c>
      <c r="I200" s="2" t="s">
        <v>65</v>
      </c>
      <c r="J200" s="33" t="s">
        <v>2300</v>
      </c>
      <c r="K200" s="59">
        <f t="shared" si="474"/>
        <v>44295</v>
      </c>
      <c r="L200" s="60" t="str">
        <f t="shared" ca="1" si="475"/>
        <v>2021/5/26</v>
      </c>
      <c r="M200" s="44">
        <f t="shared" ca="1" si="476"/>
        <v>6480</v>
      </c>
      <c r="N200" s="61">
        <f t="shared" ca="1" si="477"/>
        <v>0.29205520061728374</v>
      </c>
      <c r="O200" s="35">
        <f t="shared" si="478"/>
        <v>134.93434199999999</v>
      </c>
      <c r="P200" s="35">
        <f t="shared" si="479"/>
        <v>-6.5658000000013317E-2</v>
      </c>
      <c r="Q200" s="36">
        <f t="shared" si="480"/>
        <v>0.9</v>
      </c>
      <c r="R200" s="37">
        <f t="shared" si="462"/>
        <v>19582.479999999967</v>
      </c>
      <c r="S200" s="38">
        <f t="shared" si="463"/>
        <v>26218.982471999956</v>
      </c>
      <c r="T200" s="38"/>
      <c r="U200" s="62"/>
      <c r="V200" s="39">
        <f t="shared" si="464"/>
        <v>65388.489999999991</v>
      </c>
      <c r="W200" s="39">
        <f t="shared" si="465"/>
        <v>91607.47247199995</v>
      </c>
      <c r="X200" s="1">
        <f t="shared" si="466"/>
        <v>78455</v>
      </c>
      <c r="Y200" s="37">
        <f t="shared" si="467"/>
        <v>13152.47247199995</v>
      </c>
      <c r="Z200" s="183">
        <f t="shared" si="468"/>
        <v>0.16764352140717542</v>
      </c>
      <c r="AA200" s="183">
        <f>SUM($C$2:C200)*D200/SUM($B$2:B200)-1</f>
        <v>1.3517718155619862E-2</v>
      </c>
      <c r="AB200" s="183">
        <f t="shared" si="469"/>
        <v>0.15412580325155556</v>
      </c>
      <c r="AC200" s="40">
        <f t="shared" si="470"/>
        <v>0.1815927407407408</v>
      </c>
    </row>
    <row r="201" spans="1:29">
      <c r="A201" s="181" t="s">
        <v>2301</v>
      </c>
      <c r="B201" s="2">
        <v>135</v>
      </c>
      <c r="C201" s="177">
        <v>102.41</v>
      </c>
      <c r="D201" s="178">
        <v>1.3176000000000001</v>
      </c>
      <c r="E201" s="32">
        <f t="shared" si="471"/>
        <v>0.22000000000000003</v>
      </c>
      <c r="F201" s="26">
        <f t="shared" si="472"/>
        <v>5.5202296296296173E-2</v>
      </c>
      <c r="H201" s="58">
        <f t="shared" si="473"/>
        <v>7.4523099999999829</v>
      </c>
      <c r="I201" s="2" t="s">
        <v>65</v>
      </c>
      <c r="J201" s="33" t="s">
        <v>2302</v>
      </c>
      <c r="K201" s="59">
        <f t="shared" si="474"/>
        <v>44298</v>
      </c>
      <c r="L201" s="60" t="str">
        <f t="shared" ca="1" si="475"/>
        <v>2021/5/26</v>
      </c>
      <c r="M201" s="44">
        <f t="shared" ca="1" si="476"/>
        <v>6075</v>
      </c>
      <c r="N201" s="61">
        <f t="shared" ca="1" si="477"/>
        <v>0.44775195884773561</v>
      </c>
      <c r="O201" s="35">
        <f t="shared" si="478"/>
        <v>134.935416</v>
      </c>
      <c r="P201" s="35">
        <f t="shared" si="479"/>
        <v>-6.4583999999996422E-2</v>
      </c>
      <c r="Q201" s="36">
        <f t="shared" si="480"/>
        <v>0.9</v>
      </c>
      <c r="R201" s="37">
        <f t="shared" si="462"/>
        <v>19684.889999999967</v>
      </c>
      <c r="S201" s="38">
        <f t="shared" si="463"/>
        <v>25936.811063999958</v>
      </c>
      <c r="T201" s="38"/>
      <c r="U201" s="62"/>
      <c r="V201" s="39">
        <f t="shared" si="464"/>
        <v>65388.489999999991</v>
      </c>
      <c r="W201" s="39">
        <f t="shared" si="465"/>
        <v>91325.301063999941</v>
      </c>
      <c r="X201" s="1">
        <f t="shared" si="466"/>
        <v>78590</v>
      </c>
      <c r="Y201" s="37">
        <f t="shared" si="467"/>
        <v>12735.301063999941</v>
      </c>
      <c r="Z201" s="183">
        <f t="shared" si="468"/>
        <v>0.16204734780506347</v>
      </c>
      <c r="AA201" s="183">
        <f>SUM($C$2:C201)*D201/SUM($B$2:B201)-1</f>
        <v>-2.5949321100913192E-3</v>
      </c>
      <c r="AB201" s="183">
        <f t="shared" si="469"/>
        <v>0.16464227991515479</v>
      </c>
      <c r="AC201" s="40">
        <f t="shared" si="470"/>
        <v>0.16479770370370386</v>
      </c>
    </row>
    <row r="202" spans="1:29">
      <c r="A202" s="181" t="s">
        <v>2303</v>
      </c>
      <c r="B202" s="2">
        <v>135</v>
      </c>
      <c r="C202" s="177">
        <v>102.63</v>
      </c>
      <c r="D202" s="178">
        <v>1.3147</v>
      </c>
      <c r="E202" s="32">
        <f t="shared" si="471"/>
        <v>0.22000000000000003</v>
      </c>
      <c r="F202" s="26">
        <f t="shared" si="472"/>
        <v>5.7469111111111117E-2</v>
      </c>
      <c r="H202" s="58">
        <f t="shared" si="473"/>
        <v>7.7583300000000008</v>
      </c>
      <c r="I202" s="2" t="s">
        <v>65</v>
      </c>
      <c r="J202" s="33" t="s">
        <v>2304</v>
      </c>
      <c r="K202" s="59">
        <f t="shared" si="474"/>
        <v>44299</v>
      </c>
      <c r="L202" s="60" t="str">
        <f t="shared" ca="1" si="475"/>
        <v>2021/5/26</v>
      </c>
      <c r="M202" s="44">
        <f t="shared" ca="1" si="476"/>
        <v>5940</v>
      </c>
      <c r="N202" s="61">
        <f t="shared" ca="1" si="477"/>
        <v>0.47673239898989905</v>
      </c>
      <c r="O202" s="35">
        <f t="shared" si="478"/>
        <v>134.927661</v>
      </c>
      <c r="P202" s="35">
        <f t="shared" si="479"/>
        <v>-7.2338999999999487E-2</v>
      </c>
      <c r="Q202" s="36">
        <f t="shared" si="480"/>
        <v>0.9</v>
      </c>
      <c r="R202" s="37">
        <f t="shared" si="462"/>
        <v>19787.519999999968</v>
      </c>
      <c r="S202" s="38">
        <f t="shared" si="463"/>
        <v>26014.652543999957</v>
      </c>
      <c r="T202" s="38"/>
      <c r="U202" s="62"/>
      <c r="V202" s="39">
        <f t="shared" si="464"/>
        <v>65388.489999999991</v>
      </c>
      <c r="W202" s="39">
        <f t="shared" si="465"/>
        <v>91403.142543999944</v>
      </c>
      <c r="X202" s="1">
        <f t="shared" si="466"/>
        <v>78725</v>
      </c>
      <c r="Y202" s="37">
        <f t="shared" si="467"/>
        <v>12678.142543999944</v>
      </c>
      <c r="Z202" s="183">
        <f t="shared" si="468"/>
        <v>0.16104341116544862</v>
      </c>
      <c r="AA202" s="183">
        <f>SUM($C$2:C202)*D202/SUM($B$2:B202)-1</f>
        <v>-4.7683501426123431E-3</v>
      </c>
      <c r="AB202" s="183">
        <f t="shared" si="469"/>
        <v>0.16581176130806097</v>
      </c>
      <c r="AC202" s="40">
        <f t="shared" si="470"/>
        <v>0.16253088888888892</v>
      </c>
    </row>
    <row r="203" spans="1:29">
      <c r="A203" s="181" t="s">
        <v>2305</v>
      </c>
      <c r="B203" s="2">
        <v>135</v>
      </c>
      <c r="C203" s="177">
        <v>101.6</v>
      </c>
      <c r="D203" s="178">
        <v>1.3280000000000001</v>
      </c>
      <c r="E203" s="32">
        <f t="shared" si="471"/>
        <v>0.22000000000000003</v>
      </c>
      <c r="F203" s="26">
        <f t="shared" si="472"/>
        <v>4.6856296296296146E-2</v>
      </c>
      <c r="H203" s="58">
        <f t="shared" si="473"/>
        <v>6.3255999999999801</v>
      </c>
      <c r="I203" s="2" t="s">
        <v>65</v>
      </c>
      <c r="J203" s="33" t="s">
        <v>2306</v>
      </c>
      <c r="K203" s="59">
        <f t="shared" si="474"/>
        <v>44300</v>
      </c>
      <c r="L203" s="60" t="str">
        <f t="shared" ca="1" si="475"/>
        <v>2021/5/26</v>
      </c>
      <c r="M203" s="44">
        <f t="shared" ca="1" si="476"/>
        <v>5805</v>
      </c>
      <c r="N203" s="61">
        <f t="shared" ca="1" si="477"/>
        <v>0.39773367786390912</v>
      </c>
      <c r="O203" s="35">
        <f t="shared" si="478"/>
        <v>134.9248</v>
      </c>
      <c r="P203" s="35">
        <f t="shared" si="479"/>
        <v>-7.5199999999995271E-2</v>
      </c>
      <c r="Q203" s="36">
        <f t="shared" si="480"/>
        <v>0.9</v>
      </c>
      <c r="R203" s="37">
        <f t="shared" si="462"/>
        <v>19889.119999999966</v>
      </c>
      <c r="S203" s="38">
        <f t="shared" si="463"/>
        <v>26412.751359999955</v>
      </c>
      <c r="T203" s="38"/>
      <c r="U203" s="62"/>
      <c r="V203" s="39">
        <f t="shared" si="464"/>
        <v>65388.489999999991</v>
      </c>
      <c r="W203" s="39">
        <f t="shared" si="465"/>
        <v>91801.241359999942</v>
      </c>
      <c r="X203" s="1">
        <f t="shared" si="466"/>
        <v>78860</v>
      </c>
      <c r="Y203" s="37">
        <f t="shared" si="467"/>
        <v>12941.241359999942</v>
      </c>
      <c r="Z203" s="183">
        <f t="shared" si="468"/>
        <v>0.16410399898554329</v>
      </c>
      <c r="AA203" s="183">
        <f>SUM($C$2:C203)*D203/SUM($B$2:B203)-1</f>
        <v>5.2698721150212791E-3</v>
      </c>
      <c r="AB203" s="183">
        <f t="shared" si="469"/>
        <v>0.15883412687052201</v>
      </c>
      <c r="AC203" s="40">
        <f t="shared" si="470"/>
        <v>0.17314370370370388</v>
      </c>
    </row>
    <row r="204" spans="1:29">
      <c r="A204" s="181" t="s">
        <v>2307</v>
      </c>
      <c r="B204" s="2">
        <v>135</v>
      </c>
      <c r="C204" s="177">
        <v>101.57</v>
      </c>
      <c r="D204" s="178">
        <v>1.3285</v>
      </c>
      <c r="E204" s="32">
        <f t="shared" si="471"/>
        <v>0.22000000000000003</v>
      </c>
      <c r="F204" s="26">
        <f t="shared" si="472"/>
        <v>4.6547185185185032E-2</v>
      </c>
      <c r="H204" s="58">
        <f t="shared" si="473"/>
        <v>6.283869999999979</v>
      </c>
      <c r="I204" s="2" t="s">
        <v>65</v>
      </c>
      <c r="J204" s="33" t="s">
        <v>2308</v>
      </c>
      <c r="K204" s="59">
        <f t="shared" si="474"/>
        <v>44301</v>
      </c>
      <c r="L204" s="60" t="str">
        <f t="shared" ca="1" si="475"/>
        <v>2021/5/26</v>
      </c>
      <c r="M204" s="44">
        <f t="shared" ca="1" si="476"/>
        <v>5670</v>
      </c>
      <c r="N204" s="61">
        <f t="shared" ca="1" si="477"/>
        <v>0.40451720458553658</v>
      </c>
      <c r="O204" s="35">
        <f t="shared" si="478"/>
        <v>134.935745</v>
      </c>
      <c r="P204" s="35">
        <f t="shared" si="479"/>
        <v>-6.4255000000002838E-2</v>
      </c>
      <c r="Q204" s="36">
        <f t="shared" si="480"/>
        <v>0.9</v>
      </c>
      <c r="R204" s="37">
        <f t="shared" si="462"/>
        <v>19990.689999999966</v>
      </c>
      <c r="S204" s="38">
        <f t="shared" si="463"/>
        <v>26557.631664999954</v>
      </c>
      <c r="T204" s="38"/>
      <c r="U204" s="62"/>
      <c r="V204" s="39">
        <f t="shared" si="464"/>
        <v>65388.489999999991</v>
      </c>
      <c r="W204" s="39">
        <f t="shared" si="465"/>
        <v>91946.121664999941</v>
      </c>
      <c r="X204" s="1">
        <f t="shared" si="466"/>
        <v>78995</v>
      </c>
      <c r="Y204" s="37">
        <f t="shared" si="467"/>
        <v>12951.121664999941</v>
      </c>
      <c r="Z204" s="183">
        <f t="shared" si="468"/>
        <v>0.16394862541932964</v>
      </c>
      <c r="AA204" s="183">
        <f>SUM($C$2:C204)*D204/SUM($B$2:B204)-1</f>
        <v>5.617239224543713E-3</v>
      </c>
      <c r="AB204" s="183">
        <f t="shared" si="469"/>
        <v>0.15833138619478593</v>
      </c>
      <c r="AC204" s="40">
        <f t="shared" si="470"/>
        <v>0.173452814814815</v>
      </c>
    </row>
    <row r="205" spans="1:29">
      <c r="A205" s="181" t="s">
        <v>2309</v>
      </c>
      <c r="B205" s="2">
        <v>135</v>
      </c>
      <c r="C205" s="177">
        <v>100.6</v>
      </c>
      <c r="D205" s="178">
        <v>1.3411999999999999</v>
      </c>
      <c r="E205" s="32">
        <f t="shared" si="471"/>
        <v>0.22000000000000003</v>
      </c>
      <c r="F205" s="26">
        <f t="shared" si="472"/>
        <v>3.6552592592592512E-2</v>
      </c>
      <c r="H205" s="58">
        <f t="shared" si="473"/>
        <v>4.934599999999989</v>
      </c>
      <c r="I205" s="2" t="s">
        <v>65</v>
      </c>
      <c r="J205" s="33" t="s">
        <v>2310</v>
      </c>
      <c r="K205" s="59">
        <f t="shared" si="474"/>
        <v>44302</v>
      </c>
      <c r="L205" s="60" t="str">
        <f t="shared" ca="1" si="475"/>
        <v>2021/5/26</v>
      </c>
      <c r="M205" s="44">
        <f t="shared" ca="1" si="476"/>
        <v>5535</v>
      </c>
      <c r="N205" s="61">
        <f t="shared" ca="1" si="477"/>
        <v>0.3254072267389333</v>
      </c>
      <c r="O205" s="35">
        <f t="shared" si="478"/>
        <v>134.92471999999998</v>
      </c>
      <c r="P205" s="35">
        <f t="shared" si="479"/>
        <v>-7.5280000000020664E-2</v>
      </c>
      <c r="Q205" s="36">
        <f t="shared" si="480"/>
        <v>0.9</v>
      </c>
      <c r="R205" s="37">
        <f t="shared" si="462"/>
        <v>20091.289999999964</v>
      </c>
      <c r="S205" s="38">
        <f t="shared" si="463"/>
        <v>26946.43814799995</v>
      </c>
      <c r="T205" s="38"/>
      <c r="U205" s="62"/>
      <c r="V205" s="39">
        <f t="shared" si="464"/>
        <v>65388.489999999991</v>
      </c>
      <c r="W205" s="39">
        <f t="shared" si="465"/>
        <v>92334.928147999948</v>
      </c>
      <c r="X205" s="1">
        <f t="shared" si="466"/>
        <v>79130</v>
      </c>
      <c r="Y205" s="37">
        <f t="shared" si="467"/>
        <v>13204.928147999948</v>
      </c>
      <c r="Z205" s="183">
        <f t="shared" si="468"/>
        <v>0.16687638250979342</v>
      </c>
      <c r="AA205" s="183">
        <f>SUM($C$2:C205)*D205/SUM($B$2:B205)-1</f>
        <v>1.5150763745318541E-2</v>
      </c>
      <c r="AB205" s="183">
        <f t="shared" si="469"/>
        <v>0.15172561876447488</v>
      </c>
      <c r="AC205" s="40">
        <f t="shared" si="470"/>
        <v>0.1834474074074075</v>
      </c>
    </row>
    <row r="206" spans="1:29">
      <c r="A206" s="181" t="s">
        <v>2311</v>
      </c>
      <c r="B206" s="2">
        <v>135</v>
      </c>
      <c r="C206" s="177">
        <v>99.32</v>
      </c>
      <c r="D206" s="178">
        <v>1.3585</v>
      </c>
      <c r="E206" s="32">
        <f t="shared" si="471"/>
        <v>0.22000000000000003</v>
      </c>
      <c r="F206" s="26">
        <f t="shared" si="472"/>
        <v>2.3363851851851896E-2</v>
      </c>
      <c r="H206" s="58">
        <f t="shared" si="473"/>
        <v>3.154120000000006</v>
      </c>
      <c r="I206" s="2" t="s">
        <v>65</v>
      </c>
      <c r="J206" s="33" t="s">
        <v>2312</v>
      </c>
      <c r="K206" s="59">
        <f t="shared" si="474"/>
        <v>44305</v>
      </c>
      <c r="L206" s="60" t="str">
        <f t="shared" ca="1" si="475"/>
        <v>2021/5/26</v>
      </c>
      <c r="M206" s="44">
        <f t="shared" ca="1" si="476"/>
        <v>5130</v>
      </c>
      <c r="N206" s="61">
        <f t="shared" ca="1" si="477"/>
        <v>0.22441594541910373</v>
      </c>
      <c r="O206" s="35">
        <f t="shared" si="478"/>
        <v>134.92622</v>
      </c>
      <c r="P206" s="35">
        <f t="shared" si="479"/>
        <v>-7.3779999999999291E-2</v>
      </c>
      <c r="Q206" s="36">
        <f t="shared" si="480"/>
        <v>0.9</v>
      </c>
      <c r="R206" s="37">
        <f t="shared" si="462"/>
        <v>20190.609999999964</v>
      </c>
      <c r="S206" s="38">
        <f t="shared" si="463"/>
        <v>27428.943684999951</v>
      </c>
      <c r="T206" s="38"/>
      <c r="U206" s="62"/>
      <c r="V206" s="39">
        <f t="shared" si="464"/>
        <v>65388.489999999991</v>
      </c>
      <c r="W206" s="39">
        <f t="shared" si="465"/>
        <v>92817.433684999938</v>
      </c>
      <c r="X206" s="1">
        <f t="shared" si="466"/>
        <v>79265</v>
      </c>
      <c r="Y206" s="37">
        <f t="shared" si="467"/>
        <v>13552.433684999938</v>
      </c>
      <c r="Z206" s="183">
        <f t="shared" si="468"/>
        <v>0.17097626550179701</v>
      </c>
      <c r="AA206" s="183">
        <f>SUM($C$2:C206)*D206/SUM($B$2:B206)-1</f>
        <v>2.8100245202161478E-2</v>
      </c>
      <c r="AB206" s="183">
        <f t="shared" si="469"/>
        <v>0.14287602029963553</v>
      </c>
      <c r="AC206" s="40">
        <f t="shared" si="470"/>
        <v>0.19663614814814814</v>
      </c>
    </row>
    <row r="207" spans="1:29">
      <c r="A207" s="181" t="s">
        <v>2313</v>
      </c>
      <c r="B207" s="2">
        <v>135</v>
      </c>
      <c r="C207" s="177">
        <v>99.26</v>
      </c>
      <c r="D207" s="178">
        <v>1.3593999999999999</v>
      </c>
      <c r="E207" s="32">
        <f t="shared" si="471"/>
        <v>0.22000000000000003</v>
      </c>
      <c r="F207" s="26">
        <f t="shared" si="472"/>
        <v>2.2745629629629657E-2</v>
      </c>
      <c r="H207" s="58">
        <f t="shared" si="473"/>
        <v>3.0706600000000037</v>
      </c>
      <c r="I207" s="2" t="s">
        <v>65</v>
      </c>
      <c r="J207" s="33" t="s">
        <v>2314</v>
      </c>
      <c r="K207" s="59">
        <f t="shared" si="474"/>
        <v>44306</v>
      </c>
      <c r="L207" s="60" t="str">
        <f t="shared" ca="1" si="475"/>
        <v>2021/5/26</v>
      </c>
      <c r="M207" s="44">
        <f t="shared" ca="1" si="476"/>
        <v>4995</v>
      </c>
      <c r="N207" s="61">
        <f t="shared" ca="1" si="477"/>
        <v>0.22438256256256281</v>
      </c>
      <c r="O207" s="35">
        <f t="shared" si="478"/>
        <v>134.934044</v>
      </c>
      <c r="P207" s="35">
        <f t="shared" si="479"/>
        <v>-6.5955999999999904E-2</v>
      </c>
      <c r="Q207" s="36">
        <f t="shared" si="480"/>
        <v>0.9</v>
      </c>
      <c r="R207" s="37">
        <f t="shared" si="462"/>
        <v>20289.869999999963</v>
      </c>
      <c r="S207" s="38">
        <f t="shared" si="463"/>
        <v>27582.049277999948</v>
      </c>
      <c r="T207" s="38"/>
      <c r="U207" s="62"/>
      <c r="V207" s="39">
        <f t="shared" si="464"/>
        <v>65388.489999999991</v>
      </c>
      <c r="W207" s="39">
        <f t="shared" si="465"/>
        <v>92970.539277999938</v>
      </c>
      <c r="X207" s="1">
        <f t="shared" si="466"/>
        <v>79400</v>
      </c>
      <c r="Y207" s="37">
        <f t="shared" si="467"/>
        <v>13570.539277999938</v>
      </c>
      <c r="Z207" s="183">
        <f t="shared" si="468"/>
        <v>0.17091359292191366</v>
      </c>
      <c r="AA207" s="183">
        <f>SUM($C$2:C207)*D207/SUM($B$2:B207)-1</f>
        <v>2.8634844493882206E-2</v>
      </c>
      <c r="AB207" s="183">
        <f t="shared" si="469"/>
        <v>0.14227874842803145</v>
      </c>
      <c r="AC207" s="40">
        <f t="shared" si="470"/>
        <v>0.19725437037037036</v>
      </c>
    </row>
    <row r="208" spans="1:29">
      <c r="A208" s="181" t="s">
        <v>2315</v>
      </c>
      <c r="B208" s="2">
        <v>135</v>
      </c>
      <c r="C208" s="177">
        <v>99.34</v>
      </c>
      <c r="D208" s="178">
        <v>1.3583000000000001</v>
      </c>
      <c r="E208" s="32">
        <f t="shared" si="471"/>
        <v>0.22000000000000003</v>
      </c>
      <c r="F208" s="26">
        <f t="shared" si="472"/>
        <v>2.3569925925925907E-2</v>
      </c>
      <c r="H208" s="58">
        <f t="shared" si="473"/>
        <v>3.1819399999999973</v>
      </c>
      <c r="I208" s="2" t="s">
        <v>65</v>
      </c>
      <c r="J208" s="33" t="s">
        <v>2316</v>
      </c>
      <c r="K208" s="59">
        <f t="shared" si="474"/>
        <v>44307</v>
      </c>
      <c r="L208" s="60" t="str">
        <f t="shared" ca="1" si="475"/>
        <v>2021/5/26</v>
      </c>
      <c r="M208" s="44">
        <f t="shared" ca="1" si="476"/>
        <v>4860</v>
      </c>
      <c r="N208" s="61">
        <f t="shared" ca="1" si="477"/>
        <v>0.23897286008230434</v>
      </c>
      <c r="O208" s="35">
        <f t="shared" si="478"/>
        <v>134.93352200000001</v>
      </c>
      <c r="P208" s="35">
        <f t="shared" si="479"/>
        <v>-6.6477999999989379E-2</v>
      </c>
      <c r="Q208" s="36">
        <f t="shared" si="480"/>
        <v>0.9</v>
      </c>
      <c r="R208" s="37">
        <f t="shared" si="462"/>
        <v>20389.209999999963</v>
      </c>
      <c r="S208" s="38">
        <f t="shared" si="463"/>
        <v>27694.663942999952</v>
      </c>
      <c r="T208" s="38"/>
      <c r="U208" s="62"/>
      <c r="V208" s="39">
        <f t="shared" si="464"/>
        <v>65388.489999999991</v>
      </c>
      <c r="W208" s="39">
        <f t="shared" si="465"/>
        <v>93083.153942999939</v>
      </c>
      <c r="X208" s="1">
        <f t="shared" si="466"/>
        <v>79535</v>
      </c>
      <c r="Y208" s="37">
        <f t="shared" si="467"/>
        <v>13548.153942999939</v>
      </c>
      <c r="Z208" s="183">
        <f t="shared" si="468"/>
        <v>0.17034203737976905</v>
      </c>
      <c r="AA208" s="183">
        <f>SUM($C$2:C208)*D208/SUM($B$2:B208)-1</f>
        <v>2.766156664822006E-2</v>
      </c>
      <c r="AB208" s="183">
        <f t="shared" si="469"/>
        <v>0.14268047073154899</v>
      </c>
      <c r="AC208" s="40">
        <f t="shared" si="470"/>
        <v>0.19643007407407412</v>
      </c>
    </row>
    <row r="209" spans="1:29">
      <c r="A209" s="181" t="s">
        <v>2317</v>
      </c>
      <c r="B209" s="2">
        <v>135</v>
      </c>
      <c r="C209" s="177">
        <v>98.98</v>
      </c>
      <c r="D209" s="178">
        <v>1.3632</v>
      </c>
      <c r="E209" s="32">
        <f t="shared" si="471"/>
        <v>0.22000000000000003</v>
      </c>
      <c r="F209" s="26">
        <f t="shared" si="472"/>
        <v>1.986059259259268E-2</v>
      </c>
      <c r="H209" s="58">
        <f t="shared" si="473"/>
        <v>2.6811800000000119</v>
      </c>
      <c r="I209" s="2" t="s">
        <v>65</v>
      </c>
      <c r="J209" s="33" t="s">
        <v>2318</v>
      </c>
      <c r="K209" s="59">
        <f t="shared" si="474"/>
        <v>44308</v>
      </c>
      <c r="L209" s="60" t="str">
        <f t="shared" ca="1" si="475"/>
        <v>2021/5/26</v>
      </c>
      <c r="M209" s="44">
        <f t="shared" ca="1" si="476"/>
        <v>4725</v>
      </c>
      <c r="N209" s="61">
        <f t="shared" ca="1" si="477"/>
        <v>0.20711760846560939</v>
      </c>
      <c r="O209" s="35">
        <f t="shared" si="478"/>
        <v>134.92953600000001</v>
      </c>
      <c r="P209" s="35">
        <f t="shared" si="479"/>
        <v>-7.0463999999986981E-2</v>
      </c>
      <c r="Q209" s="36">
        <f t="shared" si="480"/>
        <v>0.9</v>
      </c>
      <c r="R209" s="37">
        <f t="shared" si="462"/>
        <v>20488.189999999962</v>
      </c>
      <c r="S209" s="38">
        <f t="shared" si="463"/>
        <v>27929.500607999948</v>
      </c>
      <c r="T209" s="38"/>
      <c r="U209" s="62"/>
      <c r="V209" s="39">
        <f t="shared" si="464"/>
        <v>65388.489999999991</v>
      </c>
      <c r="W209" s="39">
        <f t="shared" si="465"/>
        <v>93317.990607999935</v>
      </c>
      <c r="X209" s="1">
        <f t="shared" si="466"/>
        <v>79670</v>
      </c>
      <c r="Y209" s="37">
        <f t="shared" si="467"/>
        <v>13647.990607999935</v>
      </c>
      <c r="Z209" s="183">
        <f t="shared" si="468"/>
        <v>0.17130652200326257</v>
      </c>
      <c r="AA209" s="183">
        <f>SUM($C$2:C209)*D209/SUM($B$2:B209)-1</f>
        <v>3.1210755947136626E-2</v>
      </c>
      <c r="AB209" s="183">
        <f t="shared" si="469"/>
        <v>0.14009576605612595</v>
      </c>
      <c r="AC209" s="40">
        <f t="shared" si="470"/>
        <v>0.20013940740740735</v>
      </c>
    </row>
    <row r="210" spans="1:29">
      <c r="A210" s="181" t="s">
        <v>2319</v>
      </c>
      <c r="B210" s="2">
        <v>135</v>
      </c>
      <c r="C210" s="177">
        <v>98.68</v>
      </c>
      <c r="D210" s="178">
        <v>1.3673</v>
      </c>
      <c r="E210" s="32">
        <f t="shared" si="471"/>
        <v>0.22000000000000003</v>
      </c>
      <c r="F210" s="26">
        <f t="shared" si="472"/>
        <v>1.6769481481481482E-2</v>
      </c>
      <c r="H210" s="58">
        <f t="shared" si="473"/>
        <v>2.2638800000000003</v>
      </c>
      <c r="I210" s="2" t="s">
        <v>65</v>
      </c>
      <c r="J210" s="33" t="s">
        <v>2320</v>
      </c>
      <c r="K210" s="59">
        <f t="shared" si="474"/>
        <v>44309</v>
      </c>
      <c r="L210" s="60" t="str">
        <f t="shared" ca="1" si="475"/>
        <v>2021/5/26</v>
      </c>
      <c r="M210" s="44">
        <f t="shared" ca="1" si="476"/>
        <v>4590</v>
      </c>
      <c r="N210" s="61">
        <f t="shared" ca="1" si="477"/>
        <v>0.18002531590413945</v>
      </c>
      <c r="O210" s="35">
        <f t="shared" si="478"/>
        <v>134.925164</v>
      </c>
      <c r="P210" s="35">
        <f t="shared" si="479"/>
        <v>-7.4836000000004788E-2</v>
      </c>
      <c r="Q210" s="36">
        <f t="shared" si="480"/>
        <v>0.9</v>
      </c>
      <c r="R210" s="37">
        <f t="shared" si="462"/>
        <v>20586.869999999963</v>
      </c>
      <c r="S210" s="38">
        <f t="shared" si="463"/>
        <v>28148.427350999948</v>
      </c>
      <c r="T210" s="38"/>
      <c r="U210" s="62"/>
      <c r="V210" s="39">
        <f t="shared" si="464"/>
        <v>65388.489999999991</v>
      </c>
      <c r="W210" s="39">
        <f t="shared" si="465"/>
        <v>93536.917350999938</v>
      </c>
      <c r="X210" s="1">
        <f t="shared" si="466"/>
        <v>79805</v>
      </c>
      <c r="Y210" s="37">
        <f t="shared" si="467"/>
        <v>13731.917350999938</v>
      </c>
      <c r="Z210" s="183">
        <f t="shared" si="468"/>
        <v>0.17206838357245702</v>
      </c>
      <c r="AA210" s="183">
        <f>SUM($C$2:C210)*D210/SUM($B$2:B210)-1</f>
        <v>3.4140310575342614E-2</v>
      </c>
      <c r="AB210" s="183">
        <f t="shared" si="469"/>
        <v>0.1379280729971144</v>
      </c>
      <c r="AC210" s="40">
        <f t="shared" si="470"/>
        <v>0.20323051851851853</v>
      </c>
    </row>
    <row r="211" spans="1:29">
      <c r="A211" s="181" t="s">
        <v>2321</v>
      </c>
      <c r="B211" s="2">
        <v>135</v>
      </c>
      <c r="C211" s="177">
        <v>98.91</v>
      </c>
      <c r="D211" s="178">
        <v>1.3642000000000001</v>
      </c>
      <c r="E211" s="32">
        <f t="shared" si="471"/>
        <v>0.22000000000000003</v>
      </c>
      <c r="F211" s="26">
        <f t="shared" si="472"/>
        <v>1.9139333333333331E-2</v>
      </c>
      <c r="H211" s="58">
        <f t="shared" si="473"/>
        <v>2.5838099999999997</v>
      </c>
      <c r="I211" s="2" t="s">
        <v>65</v>
      </c>
      <c r="J211" s="33" t="s">
        <v>2322</v>
      </c>
      <c r="K211" s="59">
        <f t="shared" si="474"/>
        <v>44312</v>
      </c>
      <c r="L211" s="60" t="str">
        <f t="shared" ca="1" si="475"/>
        <v>2021/5/26</v>
      </c>
      <c r="M211" s="44">
        <f t="shared" ca="1" si="476"/>
        <v>4185</v>
      </c>
      <c r="N211" s="61">
        <f t="shared" ca="1" si="477"/>
        <v>0.22535021505376343</v>
      </c>
      <c r="O211" s="35">
        <f t="shared" si="478"/>
        <v>134.93302199999999</v>
      </c>
      <c r="P211" s="35">
        <f t="shared" si="479"/>
        <v>-6.6978000000005977E-2</v>
      </c>
      <c r="Q211" s="36">
        <f t="shared" si="480"/>
        <v>0.9</v>
      </c>
      <c r="R211" s="37">
        <f t="shared" si="462"/>
        <v>20685.779999999962</v>
      </c>
      <c r="S211" s="38">
        <f t="shared" si="463"/>
        <v>28219.54107599995</v>
      </c>
      <c r="T211" s="38"/>
      <c r="U211" s="62"/>
      <c r="V211" s="39">
        <f t="shared" si="464"/>
        <v>65388.489999999991</v>
      </c>
      <c r="W211" s="39">
        <f t="shared" si="465"/>
        <v>93608.031075999941</v>
      </c>
      <c r="X211" s="1">
        <f t="shared" si="466"/>
        <v>79940</v>
      </c>
      <c r="Y211" s="37">
        <f t="shared" si="467"/>
        <v>13668.031075999941</v>
      </c>
      <c r="Z211" s="183">
        <f t="shared" si="468"/>
        <v>0.17097862241681194</v>
      </c>
      <c r="AA211" s="183">
        <f>SUM($C$2:C211)*D211/SUM($B$2:B211)-1</f>
        <v>3.1637198473282613E-2</v>
      </c>
      <c r="AB211" s="183">
        <f t="shared" si="469"/>
        <v>0.13934142394352933</v>
      </c>
      <c r="AC211" s="40">
        <f t="shared" si="470"/>
        <v>0.20086066666666669</v>
      </c>
    </row>
    <row r="212" spans="1:29">
      <c r="A212" s="181" t="s">
        <v>2362</v>
      </c>
      <c r="B212" s="2">
        <v>135</v>
      </c>
      <c r="C212" s="177">
        <v>98.86</v>
      </c>
      <c r="D212" s="178">
        <v>1.3649</v>
      </c>
      <c r="E212" s="32">
        <f t="shared" ref="E212:E216" si="481">10%*Q212+13%</f>
        <v>0.22000000000000003</v>
      </c>
      <c r="F212" s="26">
        <f t="shared" ref="F212:F216" si="482">IF(G212="",($F$1*C212-B212)/B212,H212/B212)</f>
        <v>1.8624148148148202E-2</v>
      </c>
      <c r="H212" s="58">
        <f t="shared" ref="H212:H216" si="483">IF(G212="",$F$1*C212-B212,G212-B212)</f>
        <v>2.5142600000000073</v>
      </c>
      <c r="I212" s="2" t="s">
        <v>65</v>
      </c>
      <c r="J212" s="33" t="s">
        <v>2363</v>
      </c>
      <c r="K212" s="59">
        <f t="shared" ref="K212:K216" si="484">DATE(MID(J212,1,4),MID(J212,5,2),MID(J212,7,2))</f>
        <v>44313</v>
      </c>
      <c r="L212" s="60" t="str">
        <f t="shared" ref="L212:L216" ca="1" si="485">IF(LEN(J212) &gt; 15,DATE(MID(J212,12,4),MID(J212,16,2),MID(J212,18,2)),TEXT(TODAY(),"yyyy/m/d"))</f>
        <v>2021/5/26</v>
      </c>
      <c r="M212" s="44">
        <f t="shared" ref="M212:M216" ca="1" si="486">(L212-K212+1)*B212</f>
        <v>4050</v>
      </c>
      <c r="N212" s="61">
        <f t="shared" ref="N212:N216" ca="1" si="487">H212/M212*365</f>
        <v>0.22659380246913646</v>
      </c>
      <c r="O212" s="35">
        <f t="shared" ref="O212:O216" si="488">D212*C212</f>
        <v>134.93401399999999</v>
      </c>
      <c r="P212" s="35">
        <f t="shared" ref="P212:P216" si="489">O212-B212</f>
        <v>-6.5986000000009426E-2</v>
      </c>
      <c r="Q212" s="36">
        <f t="shared" ref="Q212:Q216" si="490">B212/150</f>
        <v>0.9</v>
      </c>
      <c r="R212" s="37">
        <f t="shared" ref="R212:R216" si="491">R211+C212-T212</f>
        <v>20784.639999999963</v>
      </c>
      <c r="S212" s="38">
        <f t="shared" ref="S212:S216" si="492">R212*D212</f>
        <v>28368.95513599995</v>
      </c>
      <c r="T212" s="38"/>
      <c r="U212" s="62"/>
      <c r="V212" s="39">
        <f t="shared" ref="V212:V216" si="493">U212+V211</f>
        <v>65388.489999999991</v>
      </c>
      <c r="W212" s="39">
        <f t="shared" ref="W212:W216" si="494">S212+V212</f>
        <v>93757.445135999937</v>
      </c>
      <c r="X212" s="1">
        <f t="shared" ref="X212:X216" si="495">X211+B212</f>
        <v>80075</v>
      </c>
      <c r="Y212" s="37">
        <f t="shared" ref="Y212:Y216" si="496">W212-X212</f>
        <v>13682.445135999937</v>
      </c>
      <c r="Z212" s="183">
        <f t="shared" ref="Z212:Z216" si="497">W212/X212-1</f>
        <v>0.17087037322510068</v>
      </c>
      <c r="AA212" s="183">
        <f>SUM($C$2:C212)*D212/SUM($B$2:B212)-1</f>
        <v>3.2007086236209181E-2</v>
      </c>
      <c r="AB212" s="183">
        <f t="shared" ref="AB212:AB216" si="498">Z212-AA212</f>
        <v>0.1388632869888915</v>
      </c>
      <c r="AC212" s="40">
        <f t="shared" ref="AC212:AC216" si="499">IF(E212-F212&lt;0,"达成",E212-F212)</f>
        <v>0.20137585185185183</v>
      </c>
    </row>
    <row r="213" spans="1:29">
      <c r="A213" s="181" t="s">
        <v>2364</v>
      </c>
      <c r="B213" s="2">
        <v>135</v>
      </c>
      <c r="C213" s="177">
        <v>98.22</v>
      </c>
      <c r="D213" s="178">
        <v>1.3737999999999999</v>
      </c>
      <c r="E213" s="32">
        <f t="shared" si="481"/>
        <v>0.22000000000000003</v>
      </c>
      <c r="F213" s="26">
        <f t="shared" si="482"/>
        <v>1.202977777777779E-2</v>
      </c>
      <c r="H213" s="58">
        <f t="shared" si="483"/>
        <v>1.6240200000000016</v>
      </c>
      <c r="I213" s="2" t="s">
        <v>65</v>
      </c>
      <c r="J213" s="33" t="s">
        <v>2365</v>
      </c>
      <c r="K213" s="59">
        <f t="shared" si="484"/>
        <v>44314</v>
      </c>
      <c r="L213" s="60" t="str">
        <f t="shared" ca="1" si="485"/>
        <v>2021/5/26</v>
      </c>
      <c r="M213" s="44">
        <f t="shared" ca="1" si="486"/>
        <v>3915</v>
      </c>
      <c r="N213" s="61">
        <f t="shared" ca="1" si="487"/>
        <v>0.15140927203065149</v>
      </c>
      <c r="O213" s="35">
        <f t="shared" si="488"/>
        <v>134.93463599999998</v>
      </c>
      <c r="P213" s="35">
        <f t="shared" si="489"/>
        <v>-6.5364000000016631E-2</v>
      </c>
      <c r="Q213" s="36">
        <f t="shared" si="490"/>
        <v>0.9</v>
      </c>
      <c r="R213" s="37">
        <f t="shared" si="491"/>
        <v>20882.859999999964</v>
      </c>
      <c r="S213" s="38">
        <f t="shared" si="492"/>
        <v>28688.87306799995</v>
      </c>
      <c r="T213" s="38"/>
      <c r="U213" s="62"/>
      <c r="V213" s="39">
        <f t="shared" si="493"/>
        <v>65388.489999999991</v>
      </c>
      <c r="W213" s="39">
        <f t="shared" si="494"/>
        <v>94077.363067999948</v>
      </c>
      <c r="X213" s="1">
        <f t="shared" si="495"/>
        <v>80210</v>
      </c>
      <c r="Y213" s="37">
        <f t="shared" si="496"/>
        <v>13867.363067999948</v>
      </c>
      <c r="Z213" s="183">
        <f t="shared" si="497"/>
        <v>0.17288820680713068</v>
      </c>
      <c r="AA213" s="183">
        <f>SUM($C$2:C213)*D213/SUM($B$2:B213)-1</f>
        <v>3.8545819798416092E-2</v>
      </c>
      <c r="AB213" s="183">
        <f t="shared" si="498"/>
        <v>0.13434238700871459</v>
      </c>
      <c r="AC213" s="40">
        <f t="shared" si="499"/>
        <v>0.20797022222222225</v>
      </c>
    </row>
    <row r="214" spans="1:29">
      <c r="A214" s="181" t="s">
        <v>2366</v>
      </c>
      <c r="B214" s="2">
        <v>135</v>
      </c>
      <c r="C214" s="177">
        <v>98.16</v>
      </c>
      <c r="D214" s="178">
        <v>1.3746</v>
      </c>
      <c r="E214" s="32">
        <f t="shared" si="481"/>
        <v>0.22000000000000003</v>
      </c>
      <c r="F214" s="26">
        <f t="shared" si="482"/>
        <v>1.141155555555555E-2</v>
      </c>
      <c r="H214" s="58">
        <f t="shared" si="483"/>
        <v>1.5405599999999993</v>
      </c>
      <c r="I214" s="2" t="s">
        <v>65</v>
      </c>
      <c r="J214" s="33" t="s">
        <v>2367</v>
      </c>
      <c r="K214" s="59">
        <f t="shared" si="484"/>
        <v>44315</v>
      </c>
      <c r="L214" s="60" t="str">
        <f t="shared" ca="1" si="485"/>
        <v>2021/5/26</v>
      </c>
      <c r="M214" s="44">
        <f t="shared" ca="1" si="486"/>
        <v>3780</v>
      </c>
      <c r="N214" s="61">
        <f t="shared" ca="1" si="487"/>
        <v>0.14875777777777771</v>
      </c>
      <c r="O214" s="35">
        <f t="shared" si="488"/>
        <v>134.930736</v>
      </c>
      <c r="P214" s="35">
        <f t="shared" si="489"/>
        <v>-6.9264000000003989E-2</v>
      </c>
      <c r="Q214" s="36">
        <f t="shared" si="490"/>
        <v>0.9</v>
      </c>
      <c r="R214" s="37">
        <f t="shared" si="491"/>
        <v>20981.019999999964</v>
      </c>
      <c r="S214" s="38">
        <f t="shared" si="492"/>
        <v>28840.510091999953</v>
      </c>
      <c r="T214" s="38"/>
      <c r="U214" s="62"/>
      <c r="V214" s="39">
        <f t="shared" si="493"/>
        <v>65388.489999999991</v>
      </c>
      <c r="W214" s="39">
        <f t="shared" si="494"/>
        <v>94229.000091999944</v>
      </c>
      <c r="X214" s="1">
        <f t="shared" si="495"/>
        <v>80345</v>
      </c>
      <c r="Y214" s="37">
        <f t="shared" si="496"/>
        <v>13884.000091999944</v>
      </c>
      <c r="Z214" s="183">
        <f t="shared" si="497"/>
        <v>0.17280478053394654</v>
      </c>
      <c r="AA214" s="183">
        <f>SUM($C$2:C214)*D214/SUM($B$2:B214)-1</f>
        <v>3.8958774637291915E-2</v>
      </c>
      <c r="AB214" s="183">
        <f t="shared" si="498"/>
        <v>0.13384600589665463</v>
      </c>
      <c r="AC214" s="40">
        <f t="shared" si="499"/>
        <v>0.20858844444444447</v>
      </c>
    </row>
    <row r="215" spans="1:29">
      <c r="A215" s="181" t="s">
        <v>2368</v>
      </c>
      <c r="B215" s="2">
        <v>135</v>
      </c>
      <c r="C215" s="177">
        <v>98.22</v>
      </c>
      <c r="D215" s="178">
        <v>1.3737999999999999</v>
      </c>
      <c r="E215" s="32">
        <f t="shared" si="481"/>
        <v>0.22000000000000003</v>
      </c>
      <c r="F215" s="26">
        <f t="shared" si="482"/>
        <v>1.202977777777779E-2</v>
      </c>
      <c r="H215" s="58">
        <f t="shared" si="483"/>
        <v>1.6240200000000016</v>
      </c>
      <c r="I215" s="2" t="s">
        <v>65</v>
      </c>
      <c r="J215" s="33" t="s">
        <v>2369</v>
      </c>
      <c r="K215" s="59">
        <f t="shared" si="484"/>
        <v>44316</v>
      </c>
      <c r="L215" s="60" t="str">
        <f t="shared" ca="1" si="485"/>
        <v>2021/5/26</v>
      </c>
      <c r="M215" s="44">
        <f t="shared" ca="1" si="486"/>
        <v>3645</v>
      </c>
      <c r="N215" s="61">
        <f t="shared" ca="1" si="487"/>
        <v>0.1626247736625516</v>
      </c>
      <c r="O215" s="35">
        <f t="shared" si="488"/>
        <v>134.93463599999998</v>
      </c>
      <c r="P215" s="35">
        <f t="shared" si="489"/>
        <v>-6.5364000000016631E-2</v>
      </c>
      <c r="Q215" s="36">
        <f t="shared" si="490"/>
        <v>0.9</v>
      </c>
      <c r="R215" s="37">
        <f t="shared" si="491"/>
        <v>21079.239999999965</v>
      </c>
      <c r="S215" s="38">
        <f t="shared" si="492"/>
        <v>28958.659911999952</v>
      </c>
      <c r="T215" s="38"/>
      <c r="U215" s="62"/>
      <c r="V215" s="39">
        <f t="shared" si="493"/>
        <v>65388.489999999991</v>
      </c>
      <c r="W215" s="39">
        <f t="shared" si="494"/>
        <v>94347.149911999935</v>
      </c>
      <c r="X215" s="1">
        <f t="shared" si="495"/>
        <v>80480</v>
      </c>
      <c r="Y215" s="37">
        <f t="shared" si="496"/>
        <v>13867.149911999935</v>
      </c>
      <c r="Z215" s="183">
        <f t="shared" si="497"/>
        <v>0.17230554065606274</v>
      </c>
      <c r="AA215" s="183">
        <f>SUM($C$2:C215)*D215/SUM($B$2:B215)-1</f>
        <v>3.8167191372549203E-2</v>
      </c>
      <c r="AB215" s="183">
        <f t="shared" si="498"/>
        <v>0.13413834928351354</v>
      </c>
      <c r="AC215" s="40">
        <f t="shared" si="499"/>
        <v>0.20797022222222225</v>
      </c>
    </row>
    <row r="216" spans="1:29">
      <c r="A216" s="181" t="s">
        <v>2370</v>
      </c>
      <c r="B216" s="2">
        <v>135</v>
      </c>
      <c r="C216" s="177">
        <v>98.16</v>
      </c>
      <c r="D216" s="178">
        <v>1.3746</v>
      </c>
      <c r="E216" s="32">
        <f t="shared" si="481"/>
        <v>0.22000000000000003</v>
      </c>
      <c r="F216" s="26">
        <f t="shared" si="482"/>
        <v>1.141155555555555E-2</v>
      </c>
      <c r="H216" s="58">
        <f t="shared" si="483"/>
        <v>1.5405599999999993</v>
      </c>
      <c r="I216" s="2" t="s">
        <v>65</v>
      </c>
      <c r="J216" s="33" t="s">
        <v>2371</v>
      </c>
      <c r="K216" s="59">
        <f t="shared" si="484"/>
        <v>44322</v>
      </c>
      <c r="L216" s="60" t="str">
        <f t="shared" ca="1" si="485"/>
        <v>2021/5/26</v>
      </c>
      <c r="M216" s="44">
        <f t="shared" ca="1" si="486"/>
        <v>2835</v>
      </c>
      <c r="N216" s="61">
        <f t="shared" ca="1" si="487"/>
        <v>0.19834370370370361</v>
      </c>
      <c r="O216" s="35">
        <f t="shared" si="488"/>
        <v>134.930736</v>
      </c>
      <c r="P216" s="35">
        <f t="shared" si="489"/>
        <v>-6.9264000000003989E-2</v>
      </c>
      <c r="Q216" s="36">
        <f t="shared" si="490"/>
        <v>0.9</v>
      </c>
      <c r="R216" s="37">
        <f t="shared" si="491"/>
        <v>21177.399999999965</v>
      </c>
      <c r="S216" s="38">
        <f t="shared" si="492"/>
        <v>29110.454039999953</v>
      </c>
      <c r="T216" s="38"/>
      <c r="U216" s="62"/>
      <c r="V216" s="39">
        <f t="shared" si="493"/>
        <v>65388.489999999991</v>
      </c>
      <c r="W216" s="39">
        <f t="shared" si="494"/>
        <v>94498.944039999944</v>
      </c>
      <c r="X216" s="1">
        <f t="shared" si="495"/>
        <v>80615</v>
      </c>
      <c r="Y216" s="37">
        <f t="shared" si="496"/>
        <v>13883.944039999944</v>
      </c>
      <c r="Z216" s="183">
        <f t="shared" si="497"/>
        <v>0.17222531836506794</v>
      </c>
      <c r="AA216" s="183">
        <f>SUM($C$2:C216)*D216/SUM($B$2:B216)-1</f>
        <v>3.8583577860564322E-2</v>
      </c>
      <c r="AB216" s="183">
        <f t="shared" si="498"/>
        <v>0.13364174050450361</v>
      </c>
      <c r="AC216" s="40">
        <f t="shared" si="499"/>
        <v>0.20858844444444447</v>
      </c>
    </row>
    <row r="217" spans="1:29">
      <c r="A217" s="181" t="s">
        <v>2372</v>
      </c>
      <c r="B217" s="2">
        <v>135</v>
      </c>
      <c r="C217" s="177">
        <v>98.81</v>
      </c>
      <c r="D217" s="178">
        <v>1.3655999999999999</v>
      </c>
      <c r="E217" s="32">
        <f t="shared" ref="E217:E230" si="500">10%*Q217+13%</f>
        <v>0.22000000000000003</v>
      </c>
      <c r="F217" s="26">
        <f t="shared" ref="F217:F230" si="501">IF(G217="",($F$1*C217-B217)/B217,H217/B217)</f>
        <v>1.8108962962963073E-2</v>
      </c>
      <c r="H217" s="58">
        <f t="shared" ref="H217:H230" si="502">IF(G217="",$F$1*C217-B217,G217-B217)</f>
        <v>2.4447100000000148</v>
      </c>
      <c r="I217" s="2" t="s">
        <v>65</v>
      </c>
      <c r="J217" s="33" t="s">
        <v>2373</v>
      </c>
      <c r="K217" s="59">
        <f t="shared" ref="K217:K230" si="503">DATE(MID(J217,1,4),MID(J217,5,2),MID(J217,7,2))</f>
        <v>44323</v>
      </c>
      <c r="L217" s="60" t="str">
        <f t="shared" ref="L217:L230" ca="1" si="504">IF(LEN(J217) &gt; 15,DATE(MID(J217,12,4),MID(J217,16,2),MID(J217,18,2)),TEXT(TODAY(),"yyyy/m/d"))</f>
        <v>2021/5/26</v>
      </c>
      <c r="M217" s="44">
        <f t="shared" ref="M217:M230" ca="1" si="505">(L217-K217+1)*B217</f>
        <v>2700</v>
      </c>
      <c r="N217" s="61">
        <f t="shared" ref="N217:N230" ca="1" si="506">H217/M217*365</f>
        <v>0.33048857407407611</v>
      </c>
      <c r="O217" s="35">
        <f t="shared" ref="O217:O230" si="507">D217*C217</f>
        <v>134.93493599999999</v>
      </c>
      <c r="P217" s="35">
        <f t="shared" ref="P217:P230" si="508">O217-B217</f>
        <v>-6.5064000000006672E-2</v>
      </c>
      <c r="Q217" s="36">
        <f t="shared" ref="Q217:Q230" si="509">B217/150</f>
        <v>0.9</v>
      </c>
      <c r="R217" s="37">
        <f t="shared" ref="R217:R230" si="510">R216+C217-T217</f>
        <v>21276.209999999966</v>
      </c>
      <c r="S217" s="38">
        <f t="shared" ref="S217:S230" si="511">R217*D217</f>
        <v>29054.792375999954</v>
      </c>
      <c r="T217" s="38"/>
      <c r="U217" s="62"/>
      <c r="V217" s="39">
        <f t="shared" ref="V217:V230" si="512">U217+V216</f>
        <v>65388.489999999991</v>
      </c>
      <c r="W217" s="39">
        <f t="shared" ref="W217:W230" si="513">S217+V217</f>
        <v>94443.282375999945</v>
      </c>
      <c r="X217" s="1">
        <f t="shared" ref="X217:X230" si="514">X216+B217</f>
        <v>80750</v>
      </c>
      <c r="Y217" s="37">
        <f t="shared" ref="Y217:Y230" si="515">W217-X217</f>
        <v>13693.282375999945</v>
      </c>
      <c r="Z217" s="183">
        <f t="shared" ref="Z217:Z230" si="516">W217/X217-1</f>
        <v>0.16957625233436469</v>
      </c>
      <c r="AA217" s="183">
        <f>SUM($C$2:C217)*D217/SUM($B$2:B217)-1</f>
        <v>3.1629789830508681E-2</v>
      </c>
      <c r="AB217" s="183">
        <f t="shared" ref="AB217:AB230" si="517">Z217-AA217</f>
        <v>0.137946462503856</v>
      </c>
      <c r="AC217" s="40">
        <f t="shared" ref="AC217:AC230" si="518">IF(E217-F217&lt;0,"达成",E217-F217)</f>
        <v>0.20189103703703695</v>
      </c>
    </row>
    <row r="218" spans="1:29">
      <c r="A218" s="181" t="s">
        <v>2374</v>
      </c>
      <c r="B218" s="2">
        <v>135</v>
      </c>
      <c r="C218" s="177">
        <v>98.36</v>
      </c>
      <c r="D218" s="178">
        <v>1.3717999999999999</v>
      </c>
      <c r="E218" s="32">
        <f t="shared" si="500"/>
        <v>0.22000000000000003</v>
      </c>
      <c r="F218" s="26">
        <f t="shared" si="501"/>
        <v>1.3472296296296277E-2</v>
      </c>
      <c r="H218" s="58">
        <f t="shared" si="502"/>
        <v>1.8187599999999975</v>
      </c>
      <c r="I218" s="2" t="s">
        <v>65</v>
      </c>
      <c r="J218" s="33" t="s">
        <v>2375</v>
      </c>
      <c r="K218" s="59">
        <f t="shared" si="503"/>
        <v>44326</v>
      </c>
      <c r="L218" s="60" t="str">
        <f t="shared" ca="1" si="504"/>
        <v>2021/5/26</v>
      </c>
      <c r="M218" s="44">
        <f t="shared" ca="1" si="505"/>
        <v>2295</v>
      </c>
      <c r="N218" s="61">
        <f t="shared" ca="1" si="506"/>
        <v>0.28925812636165538</v>
      </c>
      <c r="O218" s="35">
        <f t="shared" si="507"/>
        <v>134.93024799999998</v>
      </c>
      <c r="P218" s="35">
        <f t="shared" si="508"/>
        <v>-6.9752000000022463E-2</v>
      </c>
      <c r="Q218" s="36">
        <f t="shared" si="509"/>
        <v>0.9</v>
      </c>
      <c r="R218" s="37">
        <f t="shared" ref="R218:R228" si="519">R217+C218-T218</f>
        <v>21374.569999999967</v>
      </c>
      <c r="S218" s="38">
        <f t="shared" ref="S218:S228" si="520">R218*D218</f>
        <v>29321.635125999954</v>
      </c>
      <c r="T218" s="38"/>
      <c r="U218" s="62"/>
      <c r="V218" s="39">
        <f t="shared" ref="V218:V228" si="521">U218+V217</f>
        <v>65388.489999999991</v>
      </c>
      <c r="W218" s="39">
        <f t="shared" ref="W218:W228" si="522">S218+V218</f>
        <v>94710.125125999941</v>
      </c>
      <c r="X218" s="1">
        <f t="shared" ref="X218:X228" si="523">X217+B218</f>
        <v>80885</v>
      </c>
      <c r="Y218" s="37">
        <f t="shared" ref="Y218:Y228" si="524">W218-X218</f>
        <v>13825.125125999941</v>
      </c>
      <c r="Z218" s="183">
        <f t="shared" ref="Z218:Z228" si="525">W218/X218-1</f>
        <v>0.17092322588860664</v>
      </c>
      <c r="AA218" s="183">
        <f>SUM($C$2:C218)*D218/SUM($B$2:B218)-1</f>
        <v>3.6138787278158668E-2</v>
      </c>
      <c r="AB218" s="183">
        <f t="shared" ref="AB218:AB228" si="526">Z218-AA218</f>
        <v>0.13478443861044798</v>
      </c>
      <c r="AC218" s="40">
        <f t="shared" ref="AC218:AC228" si="527">IF(E218-F218&lt;0,"达成",E218-F218)</f>
        <v>0.20652770370370374</v>
      </c>
    </row>
    <row r="219" spans="1:29">
      <c r="A219" s="181" t="s">
        <v>2376</v>
      </c>
      <c r="B219" s="2">
        <v>135</v>
      </c>
      <c r="C219" s="177">
        <v>98.63</v>
      </c>
      <c r="D219" s="178">
        <v>1.3681000000000001</v>
      </c>
      <c r="E219" s="32">
        <f t="shared" si="500"/>
        <v>0.22000000000000003</v>
      </c>
      <c r="F219" s="26">
        <f t="shared" si="501"/>
        <v>1.6254296296296353E-2</v>
      </c>
      <c r="H219" s="58">
        <f t="shared" si="502"/>
        <v>2.1943300000000079</v>
      </c>
      <c r="I219" s="2" t="s">
        <v>65</v>
      </c>
      <c r="J219" s="33" t="s">
        <v>2377</v>
      </c>
      <c r="K219" s="59">
        <f t="shared" si="503"/>
        <v>44327</v>
      </c>
      <c r="L219" s="60" t="str">
        <f t="shared" ca="1" si="504"/>
        <v>2021/5/26</v>
      </c>
      <c r="M219" s="44">
        <f t="shared" ca="1" si="505"/>
        <v>2160</v>
      </c>
      <c r="N219" s="61">
        <f t="shared" ca="1" si="506"/>
        <v>0.37080113425926059</v>
      </c>
      <c r="O219" s="35">
        <f t="shared" si="507"/>
        <v>134.93570299999999</v>
      </c>
      <c r="P219" s="35">
        <f t="shared" si="508"/>
        <v>-6.4297000000010485E-2</v>
      </c>
      <c r="Q219" s="36">
        <f t="shared" si="509"/>
        <v>0.9</v>
      </c>
      <c r="R219" s="37">
        <f t="shared" si="519"/>
        <v>21473.199999999968</v>
      </c>
      <c r="S219" s="38">
        <f t="shared" si="520"/>
        <v>29377.484919999959</v>
      </c>
      <c r="T219" s="38"/>
      <c r="U219" s="62"/>
      <c r="V219" s="39">
        <f t="shared" si="521"/>
        <v>65388.489999999991</v>
      </c>
      <c r="W219" s="39">
        <f t="shared" si="522"/>
        <v>94765.97491999995</v>
      </c>
      <c r="X219" s="1">
        <f t="shared" si="523"/>
        <v>81020</v>
      </c>
      <c r="Y219" s="37">
        <f t="shared" si="524"/>
        <v>13745.97491999995</v>
      </c>
      <c r="Z219" s="183">
        <f t="shared" si="525"/>
        <v>0.16966150234509936</v>
      </c>
      <c r="AA219" s="183">
        <f>SUM($C$2:C219)*D219/SUM($B$2:B219)-1</f>
        <v>3.3184430465198034E-2</v>
      </c>
      <c r="AB219" s="183">
        <f t="shared" si="526"/>
        <v>0.13647707187990132</v>
      </c>
      <c r="AC219" s="40">
        <f t="shared" si="527"/>
        <v>0.20374570370370368</v>
      </c>
    </row>
    <row r="220" spans="1:29">
      <c r="A220" s="181" t="s">
        <v>2378</v>
      </c>
      <c r="B220" s="2">
        <v>135</v>
      </c>
      <c r="C220" s="177">
        <v>97.8</v>
      </c>
      <c r="D220" s="178">
        <v>1.3795999999999999</v>
      </c>
      <c r="E220" s="32">
        <f t="shared" si="500"/>
        <v>0.22000000000000003</v>
      </c>
      <c r="F220" s="26">
        <f t="shared" si="501"/>
        <v>7.7022222222221139E-3</v>
      </c>
      <c r="H220" s="58">
        <f t="shared" si="502"/>
        <v>1.0397999999999854</v>
      </c>
      <c r="I220" s="2" t="s">
        <v>65</v>
      </c>
      <c r="J220" s="33" t="s">
        <v>2379</v>
      </c>
      <c r="K220" s="59">
        <f t="shared" si="503"/>
        <v>44328</v>
      </c>
      <c r="L220" s="60" t="str">
        <f t="shared" ca="1" si="504"/>
        <v>2021/5/26</v>
      </c>
      <c r="M220" s="44">
        <f t="shared" ca="1" si="505"/>
        <v>2025</v>
      </c>
      <c r="N220" s="61">
        <f t="shared" ca="1" si="506"/>
        <v>0.18742074074073811</v>
      </c>
      <c r="O220" s="35">
        <f t="shared" si="507"/>
        <v>134.92488</v>
      </c>
      <c r="P220" s="35">
        <f t="shared" si="508"/>
        <v>-7.5119999999998299E-2</v>
      </c>
      <c r="Q220" s="36">
        <f t="shared" si="509"/>
        <v>0.9</v>
      </c>
      <c r="R220" s="37">
        <f t="shared" si="519"/>
        <v>21570.999999999967</v>
      </c>
      <c r="S220" s="38">
        <f t="shared" si="520"/>
        <v>29759.351599999954</v>
      </c>
      <c r="T220" s="38"/>
      <c r="U220" s="62"/>
      <c r="V220" s="39">
        <f t="shared" si="521"/>
        <v>65388.489999999991</v>
      </c>
      <c r="W220" s="39">
        <f t="shared" si="522"/>
        <v>95147.841599999942</v>
      </c>
      <c r="X220" s="1">
        <f t="shared" si="523"/>
        <v>81155</v>
      </c>
      <c r="Y220" s="37">
        <f t="shared" si="524"/>
        <v>13992.841599999942</v>
      </c>
      <c r="Z220" s="183">
        <f t="shared" si="525"/>
        <v>0.17242118908261905</v>
      </c>
      <c r="AA220" s="183">
        <f>SUM($C$2:C220)*D220/SUM($B$2:B220)-1</f>
        <v>4.1669801636205595E-2</v>
      </c>
      <c r="AB220" s="183">
        <f t="shared" si="526"/>
        <v>0.13075138744641346</v>
      </c>
      <c r="AC220" s="40">
        <f t="shared" si="527"/>
        <v>0.21229777777777792</v>
      </c>
    </row>
    <row r="221" spans="1:29">
      <c r="A221" s="181" t="s">
        <v>2380</v>
      </c>
      <c r="B221" s="2">
        <v>135</v>
      </c>
      <c r="C221" s="177">
        <v>98.81</v>
      </c>
      <c r="D221" s="178">
        <v>1.3654999999999999</v>
      </c>
      <c r="E221" s="32">
        <f t="shared" si="500"/>
        <v>0.22000000000000003</v>
      </c>
      <c r="F221" s="26">
        <f t="shared" si="501"/>
        <v>1.8108962962963073E-2</v>
      </c>
      <c r="H221" s="58">
        <f t="shared" si="502"/>
        <v>2.4447100000000148</v>
      </c>
      <c r="I221" s="2" t="s">
        <v>65</v>
      </c>
      <c r="J221" s="33" t="s">
        <v>2381</v>
      </c>
      <c r="K221" s="59">
        <f t="shared" si="503"/>
        <v>44329</v>
      </c>
      <c r="L221" s="60" t="str">
        <f t="shared" ca="1" si="504"/>
        <v>2021/5/26</v>
      </c>
      <c r="M221" s="44">
        <f t="shared" ca="1" si="505"/>
        <v>1890</v>
      </c>
      <c r="N221" s="61">
        <f t="shared" ca="1" si="506"/>
        <v>0.47212653439153723</v>
      </c>
      <c r="O221" s="35">
        <f t="shared" si="507"/>
        <v>134.92505499999999</v>
      </c>
      <c r="P221" s="35">
        <f t="shared" si="508"/>
        <v>-7.4945000000013806E-2</v>
      </c>
      <c r="Q221" s="36">
        <f t="shared" si="509"/>
        <v>0.9</v>
      </c>
      <c r="R221" s="37">
        <f t="shared" si="519"/>
        <v>21669.809999999969</v>
      </c>
      <c r="S221" s="38">
        <f t="shared" si="520"/>
        <v>29590.125554999955</v>
      </c>
      <c r="T221" s="38"/>
      <c r="U221" s="62"/>
      <c r="V221" s="39">
        <f t="shared" si="521"/>
        <v>65388.489999999991</v>
      </c>
      <c r="W221" s="39">
        <f t="shared" si="522"/>
        <v>94978.615554999938</v>
      </c>
      <c r="X221" s="1">
        <f t="shared" si="523"/>
        <v>81290</v>
      </c>
      <c r="Y221" s="37">
        <f t="shared" si="524"/>
        <v>13688.615554999938</v>
      </c>
      <c r="Z221" s="183">
        <f t="shared" si="525"/>
        <v>0.16839236751137832</v>
      </c>
      <c r="AA221" s="183">
        <f>SUM($C$2:C221)*D221/SUM($B$2:B221)-1</f>
        <v>3.0875850311850472E-2</v>
      </c>
      <c r="AB221" s="183">
        <f t="shared" si="526"/>
        <v>0.13751651719952784</v>
      </c>
      <c r="AC221" s="40">
        <f t="shared" si="527"/>
        <v>0.20189103703703695</v>
      </c>
    </row>
    <row r="222" spans="1:29">
      <c r="A222" s="181" t="s">
        <v>2382</v>
      </c>
      <c r="B222" s="2">
        <v>135</v>
      </c>
      <c r="C222" s="177">
        <v>97.57</v>
      </c>
      <c r="D222" s="178">
        <v>1.3829</v>
      </c>
      <c r="E222" s="32">
        <f t="shared" si="500"/>
        <v>0.22000000000000003</v>
      </c>
      <c r="F222" s="26">
        <f t="shared" si="501"/>
        <v>5.3323703703702669E-3</v>
      </c>
      <c r="H222" s="58">
        <f t="shared" si="502"/>
        <v>0.71986999999998602</v>
      </c>
      <c r="I222" s="2" t="s">
        <v>65</v>
      </c>
      <c r="J222" s="33" t="s">
        <v>2383</v>
      </c>
      <c r="K222" s="59">
        <f t="shared" si="503"/>
        <v>44330</v>
      </c>
      <c r="L222" s="60" t="str">
        <f t="shared" ca="1" si="504"/>
        <v>2021/5/26</v>
      </c>
      <c r="M222" s="44">
        <f t="shared" ca="1" si="505"/>
        <v>1755</v>
      </c>
      <c r="N222" s="61">
        <f t="shared" ca="1" si="506"/>
        <v>0.14971655270654979</v>
      </c>
      <c r="O222" s="35">
        <f t="shared" si="507"/>
        <v>134.929553</v>
      </c>
      <c r="P222" s="35">
        <f t="shared" si="508"/>
        <v>-7.0447000000001481E-2</v>
      </c>
      <c r="Q222" s="36">
        <f t="shared" si="509"/>
        <v>0.9</v>
      </c>
      <c r="R222" s="37">
        <f t="shared" si="519"/>
        <v>21767.379999999968</v>
      </c>
      <c r="S222" s="38">
        <f t="shared" si="520"/>
        <v>30102.109801999955</v>
      </c>
      <c r="T222" s="38"/>
      <c r="U222" s="62"/>
      <c r="V222" s="39">
        <f t="shared" si="521"/>
        <v>65388.489999999991</v>
      </c>
      <c r="W222" s="39">
        <f t="shared" si="522"/>
        <v>95490.599801999953</v>
      </c>
      <c r="X222" s="1">
        <f t="shared" si="523"/>
        <v>81425</v>
      </c>
      <c r="Y222" s="37">
        <f t="shared" si="524"/>
        <v>14065.599801999953</v>
      </c>
      <c r="Z222" s="183">
        <f t="shared" si="525"/>
        <v>0.17274301261283331</v>
      </c>
      <c r="AA222" s="183">
        <f>SUM($C$2:C222)*D222/SUM($B$2:B222)-1</f>
        <v>4.3804525780307246E-2</v>
      </c>
      <c r="AB222" s="183">
        <f t="shared" si="526"/>
        <v>0.12893848683252607</v>
      </c>
      <c r="AC222" s="40">
        <f t="shared" si="527"/>
        <v>0.21466762962962976</v>
      </c>
    </row>
    <row r="223" spans="1:29">
      <c r="A223" s="181" t="s">
        <v>2384</v>
      </c>
      <c r="B223" s="2">
        <v>135</v>
      </c>
      <c r="C223" s="177">
        <v>96.79</v>
      </c>
      <c r="D223" s="178">
        <v>1.3939999999999999</v>
      </c>
      <c r="E223" s="32">
        <f t="shared" si="500"/>
        <v>0.22000000000000003</v>
      </c>
      <c r="F223" s="26">
        <f t="shared" si="501"/>
        <v>-2.7045185185184234E-3</v>
      </c>
      <c r="H223" s="58">
        <f t="shared" si="502"/>
        <v>-0.36510999999998717</v>
      </c>
      <c r="I223" s="2" t="s">
        <v>65</v>
      </c>
      <c r="J223" s="33" t="s">
        <v>2385</v>
      </c>
      <c r="K223" s="59">
        <f t="shared" si="503"/>
        <v>44333</v>
      </c>
      <c r="L223" s="60" t="str">
        <f t="shared" ca="1" si="504"/>
        <v>2021/5/26</v>
      </c>
      <c r="M223" s="44">
        <f t="shared" ca="1" si="505"/>
        <v>1350</v>
      </c>
      <c r="N223" s="61">
        <f t="shared" ca="1" si="506"/>
        <v>-9.8714925925922445E-2</v>
      </c>
      <c r="O223" s="35">
        <f t="shared" si="507"/>
        <v>134.92526000000001</v>
      </c>
      <c r="P223" s="35">
        <f t="shared" si="508"/>
        <v>-7.4739999999991369E-2</v>
      </c>
      <c r="Q223" s="36">
        <f t="shared" si="509"/>
        <v>0.9</v>
      </c>
      <c r="R223" s="37">
        <f t="shared" si="519"/>
        <v>21864.169999999969</v>
      </c>
      <c r="S223" s="38">
        <f t="shared" si="520"/>
        <v>30478.652979999955</v>
      </c>
      <c r="T223" s="38"/>
      <c r="U223" s="62"/>
      <c r="V223" s="39">
        <f t="shared" si="521"/>
        <v>65388.489999999991</v>
      </c>
      <c r="W223" s="39">
        <f t="shared" si="522"/>
        <v>95867.142979999946</v>
      </c>
      <c r="X223" s="1">
        <f t="shared" si="523"/>
        <v>81560</v>
      </c>
      <c r="Y223" s="37">
        <f t="shared" si="524"/>
        <v>14307.142979999946</v>
      </c>
      <c r="Z223" s="183">
        <f t="shared" si="525"/>
        <v>0.17541862408043096</v>
      </c>
      <c r="AA223" s="183">
        <f>SUM($C$2:C223)*D223/SUM($B$2:B223)-1</f>
        <v>5.1938337109509458E-2</v>
      </c>
      <c r="AB223" s="183">
        <f t="shared" si="526"/>
        <v>0.1234802869709215</v>
      </c>
      <c r="AC223" s="40">
        <f t="shared" si="527"/>
        <v>0.22270451851851844</v>
      </c>
    </row>
    <row r="224" spans="1:29">
      <c r="A224" s="181" t="s">
        <v>2386</v>
      </c>
      <c r="B224" s="2">
        <v>135</v>
      </c>
      <c r="C224" s="177">
        <v>96.48</v>
      </c>
      <c r="D224" s="178">
        <v>1.3986000000000001</v>
      </c>
      <c r="E224" s="32">
        <f t="shared" si="500"/>
        <v>0.22000000000000003</v>
      </c>
      <c r="F224" s="26">
        <f t="shared" si="501"/>
        <v>-5.8986666666665201E-3</v>
      </c>
      <c r="H224" s="58">
        <f t="shared" si="502"/>
        <v>-0.79631999999998015</v>
      </c>
      <c r="I224" s="2" t="s">
        <v>65</v>
      </c>
      <c r="J224" s="33" t="s">
        <v>2387</v>
      </c>
      <c r="K224" s="59">
        <f t="shared" si="503"/>
        <v>44334</v>
      </c>
      <c r="L224" s="60" t="str">
        <f t="shared" ca="1" si="504"/>
        <v>2021/5/26</v>
      </c>
      <c r="M224" s="44">
        <f t="shared" ca="1" si="505"/>
        <v>1215</v>
      </c>
      <c r="N224" s="61">
        <f t="shared" ca="1" si="506"/>
        <v>-0.23922370370369772</v>
      </c>
      <c r="O224" s="35">
        <f t="shared" si="507"/>
        <v>134.93692800000002</v>
      </c>
      <c r="P224" s="35">
        <f t="shared" si="508"/>
        <v>-6.3071999999976924E-2</v>
      </c>
      <c r="Q224" s="36">
        <f t="shared" si="509"/>
        <v>0.9</v>
      </c>
      <c r="R224" s="37">
        <f t="shared" si="519"/>
        <v>21960.649999999969</v>
      </c>
      <c r="S224" s="38">
        <f t="shared" si="520"/>
        <v>30714.165089999959</v>
      </c>
      <c r="T224" s="38"/>
      <c r="U224" s="62"/>
      <c r="V224" s="39">
        <f t="shared" si="521"/>
        <v>65388.489999999991</v>
      </c>
      <c r="W224" s="39">
        <f t="shared" si="522"/>
        <v>96102.655089999957</v>
      </c>
      <c r="X224" s="1">
        <f t="shared" si="523"/>
        <v>81695</v>
      </c>
      <c r="Y224" s="37">
        <f t="shared" si="524"/>
        <v>14407.655089999957</v>
      </c>
      <c r="Z224" s="183">
        <f t="shared" si="525"/>
        <v>0.17635908060468775</v>
      </c>
      <c r="AA224" s="183">
        <f>SUM($C$2:C224)*D224/SUM($B$2:B224)-1</f>
        <v>5.5151822039980036E-2</v>
      </c>
      <c r="AB224" s="183">
        <f t="shared" si="526"/>
        <v>0.12120725856470771</v>
      </c>
      <c r="AC224" s="40">
        <f t="shared" si="527"/>
        <v>0.22589866666666655</v>
      </c>
    </row>
    <row r="225" spans="1:29">
      <c r="A225" s="181" t="s">
        <v>2388</v>
      </c>
      <c r="B225" s="2">
        <v>135</v>
      </c>
      <c r="C225" s="177">
        <v>96.64</v>
      </c>
      <c r="D225" s="178">
        <v>1.3962000000000001</v>
      </c>
      <c r="E225" s="32">
        <f t="shared" si="500"/>
        <v>0.22000000000000003</v>
      </c>
      <c r="F225" s="26">
        <f t="shared" si="501"/>
        <v>-4.2500740740740216E-3</v>
      </c>
      <c r="H225" s="58">
        <f t="shared" si="502"/>
        <v>-0.57375999999999294</v>
      </c>
      <c r="I225" s="2" t="s">
        <v>65</v>
      </c>
      <c r="J225" s="33" t="s">
        <v>2389</v>
      </c>
      <c r="K225" s="59">
        <f t="shared" si="503"/>
        <v>44335</v>
      </c>
      <c r="L225" s="60" t="str">
        <f t="shared" ca="1" si="504"/>
        <v>2021/5/26</v>
      </c>
      <c r="M225" s="44">
        <f t="shared" ca="1" si="505"/>
        <v>1080</v>
      </c>
      <c r="N225" s="61">
        <f t="shared" ca="1" si="506"/>
        <v>-0.19390962962962724</v>
      </c>
      <c r="O225" s="35">
        <f t="shared" si="507"/>
        <v>134.92876800000002</v>
      </c>
      <c r="P225" s="35">
        <f t="shared" si="508"/>
        <v>-7.1231999999980644E-2</v>
      </c>
      <c r="Q225" s="36">
        <f t="shared" si="509"/>
        <v>0.9</v>
      </c>
      <c r="R225" s="37">
        <f t="shared" si="519"/>
        <v>22057.289999999968</v>
      </c>
      <c r="S225" s="38">
        <f t="shared" si="520"/>
        <v>30796.388297999958</v>
      </c>
      <c r="T225" s="38"/>
      <c r="U225" s="62"/>
      <c r="V225" s="39">
        <f t="shared" si="521"/>
        <v>65388.489999999991</v>
      </c>
      <c r="W225" s="39">
        <f t="shared" si="522"/>
        <v>96184.878297999952</v>
      </c>
      <c r="X225" s="1">
        <f t="shared" si="523"/>
        <v>81830</v>
      </c>
      <c r="Y225" s="37">
        <f t="shared" si="524"/>
        <v>14354.878297999952</v>
      </c>
      <c r="Z225" s="183">
        <f t="shared" si="525"/>
        <v>0.17542317362825322</v>
      </c>
      <c r="AA225" s="183">
        <f>SUM($C$2:C225)*D225/SUM($B$2:B225)-1</f>
        <v>5.3093822857143147E-2</v>
      </c>
      <c r="AB225" s="183">
        <f t="shared" si="526"/>
        <v>0.12232935077111007</v>
      </c>
      <c r="AC225" s="40">
        <f t="shared" si="527"/>
        <v>0.22425007407407405</v>
      </c>
    </row>
    <row r="226" spans="1:29">
      <c r="A226" s="181" t="s">
        <v>2390</v>
      </c>
      <c r="B226" s="2">
        <v>135</v>
      </c>
      <c r="C226" s="177">
        <v>97.04</v>
      </c>
      <c r="D226" s="178">
        <v>1.3905000000000001</v>
      </c>
      <c r="E226" s="32">
        <f t="shared" si="500"/>
        <v>0.22000000000000003</v>
      </c>
      <c r="F226" s="26">
        <f t="shared" si="501"/>
        <v>-1.2859259259256659E-4</v>
      </c>
      <c r="H226" s="58">
        <f t="shared" si="502"/>
        <v>-1.7359999999996489E-2</v>
      </c>
      <c r="I226" s="2" t="s">
        <v>65</v>
      </c>
      <c r="J226" s="33" t="s">
        <v>2391</v>
      </c>
      <c r="K226" s="59">
        <f t="shared" si="503"/>
        <v>44336</v>
      </c>
      <c r="L226" s="60" t="str">
        <f t="shared" ca="1" si="504"/>
        <v>2021/5/26</v>
      </c>
      <c r="M226" s="44">
        <f t="shared" ca="1" si="505"/>
        <v>945</v>
      </c>
      <c r="N226" s="61">
        <f t="shared" ca="1" si="506"/>
        <v>-6.705185185183829E-3</v>
      </c>
      <c r="O226" s="35">
        <f t="shared" si="507"/>
        <v>134.93412000000001</v>
      </c>
      <c r="P226" s="35">
        <f t="shared" si="508"/>
        <v>-6.5879999999992833E-2</v>
      </c>
      <c r="Q226" s="36">
        <f t="shared" si="509"/>
        <v>0.9</v>
      </c>
      <c r="R226" s="37">
        <f t="shared" si="519"/>
        <v>22154.329999999969</v>
      </c>
      <c r="S226" s="38">
        <f t="shared" si="520"/>
        <v>30805.595864999959</v>
      </c>
      <c r="T226" s="38"/>
      <c r="U226" s="62"/>
      <c r="V226" s="39">
        <f t="shared" si="521"/>
        <v>65388.489999999991</v>
      </c>
      <c r="W226" s="39">
        <f t="shared" si="522"/>
        <v>96194.085864999943</v>
      </c>
      <c r="X226" s="1">
        <f t="shared" si="523"/>
        <v>81965</v>
      </c>
      <c r="Y226" s="37">
        <f t="shared" si="524"/>
        <v>14229.085864999943</v>
      </c>
      <c r="Z226" s="183">
        <f t="shared" si="525"/>
        <v>0.17359953474043732</v>
      </c>
      <c r="AA226" s="183">
        <f>SUM($C$2:C226)*D226/SUM($B$2:B226)-1</f>
        <v>4.8569294057897894E-2</v>
      </c>
      <c r="AB226" s="183">
        <f t="shared" si="526"/>
        <v>0.12503024068253943</v>
      </c>
      <c r="AC226" s="40">
        <f t="shared" si="527"/>
        <v>0.2201285925925926</v>
      </c>
    </row>
    <row r="227" spans="1:29">
      <c r="A227" s="181" t="s">
        <v>2392</v>
      </c>
      <c r="B227" s="2">
        <v>135</v>
      </c>
      <c r="C227" s="177">
        <v>97.31</v>
      </c>
      <c r="D227" s="178">
        <v>1.3866000000000001</v>
      </c>
      <c r="E227" s="32">
        <f t="shared" si="500"/>
        <v>0.22000000000000003</v>
      </c>
      <c r="F227" s="26">
        <f t="shared" si="501"/>
        <v>2.6534074074075105E-3</v>
      </c>
      <c r="H227" s="58">
        <f t="shared" si="502"/>
        <v>0.35821000000001391</v>
      </c>
      <c r="I227" s="2" t="s">
        <v>65</v>
      </c>
      <c r="J227" s="33" t="s">
        <v>2393</v>
      </c>
      <c r="K227" s="59">
        <f t="shared" si="503"/>
        <v>44337</v>
      </c>
      <c r="L227" s="60" t="str">
        <f t="shared" ca="1" si="504"/>
        <v>2021/5/26</v>
      </c>
      <c r="M227" s="44">
        <f t="shared" ca="1" si="505"/>
        <v>810</v>
      </c>
      <c r="N227" s="61">
        <f t="shared" ca="1" si="506"/>
        <v>0.1614156172839569</v>
      </c>
      <c r="O227" s="35">
        <f t="shared" si="507"/>
        <v>134.930046</v>
      </c>
      <c r="P227" s="35">
        <f t="shared" si="508"/>
        <v>-6.9953999999995631E-2</v>
      </c>
      <c r="Q227" s="36">
        <f t="shared" si="509"/>
        <v>0.9</v>
      </c>
      <c r="R227" s="37">
        <f t="shared" si="519"/>
        <v>22251.63999999997</v>
      </c>
      <c r="S227" s="38">
        <f t="shared" si="520"/>
        <v>30854.124023999961</v>
      </c>
      <c r="T227" s="38"/>
      <c r="U227" s="62"/>
      <c r="V227" s="39">
        <f t="shared" si="521"/>
        <v>65388.489999999991</v>
      </c>
      <c r="W227" s="39">
        <f t="shared" si="522"/>
        <v>96242.614023999951</v>
      </c>
      <c r="X227" s="1">
        <f t="shared" si="523"/>
        <v>82100</v>
      </c>
      <c r="Y227" s="37">
        <f t="shared" si="524"/>
        <v>14142.614023999951</v>
      </c>
      <c r="Z227" s="183">
        <f t="shared" si="525"/>
        <v>0.17226082855054758</v>
      </c>
      <c r="AA227" s="183">
        <f>SUM($C$2:C227)*D227/SUM($B$2:B227)-1</f>
        <v>4.541835409504591E-2</v>
      </c>
      <c r="AB227" s="183">
        <f t="shared" si="526"/>
        <v>0.12684247445550167</v>
      </c>
      <c r="AC227" s="40">
        <f t="shared" si="527"/>
        <v>0.21734659259259251</v>
      </c>
    </row>
    <row r="228" spans="1:29">
      <c r="A228" s="181" t="s">
        <v>2394</v>
      </c>
      <c r="B228" s="2">
        <v>135</v>
      </c>
      <c r="C228" s="177">
        <v>97.07</v>
      </c>
      <c r="D228" s="178">
        <v>1.39</v>
      </c>
      <c r="E228" s="32">
        <f t="shared" si="500"/>
        <v>0.22000000000000003</v>
      </c>
      <c r="F228" s="26">
        <f t="shared" si="501"/>
        <v>1.8051851851855308E-4</v>
      </c>
      <c r="H228" s="58">
        <f t="shared" si="502"/>
        <v>2.4370000000004666E-2</v>
      </c>
      <c r="I228" s="2" t="s">
        <v>65</v>
      </c>
      <c r="J228" s="33" t="s">
        <v>2395</v>
      </c>
      <c r="K228" s="59">
        <f t="shared" si="503"/>
        <v>44340</v>
      </c>
      <c r="L228" s="60" t="str">
        <f t="shared" ca="1" si="504"/>
        <v>2021/5/26</v>
      </c>
      <c r="M228" s="44">
        <f t="shared" ca="1" si="505"/>
        <v>405</v>
      </c>
      <c r="N228" s="61">
        <f t="shared" ca="1" si="506"/>
        <v>2.1963086419757291E-2</v>
      </c>
      <c r="O228" s="35">
        <f t="shared" si="507"/>
        <v>134.92729999999997</v>
      </c>
      <c r="P228" s="35">
        <f t="shared" si="508"/>
        <v>-7.2700000000025966E-2</v>
      </c>
      <c r="Q228" s="36">
        <f t="shared" si="509"/>
        <v>0.9</v>
      </c>
      <c r="R228" s="37">
        <f t="shared" si="519"/>
        <v>22348.70999999997</v>
      </c>
      <c r="S228" s="38">
        <f t="shared" si="520"/>
        <v>31064.706899999957</v>
      </c>
      <c r="T228" s="38"/>
      <c r="U228" s="62"/>
      <c r="V228" s="39">
        <f t="shared" si="521"/>
        <v>65388.489999999991</v>
      </c>
      <c r="W228" s="39">
        <f t="shared" si="522"/>
        <v>96453.196899999952</v>
      </c>
      <c r="X228" s="1">
        <f t="shared" si="523"/>
        <v>82235</v>
      </c>
      <c r="Y228" s="37">
        <f t="shared" si="524"/>
        <v>14218.196899999952</v>
      </c>
      <c r="Z228" s="183">
        <f t="shared" si="525"/>
        <v>0.17289714720009663</v>
      </c>
      <c r="AA228" s="183">
        <f>SUM($C$2:C228)*D228/SUM($B$2:B228)-1</f>
        <v>4.7761992954202803E-2</v>
      </c>
      <c r="AB228" s="183">
        <f t="shared" si="526"/>
        <v>0.12513515424589383</v>
      </c>
      <c r="AC228" s="40">
        <f t="shared" si="527"/>
        <v>0.21981948148148148</v>
      </c>
    </row>
    <row r="229" spans="1:29">
      <c r="A229" s="226" t="s">
        <v>2396</v>
      </c>
      <c r="B229" s="2">
        <v>135</v>
      </c>
      <c r="C229" s="177">
        <v>97.11</v>
      </c>
      <c r="D229" s="178">
        <v>1.3895</v>
      </c>
      <c r="E229" s="32">
        <f t="shared" si="500"/>
        <v>0.22000000000000003</v>
      </c>
      <c r="F229" s="26">
        <f t="shared" si="501"/>
        <v>5.9266666666657225E-4</v>
      </c>
      <c r="H229" s="58">
        <f t="shared" si="502"/>
        <v>8.0009999999987258E-2</v>
      </c>
      <c r="I229" s="2" t="s">
        <v>65</v>
      </c>
      <c r="J229" s="33" t="s">
        <v>2397</v>
      </c>
      <c r="K229" s="59">
        <f t="shared" si="503"/>
        <v>44341</v>
      </c>
      <c r="L229" s="60" t="str">
        <f t="shared" ca="1" si="504"/>
        <v>2021/5/26</v>
      </c>
      <c r="M229" s="44">
        <f t="shared" ca="1" si="505"/>
        <v>270</v>
      </c>
      <c r="N229" s="61">
        <f t="shared" ca="1" si="506"/>
        <v>0.10816166666664943</v>
      </c>
      <c r="O229" s="35">
        <f t="shared" si="507"/>
        <v>134.93434500000001</v>
      </c>
      <c r="P229" s="35">
        <f t="shared" si="508"/>
        <v>-6.5654999999992469E-2</v>
      </c>
      <c r="Q229" s="36">
        <f t="shared" si="509"/>
        <v>0.9</v>
      </c>
      <c r="R229" s="37">
        <f t="shared" si="510"/>
        <v>22445.819999999971</v>
      </c>
      <c r="S229" s="38">
        <f t="shared" si="511"/>
        <v>31188.46688999996</v>
      </c>
      <c r="T229" s="38"/>
      <c r="U229" s="62"/>
      <c r="V229" s="39">
        <f t="shared" si="512"/>
        <v>65388.489999999991</v>
      </c>
      <c r="W229" s="39">
        <f t="shared" si="513"/>
        <v>96576.956889999943</v>
      </c>
      <c r="X229" s="1">
        <f t="shared" si="514"/>
        <v>82370</v>
      </c>
      <c r="Y229" s="37">
        <f t="shared" si="515"/>
        <v>14206.956889999943</v>
      </c>
      <c r="Z229" s="183">
        <f t="shared" si="516"/>
        <v>0.17247732050503761</v>
      </c>
      <c r="AA229" s="183">
        <f>SUM($C$2:C229)*D229/SUM($B$2:B229)-1</f>
        <v>4.716924699398839E-2</v>
      </c>
      <c r="AB229" s="183">
        <f t="shared" si="517"/>
        <v>0.12530807351104922</v>
      </c>
      <c r="AC229" s="40">
        <f t="shared" si="518"/>
        <v>0.21940733333333345</v>
      </c>
    </row>
    <row r="230" spans="1:29">
      <c r="A230" s="226" t="s">
        <v>2398</v>
      </c>
      <c r="B230" s="2">
        <v>135</v>
      </c>
      <c r="C230" s="177">
        <v>97.11</v>
      </c>
      <c r="D230" s="178">
        <v>1.3895</v>
      </c>
      <c r="E230" s="32">
        <f t="shared" si="500"/>
        <v>0.22000000000000003</v>
      </c>
      <c r="F230" s="26">
        <f t="shared" si="501"/>
        <v>5.9266666666657225E-4</v>
      </c>
      <c r="H230" s="58">
        <f t="shared" si="502"/>
        <v>8.0009999999987258E-2</v>
      </c>
      <c r="I230" s="2" t="s">
        <v>65</v>
      </c>
      <c r="J230" s="33" t="s">
        <v>2399</v>
      </c>
      <c r="K230" s="59">
        <f t="shared" si="503"/>
        <v>44342</v>
      </c>
      <c r="L230" s="60" t="str">
        <f t="shared" ca="1" si="504"/>
        <v>2021/5/26</v>
      </c>
      <c r="M230" s="44">
        <f t="shared" ca="1" si="505"/>
        <v>135</v>
      </c>
      <c r="N230" s="61">
        <f t="shared" ca="1" si="506"/>
        <v>0.21632333333329887</v>
      </c>
      <c r="O230" s="35">
        <f t="shared" si="507"/>
        <v>134.93434500000001</v>
      </c>
      <c r="P230" s="35">
        <f t="shared" si="508"/>
        <v>-6.5654999999992469E-2</v>
      </c>
      <c r="Q230" s="36">
        <f t="shared" si="509"/>
        <v>0.9</v>
      </c>
      <c r="R230" s="37">
        <f t="shared" si="510"/>
        <v>22542.929999999971</v>
      </c>
      <c r="S230" s="38">
        <f t="shared" si="511"/>
        <v>31323.401234999958</v>
      </c>
      <c r="T230" s="38"/>
      <c r="U230" s="62"/>
      <c r="V230" s="39">
        <f t="shared" si="512"/>
        <v>65388.489999999991</v>
      </c>
      <c r="W230" s="39">
        <f t="shared" si="513"/>
        <v>96711.891234999945</v>
      </c>
      <c r="X230" s="1">
        <f t="shared" si="514"/>
        <v>82505</v>
      </c>
      <c r="Y230" s="37">
        <f t="shared" si="515"/>
        <v>14206.891234999945</v>
      </c>
      <c r="Z230" s="183">
        <f t="shared" si="516"/>
        <v>0.17219430622386445</v>
      </c>
      <c r="AA230" s="183">
        <f>SUM($C$2:C230)*D230/SUM($B$2:B230)-1</f>
        <v>4.695533167082333E-2</v>
      </c>
      <c r="AB230" s="183">
        <f t="shared" si="517"/>
        <v>0.12523897455304112</v>
      </c>
      <c r="AC230" s="40">
        <f t="shared" si="518"/>
        <v>0.21940733333333345</v>
      </c>
    </row>
  </sheetData>
  <autoFilter ref="A1:AC166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230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230">
    <cfRule type="dataBar" priority="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365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8" width="6.625" style="185" customWidth="1"/>
    <col min="29" max="29" width="6.625" style="9" customWidth="1"/>
    <col min="30" max="1024" width="8.875" style="2" customWidth="1"/>
  </cols>
  <sheetData>
    <row r="1" spans="1:1024" s="130" customFormat="1" ht="33.7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26.65%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 t="shared" ref="AB2:AB34" si="0"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 t="shared" si="0"/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 t="shared" si="0"/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 t="shared" si="0"/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 t="shared" si="0"/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 t="shared" si="0"/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 t="shared" si="0"/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 t="shared" si="0"/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 t="shared" si="0"/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 t="shared" si="0"/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 t="shared" si="0"/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 t="shared" si="0"/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 t="shared" si="0"/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 t="shared" si="0"/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 t="shared" si="0"/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 t="shared" si="0"/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 t="shared" si="0"/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 t="shared" si="0"/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 t="shared" si="0"/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 t="shared" si="0"/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 t="shared" si="0"/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 t="shared" si="0"/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 t="shared" si="0"/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 t="shared" si="0"/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 t="shared" si="0"/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 t="shared" si="0"/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 t="shared" si="0"/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 t="shared" si="0"/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 t="shared" si="0"/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 t="shared" si="0"/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 t="shared" si="0"/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 t="shared" si="0"/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 t="shared" si="0"/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65</v>
      </c>
      <c r="J366" s="33" t="s">
        <v>1431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2021-05-26</v>
      </c>
      <c r="M366" s="18">
        <f t="shared" ref="M366:M429" ca="1" si="6">(L366-K366+1)*B366</f>
        <v>43875</v>
      </c>
      <c r="N366" s="19">
        <f t="shared" ref="N366:N429" ca="1" si="7">H366/M366*365</f>
        <v>7.3789181994302053E-2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>SUM($C$2:C366)*D366/SUM($B$2:B366)-1</f>
        <v>0.26953710434782585</v>
      </c>
      <c r="AB366" s="183">
        <f t="shared" ref="AB366:AB373" si="18">Z366-AA366</f>
        <v>-6.0658900548374195E-2</v>
      </c>
      <c r="AC366" s="40">
        <f t="shared" ref="AC366:AC373" si="19"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65</v>
      </c>
      <c r="J367" s="33" t="s">
        <v>1433</v>
      </c>
      <c r="K367" s="34">
        <f t="shared" si="4"/>
        <v>44019</v>
      </c>
      <c r="L367" s="34" t="str">
        <f t="shared" ca="1" si="5"/>
        <v>2021-05-26</v>
      </c>
      <c r="M367" s="18">
        <f t="shared" ca="1" si="6"/>
        <v>38880</v>
      </c>
      <c r="N367" s="19">
        <f t="shared" ca="1" si="7"/>
        <v>6.7048350180041141E-2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>SUM($C$2:C367)*D367/SUM($B$2:B367)-1</f>
        <v>0.27268787872215694</v>
      </c>
      <c r="AB367" s="183">
        <f t="shared" si="18"/>
        <v>-6.2705241441969317E-2</v>
      </c>
      <c r="AC367" s="40">
        <f t="shared" si="19"/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65</v>
      </c>
      <c r="J368" s="33" t="s">
        <v>1435</v>
      </c>
      <c r="K368" s="34">
        <f t="shared" si="4"/>
        <v>44020</v>
      </c>
      <c r="L368" s="34" t="str">
        <f t="shared" ca="1" si="5"/>
        <v>2021-05-26</v>
      </c>
      <c r="M368" s="18">
        <f t="shared" ca="1" si="6"/>
        <v>38760</v>
      </c>
      <c r="N368" s="19">
        <f t="shared" ca="1" si="7"/>
        <v>4.9187394349845225E-2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>SUM($C$2:C368)*D368/SUM($B$2:B368)-1</f>
        <v>0.29158368343079899</v>
      </c>
      <c r="AB368" s="183">
        <f t="shared" si="18"/>
        <v>-7.4092118050681721E-2</v>
      </c>
      <c r="AC368" s="40">
        <f t="shared" si="19"/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65</v>
      </c>
      <c r="J369" s="33" t="s">
        <v>1437</v>
      </c>
      <c r="K369" s="34">
        <f t="shared" si="4"/>
        <v>44021</v>
      </c>
      <c r="L369" s="34" t="str">
        <f t="shared" ca="1" si="5"/>
        <v>2021-05-26</v>
      </c>
      <c r="M369" s="18">
        <f t="shared" ca="1" si="6"/>
        <v>38640</v>
      </c>
      <c r="N369" s="19">
        <f t="shared" ca="1" si="7"/>
        <v>3.3687043995859284E-2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>SUM($C$2:C369)*D369/SUM($B$2:B369)-1</f>
        <v>0.3082657735122516</v>
      </c>
      <c r="AB369" s="183">
        <f t="shared" si="18"/>
        <v>-8.5872361804744779E-2</v>
      </c>
      <c r="AC369" s="40">
        <f t="shared" si="19"/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65</v>
      </c>
      <c r="J370" s="33" t="s">
        <v>1439</v>
      </c>
      <c r="K370" s="34">
        <f t="shared" si="4"/>
        <v>44022</v>
      </c>
      <c r="L370" s="34" t="str">
        <f t="shared" ca="1" si="5"/>
        <v>2021-05-26</v>
      </c>
      <c r="M370" s="18">
        <f t="shared" ca="1" si="6"/>
        <v>38520</v>
      </c>
      <c r="N370" s="19">
        <f t="shared" ca="1" si="7"/>
        <v>5.1807817627206681E-2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>SUM($C$2:C370)*D370/SUM($B$2:B370)-1</f>
        <v>0.2876441556266971</v>
      </c>
      <c r="AB370" s="183">
        <f t="shared" si="18"/>
        <v>-7.132592417539696E-2</v>
      </c>
      <c r="AC370" s="40">
        <f t="shared" si="19"/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65</v>
      </c>
      <c r="J371" s="33" t="s">
        <v>1497</v>
      </c>
      <c r="K371" s="34">
        <f t="shared" si="4"/>
        <v>44025</v>
      </c>
      <c r="L371" s="34" t="str">
        <f t="shared" ca="1" si="5"/>
        <v>2021-05-26</v>
      </c>
      <c r="M371" s="18">
        <f t="shared" ca="1" si="6"/>
        <v>38160</v>
      </c>
      <c r="N371" s="19">
        <f t="shared" ca="1" si="7"/>
        <v>2.8104464360587035E-2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>SUM($C$2:C371)*D371/SUM($B$2:B371)-1</f>
        <v>0.31341722822299611</v>
      </c>
      <c r="AB371" s="183">
        <f t="shared" si="18"/>
        <v>-9.0458594967091965E-2</v>
      </c>
      <c r="AC371" s="40">
        <f t="shared" si="19"/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65</v>
      </c>
      <c r="J372" s="33" t="s">
        <v>1499</v>
      </c>
      <c r="K372" s="34">
        <f t="shared" si="4"/>
        <v>44026</v>
      </c>
      <c r="L372" s="34" t="str">
        <f t="shared" ca="1" si="5"/>
        <v>2021-05-26</v>
      </c>
      <c r="M372" s="18">
        <f t="shared" ca="1" si="6"/>
        <v>38040</v>
      </c>
      <c r="N372" s="19">
        <f t="shared" ca="1" si="7"/>
        <v>3.8569964511040833E-2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>SUM($C$2:C372)*D372/SUM($B$2:B372)-1</f>
        <v>0.30136144756662775</v>
      </c>
      <c r="AB372" s="183">
        <f t="shared" si="18"/>
        <v>-8.1647453147933202E-2</v>
      </c>
      <c r="AC372" s="40">
        <f t="shared" si="19"/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65</v>
      </c>
      <c r="J373" s="33" t="s">
        <v>1501</v>
      </c>
      <c r="K373" s="34">
        <f t="shared" si="4"/>
        <v>44027</v>
      </c>
      <c r="L373" s="34" t="str">
        <f t="shared" ca="1" si="5"/>
        <v>2021-05-26</v>
      </c>
      <c r="M373" s="18">
        <f t="shared" ca="1" si="6"/>
        <v>37920</v>
      </c>
      <c r="N373" s="19">
        <f t="shared" ca="1" si="7"/>
        <v>5.0276988528481038E-2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>SUM($C$2:C373)*D373/SUM($B$2:B373)-1</f>
        <v>0.2880317953757221</v>
      </c>
      <c r="AB373" s="183">
        <f t="shared" si="18"/>
        <v>-7.1884624662812646E-2</v>
      </c>
      <c r="AC373" s="40">
        <f t="shared" si="19"/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65</v>
      </c>
      <c r="J376" s="33" t="s">
        <v>1512</v>
      </c>
      <c r="K376" s="34">
        <f t="shared" si="4"/>
        <v>44032</v>
      </c>
      <c r="L376" s="34" t="str">
        <f t="shared" ca="1" si="5"/>
        <v>2021-05-26</v>
      </c>
      <c r="M376" s="18">
        <f t="shared" ca="1" si="6"/>
        <v>37320</v>
      </c>
      <c r="N376" s="19">
        <f t="shared" ca="1" si="7"/>
        <v>6.5244884512325935E-2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65</v>
      </c>
      <c r="J377" s="33" t="s">
        <v>1514</v>
      </c>
      <c r="K377" s="34">
        <f t="shared" si="4"/>
        <v>44033</v>
      </c>
      <c r="L377" s="34" t="str">
        <f t="shared" ca="1" si="5"/>
        <v>2021-05-26</v>
      </c>
      <c r="M377" s="18">
        <f t="shared" ca="1" si="6"/>
        <v>37200</v>
      </c>
      <c r="N377" s="19">
        <f t="shared" ca="1" si="7"/>
        <v>6.2545840725806531E-2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65</v>
      </c>
      <c r="J378" s="33" t="s">
        <v>1516</v>
      </c>
      <c r="K378" s="34">
        <f t="shared" si="4"/>
        <v>44034</v>
      </c>
      <c r="L378" s="34" t="str">
        <f t="shared" ca="1" si="5"/>
        <v>2021-05-26</v>
      </c>
      <c r="M378" s="18">
        <f t="shared" ca="1" si="6"/>
        <v>37080</v>
      </c>
      <c r="N378" s="19">
        <f t="shared" ca="1" si="7"/>
        <v>5.5708489212513534E-2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65</v>
      </c>
      <c r="J379" s="33" t="s">
        <v>1518</v>
      </c>
      <c r="K379" s="34">
        <f t="shared" si="4"/>
        <v>44035</v>
      </c>
      <c r="L379" s="34" t="str">
        <f t="shared" ca="1" si="5"/>
        <v>2021-05-26</v>
      </c>
      <c r="M379" s="18">
        <f t="shared" ca="1" si="6"/>
        <v>36960</v>
      </c>
      <c r="N379" s="19">
        <f t="shared" ca="1" si="7"/>
        <v>5.5717101866883161E-2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65</v>
      </c>
      <c r="J383" s="33" t="s">
        <v>1532</v>
      </c>
      <c r="K383" s="34">
        <f t="shared" si="4"/>
        <v>44041</v>
      </c>
      <c r="L383" s="34" t="str">
        <f t="shared" ca="1" si="5"/>
        <v>2021-05-26</v>
      </c>
      <c r="M383" s="18">
        <f t="shared" ca="1" si="6"/>
        <v>36240</v>
      </c>
      <c r="N383" s="19">
        <f t="shared" ca="1" si="7"/>
        <v>6.5256772764900758E-2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>SUM($C$2:C383)*D383/SUM($B$2:B383)-1</f>
        <v>0.2691009431367013</v>
      </c>
      <c r="AB383" s="183">
        <f t="shared" ref="AB383:AB414" si="20">Z383-AA383</f>
        <v>-6.0736837783422315E-2</v>
      </c>
      <c r="AC383" s="40">
        <f t="shared" ref="AC383:AC414" si="21"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65</v>
      </c>
      <c r="J384" s="33" t="s">
        <v>1534</v>
      </c>
      <c r="K384" s="34">
        <f t="shared" si="4"/>
        <v>44042</v>
      </c>
      <c r="L384" s="34" t="str">
        <f t="shared" ca="1" si="5"/>
        <v>2021-05-26</v>
      </c>
      <c r="M384" s="18">
        <f t="shared" ca="1" si="6"/>
        <v>36120</v>
      </c>
      <c r="N384" s="19">
        <f t="shared" ca="1" si="7"/>
        <v>7.1466585686600054E-2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>SUM($C$2:C384)*D384/SUM($B$2:B384)-1</f>
        <v>0.26274665329953972</v>
      </c>
      <c r="AB384" s="183">
        <f t="shared" si="20"/>
        <v>-5.6333831671829149E-2</v>
      </c>
      <c r="AC384" s="40">
        <f t="shared" si="21"/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65</v>
      </c>
      <c r="J385" s="33" t="s">
        <v>1536</v>
      </c>
      <c r="K385" s="34">
        <f t="shared" si="4"/>
        <v>44043</v>
      </c>
      <c r="L385" s="34" t="str">
        <f t="shared" ca="1" si="5"/>
        <v>2021-05-26</v>
      </c>
      <c r="M385" s="18">
        <f t="shared" ca="1" si="6"/>
        <v>36000</v>
      </c>
      <c r="N385" s="19">
        <f t="shared" ca="1" si="7"/>
        <v>6.1270501944444514E-2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>SUM($C$2:C385)*D385/SUM($B$2:B385)-1</f>
        <v>0.27233739488620401</v>
      </c>
      <c r="AB385" s="183">
        <f t="shared" si="20"/>
        <v>-6.3755544291467459E-2</v>
      </c>
      <c r="AC385" s="40">
        <f t="shared" si="21"/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65</v>
      </c>
      <c r="J386" s="33" t="s">
        <v>1546</v>
      </c>
      <c r="K386" s="34">
        <f t="shared" si="4"/>
        <v>44046</v>
      </c>
      <c r="L386" s="34" t="str">
        <f t="shared" ca="1" si="5"/>
        <v>2021-05-26</v>
      </c>
      <c r="M386" s="18">
        <f t="shared" ca="1" si="6"/>
        <v>35640</v>
      </c>
      <c r="N386" s="19">
        <f t="shared" ca="1" si="7"/>
        <v>4.2596380751964188E-2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>SUM($C$2:C386)*D386/SUM($B$2:B386)-1</f>
        <v>0.29108743930473779</v>
      </c>
      <c r="AB386" s="183">
        <f t="shared" si="20"/>
        <v>-7.7939225119147526E-2</v>
      </c>
      <c r="AC386" s="40">
        <f t="shared" si="21"/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65</v>
      </c>
      <c r="J387" s="33" t="s">
        <v>1548</v>
      </c>
      <c r="K387" s="34">
        <f t="shared" si="4"/>
        <v>44047</v>
      </c>
      <c r="L387" s="34" t="str">
        <f t="shared" ca="1" si="5"/>
        <v>2021-05-26</v>
      </c>
      <c r="M387" s="18">
        <f t="shared" ca="1" si="6"/>
        <v>35520</v>
      </c>
      <c r="N387" s="19">
        <f t="shared" ca="1" si="7"/>
        <v>4.1485589667792748E-2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>SUM($C$2:C387)*D387/SUM($B$2:B387)-1</f>
        <v>0.29158081277389281</v>
      </c>
      <c r="AB387" s="183">
        <f t="shared" si="20"/>
        <v>-7.8612322237761934E-2</v>
      </c>
      <c r="AC387" s="40">
        <f t="shared" si="21"/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65</v>
      </c>
      <c r="J388" s="33" t="s">
        <v>1550</v>
      </c>
      <c r="K388" s="34">
        <f t="shared" si="4"/>
        <v>44048</v>
      </c>
      <c r="L388" s="34" t="str">
        <f t="shared" ca="1" si="5"/>
        <v>2021-05-26</v>
      </c>
      <c r="M388" s="18">
        <f t="shared" ca="1" si="6"/>
        <v>35400</v>
      </c>
      <c r="N388" s="19">
        <f t="shared" ca="1" si="7"/>
        <v>4.1446368644067609E-2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>SUM($C$2:C388)*D388/SUM($B$2:B388)-1</f>
        <v>0.2911565568145873</v>
      </c>
      <c r="AB388" s="183">
        <f t="shared" si="20"/>
        <v>-7.8605922188110133E-2</v>
      </c>
      <c r="AC388" s="40">
        <f t="shared" si="21"/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65</v>
      </c>
      <c r="J389" s="33" t="s">
        <v>1552</v>
      </c>
      <c r="K389" s="34">
        <f t="shared" si="4"/>
        <v>44049</v>
      </c>
      <c r="L389" s="34" t="str">
        <f t="shared" ca="1" si="5"/>
        <v>2021-05-26</v>
      </c>
      <c r="M389" s="18">
        <f t="shared" ca="1" si="6"/>
        <v>35280</v>
      </c>
      <c r="N389" s="19">
        <f t="shared" ca="1" si="7"/>
        <v>4.5557503968253796E-2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>SUM($C$2:C389)*D389/SUM($B$2:B389)-1</f>
        <v>0.28660806614684842</v>
      </c>
      <c r="AB389" s="183">
        <f t="shared" si="20"/>
        <v>-7.5562121080478439E-2</v>
      </c>
      <c r="AC389" s="40">
        <f t="shared" si="21"/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65</v>
      </c>
      <c r="J390" s="33" t="s">
        <v>1554</v>
      </c>
      <c r="K390" s="34">
        <f t="shared" si="4"/>
        <v>44050</v>
      </c>
      <c r="L390" s="34" t="str">
        <f t="shared" ca="1" si="5"/>
        <v>2021-05-26</v>
      </c>
      <c r="M390" s="18">
        <f t="shared" ca="1" si="6"/>
        <v>35160</v>
      </c>
      <c r="N390" s="19">
        <f t="shared" ca="1" si="7"/>
        <v>5.9474902161547119E-2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>SUM($C$2:C390)*D390/SUM($B$2:B390)-1</f>
        <v>0.27229595546911156</v>
      </c>
      <c r="AB390" s="183">
        <f t="shared" si="20"/>
        <v>-6.5348022747058865E-2</v>
      </c>
      <c r="AC390" s="40">
        <f t="shared" si="21"/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65</v>
      </c>
      <c r="J391" s="33" t="s">
        <v>1561</v>
      </c>
      <c r="K391" s="34">
        <f t="shared" si="4"/>
        <v>44053</v>
      </c>
      <c r="L391" s="34" t="str">
        <f t="shared" ca="1" si="5"/>
        <v>2021-05-26</v>
      </c>
      <c r="M391" s="18">
        <f t="shared" ca="1" si="6"/>
        <v>34800</v>
      </c>
      <c r="N391" s="19">
        <f t="shared" ca="1" si="7"/>
        <v>5.5333433620689536E-2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>SUM($C$2:C391)*D391/SUM($B$2:B391)-1</f>
        <v>0.27627004883097683</v>
      </c>
      <c r="AB391" s="183">
        <f t="shared" si="20"/>
        <v>-6.8563037944736838E-2</v>
      </c>
      <c r="AC391" s="40">
        <f t="shared" si="21"/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65</v>
      </c>
      <c r="J392" s="33" t="s">
        <v>1563</v>
      </c>
      <c r="K392" s="34">
        <f t="shared" si="4"/>
        <v>44054</v>
      </c>
      <c r="L392" s="34" t="str">
        <f t="shared" ca="1" si="5"/>
        <v>2021-05-26</v>
      </c>
      <c r="M392" s="18">
        <f t="shared" ca="1" si="6"/>
        <v>34680</v>
      </c>
      <c r="N392" s="19">
        <f t="shared" ca="1" si="7"/>
        <v>6.6907110149942273E-2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>SUM($C$2:C392)*D392/SUM($B$2:B392)-1</f>
        <v>0.26482017958506221</v>
      </c>
      <c r="AB392" s="183">
        <f t="shared" si="20"/>
        <v>-6.0477020857537811E-2</v>
      </c>
      <c r="AC392" s="40">
        <f t="shared" si="21"/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65</v>
      </c>
      <c r="J393" s="33" t="s">
        <v>1565</v>
      </c>
      <c r="K393" s="34">
        <f t="shared" si="4"/>
        <v>44055</v>
      </c>
      <c r="L393" s="34" t="str">
        <f t="shared" ca="1" si="5"/>
        <v>2021-05-26</v>
      </c>
      <c r="M393" s="18">
        <f t="shared" ca="1" si="6"/>
        <v>34560</v>
      </c>
      <c r="N393" s="19">
        <f t="shared" ca="1" si="7"/>
        <v>7.6350501446759256E-2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>SUM($C$2:C393)*D393/SUM($B$2:B393)-1</f>
        <v>0.25561394610359733</v>
      </c>
      <c r="AB393" s="183">
        <f t="shared" si="20"/>
        <v>-5.4043518042137917E-2</v>
      </c>
      <c r="AC393" s="40">
        <f t="shared" si="21"/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65</v>
      </c>
      <c r="J394" s="33" t="s">
        <v>1567</v>
      </c>
      <c r="K394" s="34">
        <f t="shared" si="4"/>
        <v>44056</v>
      </c>
      <c r="L394" s="34" t="str">
        <f t="shared" ca="1" si="5"/>
        <v>2021-05-26</v>
      </c>
      <c r="M394" s="18">
        <f t="shared" ca="1" si="6"/>
        <v>34440</v>
      </c>
      <c r="N394" s="19">
        <f t="shared" ca="1" si="7"/>
        <v>7.9019755081300672E-2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>SUM($C$2:C394)*D394/SUM($B$2:B394)-1</f>
        <v>0.25283731600110171</v>
      </c>
      <c r="AB394" s="183">
        <f t="shared" si="20"/>
        <v>-5.2311204333057582E-2</v>
      </c>
      <c r="AC394" s="40">
        <f t="shared" si="21"/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65</v>
      </c>
      <c r="J395" s="33" t="s">
        <v>1569</v>
      </c>
      <c r="K395" s="34">
        <f t="shared" si="4"/>
        <v>44057</v>
      </c>
      <c r="L395" s="34" t="str">
        <f t="shared" ca="1" si="5"/>
        <v>2021-05-26</v>
      </c>
      <c r="M395" s="18">
        <f t="shared" ca="1" si="6"/>
        <v>34320</v>
      </c>
      <c r="N395" s="19">
        <f t="shared" ca="1" si="7"/>
        <v>5.9817523018647921E-2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>SUM($C$2:C395)*D395/SUM($B$2:B395)-1</f>
        <v>0.27049219672071056</v>
      </c>
      <c r="AB395" s="183">
        <f t="shared" si="20"/>
        <v>-6.546231653384571E-2</v>
      </c>
      <c r="AC395" s="40">
        <f t="shared" si="21"/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65</v>
      </c>
      <c r="J396" s="33" t="s">
        <v>1583</v>
      </c>
      <c r="K396" s="34">
        <f t="shared" si="4"/>
        <v>44060</v>
      </c>
      <c r="L396" s="34" t="str">
        <f t="shared" ca="1" si="5"/>
        <v>2021-05-26</v>
      </c>
      <c r="M396" s="18">
        <f t="shared" ca="1" si="6"/>
        <v>33960</v>
      </c>
      <c r="N396" s="19">
        <f t="shared" ca="1" si="7"/>
        <v>3.083037632508822E-2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>SUM($C$2:C396)*D396/SUM($B$2:B396)-1</f>
        <v>0.29823159217621797</v>
      </c>
      <c r="AB396" s="183">
        <f t="shared" si="20"/>
        <v>-8.5936909240471593E-2</v>
      </c>
      <c r="AC396" s="40">
        <f t="shared" si="21"/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65</v>
      </c>
      <c r="J397" s="33" t="s">
        <v>1585</v>
      </c>
      <c r="K397" s="34">
        <f t="shared" si="4"/>
        <v>44061</v>
      </c>
      <c r="L397" s="34" t="str">
        <f t="shared" ca="1" si="5"/>
        <v>2021-05-26</v>
      </c>
      <c r="M397" s="18">
        <f t="shared" ca="1" si="6"/>
        <v>33840</v>
      </c>
      <c r="N397" s="19">
        <f t="shared" ca="1" si="7"/>
        <v>3.1692268321513041E-2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>SUM($C$2:C397)*D397/SUM($B$2:B397)-1</f>
        <v>0.29696731392612863</v>
      </c>
      <c r="AB397" s="183">
        <f t="shared" si="20"/>
        <v>-8.5305290579115178E-2</v>
      </c>
      <c r="AC397" s="40">
        <f t="shared" si="21"/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65</v>
      </c>
      <c r="J398" s="33" t="s">
        <v>1587</v>
      </c>
      <c r="K398" s="34">
        <f t="shared" si="4"/>
        <v>44062</v>
      </c>
      <c r="L398" s="34" t="str">
        <f t="shared" ca="1" si="5"/>
        <v>2021-05-26</v>
      </c>
      <c r="M398" s="18">
        <f t="shared" ca="1" si="6"/>
        <v>33720</v>
      </c>
      <c r="N398" s="19">
        <f t="shared" ca="1" si="7"/>
        <v>5.0497306198102006E-2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>SUM($C$2:C398)*D398/SUM($B$2:B398)-1</f>
        <v>0.27835799062699085</v>
      </c>
      <c r="AB398" s="183">
        <f t="shared" si="20"/>
        <v>-7.2063675821275597E-2</v>
      </c>
      <c r="AC398" s="40">
        <f t="shared" si="21"/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65</v>
      </c>
      <c r="J399" s="33" t="s">
        <v>1589</v>
      </c>
      <c r="K399" s="34">
        <f t="shared" si="4"/>
        <v>44063</v>
      </c>
      <c r="L399" s="34" t="str">
        <f t="shared" ca="1" si="5"/>
        <v>2021-05-26</v>
      </c>
      <c r="M399" s="18">
        <f t="shared" ca="1" si="6"/>
        <v>33600</v>
      </c>
      <c r="N399" s="19">
        <f t="shared" ca="1" si="7"/>
        <v>6.7162846130952469E-2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>SUM($C$2:C399)*D399/SUM($B$2:B399)-1</f>
        <v>0.26238508400980676</v>
      </c>
      <c r="AB399" s="183">
        <f t="shared" si="20"/>
        <v>-6.0756525052210852E-2</v>
      </c>
      <c r="AC399" s="40">
        <f t="shared" si="21"/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65</v>
      </c>
      <c r="J400" s="33" t="s">
        <v>1591</v>
      </c>
      <c r="K400" s="34">
        <f t="shared" si="4"/>
        <v>44064</v>
      </c>
      <c r="L400" s="34" t="str">
        <f t="shared" ca="1" si="5"/>
        <v>2021-05-26</v>
      </c>
      <c r="M400" s="18">
        <f t="shared" ca="1" si="6"/>
        <v>33480</v>
      </c>
      <c r="N400" s="19">
        <f t="shared" ca="1" si="7"/>
        <v>5.6564217891278246E-2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>SUM($C$2:C400)*D400/SUM($B$2:B400)-1</f>
        <v>0.27184720043490063</v>
      </c>
      <c r="AB400" s="183">
        <f t="shared" si="20"/>
        <v>-6.7894774087160936E-2</v>
      </c>
      <c r="AC400" s="40">
        <f t="shared" si="21"/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65</v>
      </c>
      <c r="J401" s="33" t="s">
        <v>1593</v>
      </c>
      <c r="K401" s="34">
        <f t="shared" si="4"/>
        <v>44067</v>
      </c>
      <c r="L401" s="34" t="str">
        <f t="shared" ca="1" si="5"/>
        <v>2021-05-26</v>
      </c>
      <c r="M401" s="18">
        <f t="shared" ca="1" si="6"/>
        <v>33120</v>
      </c>
      <c r="N401" s="19">
        <f t="shared" ca="1" si="7"/>
        <v>4.545294746376808E-2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>SUM($C$2:C401)*D401/SUM($B$2:B401)-1</f>
        <v>0.28212123981556814</v>
      </c>
      <c r="AB401" s="183">
        <f t="shared" si="20"/>
        <v>-7.5606595280715672E-2</v>
      </c>
      <c r="AC401" s="40">
        <f t="shared" si="21"/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65</v>
      </c>
      <c r="J402" s="33" t="s">
        <v>1595</v>
      </c>
      <c r="K402" s="34">
        <f t="shared" si="4"/>
        <v>44068</v>
      </c>
      <c r="L402" s="34" t="str">
        <f t="shared" ca="1" si="5"/>
        <v>2021-05-26</v>
      </c>
      <c r="M402" s="18">
        <f t="shared" ca="1" si="6"/>
        <v>33000</v>
      </c>
      <c r="N402" s="19">
        <f t="shared" ca="1" si="7"/>
        <v>4.3881859545454337E-2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>SUM($C$2:C402)*D402/SUM($B$2:B402)-1</f>
        <v>0.28317897364005429</v>
      </c>
      <c r="AB402" s="183">
        <f t="shared" si="20"/>
        <v>-7.6649380748759377E-2</v>
      </c>
      <c r="AC402" s="40">
        <f t="shared" si="21"/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65</v>
      </c>
      <c r="J403" s="33" t="s">
        <v>1597</v>
      </c>
      <c r="K403" s="34">
        <f t="shared" si="4"/>
        <v>44069</v>
      </c>
      <c r="L403" s="34" t="str">
        <f t="shared" ca="1" si="5"/>
        <v>2021-05-26</v>
      </c>
      <c r="M403" s="18">
        <f t="shared" ca="1" si="6"/>
        <v>32880</v>
      </c>
      <c r="N403" s="19">
        <f t="shared" ca="1" si="7"/>
        <v>5.9339120133819985E-2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>SUM($C$2:C403)*D403/SUM($B$2:B403)-1</f>
        <v>0.26844425600864152</v>
      </c>
      <c r="AB403" s="183">
        <f t="shared" si="20"/>
        <v>-6.6305579980195928E-2</v>
      </c>
      <c r="AC403" s="40">
        <f t="shared" si="21"/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65</v>
      </c>
      <c r="J404" s="33" t="s">
        <v>1599</v>
      </c>
      <c r="K404" s="34">
        <f t="shared" si="4"/>
        <v>44070</v>
      </c>
      <c r="L404" s="34" t="str">
        <f t="shared" ca="1" si="5"/>
        <v>2021-05-26</v>
      </c>
      <c r="M404" s="18">
        <f t="shared" ca="1" si="6"/>
        <v>32760</v>
      </c>
      <c r="N404" s="19">
        <f t="shared" ca="1" si="7"/>
        <v>5.256011141636141E-2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>SUM($C$2:C404)*D404/SUM($B$2:B404)-1</f>
        <v>0.27416115593281254</v>
      </c>
      <c r="AB404" s="183">
        <f t="shared" si="20"/>
        <v>-7.0694738237671695E-2</v>
      </c>
      <c r="AC404" s="40">
        <f t="shared" si="21"/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65</v>
      </c>
      <c r="J405" s="33" t="s">
        <v>1601</v>
      </c>
      <c r="K405" s="34">
        <f t="shared" si="4"/>
        <v>44071</v>
      </c>
      <c r="L405" s="34" t="str">
        <f t="shared" ca="1" si="5"/>
        <v>2021-05-26</v>
      </c>
      <c r="M405" s="18">
        <f t="shared" ca="1" si="6"/>
        <v>32640</v>
      </c>
      <c r="N405" s="19">
        <f t="shared" ca="1" si="7"/>
        <v>2.1739115962009784E-2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>SUM($C$2:C405)*D405/SUM($B$2:B405)-1</f>
        <v>0.30254239257865012</v>
      </c>
      <c r="AB405" s="183">
        <f t="shared" si="20"/>
        <v>-9.1617463565474289E-2</v>
      </c>
      <c r="AC405" s="40">
        <f t="shared" si="21"/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65</v>
      </c>
      <c r="J406" s="33" t="s">
        <v>1603</v>
      </c>
      <c r="K406" s="34">
        <f t="shared" si="4"/>
        <v>44074</v>
      </c>
      <c r="L406" s="34" t="str">
        <f t="shared" ca="1" si="5"/>
        <v>2021-05-26</v>
      </c>
      <c r="M406" s="18">
        <f t="shared" ca="1" si="6"/>
        <v>32280</v>
      </c>
      <c r="N406" s="19">
        <f t="shared" ca="1" si="7"/>
        <v>2.9476429832713775E-2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>SUM($C$2:C406)*D406/SUM($B$2:B406)-1</f>
        <v>0.29491614623021212</v>
      </c>
      <c r="AB406" s="183">
        <f t="shared" si="20"/>
        <v>-8.6139213612377752E-2</v>
      </c>
      <c r="AC406" s="40">
        <f t="shared" si="21"/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65</v>
      </c>
      <c r="J407" s="33" t="s">
        <v>1633</v>
      </c>
      <c r="K407" s="34">
        <f t="shared" si="4"/>
        <v>44075</v>
      </c>
      <c r="L407" s="34" t="str">
        <f t="shared" ca="1" si="5"/>
        <v>2021-05-26</v>
      </c>
      <c r="M407" s="18">
        <f t="shared" ca="1" si="6"/>
        <v>32160</v>
      </c>
      <c r="N407" s="19">
        <f t="shared" ca="1" si="7"/>
        <v>2.2459519123134469E-2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>SUM($C$2:C407)*D407/SUM($B$2:B407)-1</f>
        <v>0.30087414404283819</v>
      </c>
      <c r="AB407" s="183">
        <f t="shared" si="20"/>
        <v>-9.0938564212405204E-2</v>
      </c>
      <c r="AC407" s="40">
        <f t="shared" si="21"/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65</v>
      </c>
      <c r="J408" s="33" t="s">
        <v>1635</v>
      </c>
      <c r="K408" s="34">
        <f t="shared" si="4"/>
        <v>44076</v>
      </c>
      <c r="L408" s="34" t="str">
        <f t="shared" ca="1" si="5"/>
        <v>2021-05-26</v>
      </c>
      <c r="M408" s="18">
        <f t="shared" ca="1" si="6"/>
        <v>32040</v>
      </c>
      <c r="N408" s="19">
        <f t="shared" ca="1" si="7"/>
        <v>2.1947504681648081E-2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>SUM($C$2:C408)*D408/SUM($B$2:B408)-1</f>
        <v>0.30075868458455801</v>
      </c>
      <c r="AB408" s="183">
        <f t="shared" si="20"/>
        <v>-9.1144341668892848E-2</v>
      </c>
      <c r="AC408" s="40">
        <f t="shared" si="21"/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65</v>
      </c>
      <c r="J409" s="33" t="s">
        <v>1637</v>
      </c>
      <c r="K409" s="34">
        <f t="shared" si="4"/>
        <v>44077</v>
      </c>
      <c r="L409" s="34" t="str">
        <f t="shared" ca="1" si="5"/>
        <v>2021-05-26</v>
      </c>
      <c r="M409" s="18">
        <f t="shared" ca="1" si="6"/>
        <v>31920</v>
      </c>
      <c r="N409" s="19">
        <f t="shared" ca="1" si="7"/>
        <v>2.9409955043859504E-2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>SUM($C$2:C409)*D409/SUM($B$2:B409)-1</f>
        <v>0.29337779098906958</v>
      </c>
      <c r="AB409" s="183">
        <f t="shared" si="20"/>
        <v>-8.5873276139695864E-2</v>
      </c>
      <c r="AC409" s="40">
        <f t="shared" si="21"/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65</v>
      </c>
      <c r="J410" s="33" t="s">
        <v>1639</v>
      </c>
      <c r="K410" s="34">
        <f t="shared" si="4"/>
        <v>44078</v>
      </c>
      <c r="L410" s="34" t="str">
        <f t="shared" ca="1" si="5"/>
        <v>2021-05-26</v>
      </c>
      <c r="M410" s="18">
        <f t="shared" ca="1" si="6"/>
        <v>31800</v>
      </c>
      <c r="N410" s="19">
        <f t="shared" ca="1" si="7"/>
        <v>4.2334410220125712E-2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>SUM($C$2:C410)*D410/SUM($B$2:B410)-1</f>
        <v>0.28102346560255409</v>
      </c>
      <c r="AB410" s="183">
        <f t="shared" si="20"/>
        <v>-7.6867932730335875E-2</v>
      </c>
      <c r="AC410" s="40">
        <f t="shared" si="21"/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65</v>
      </c>
      <c r="J411" s="33" t="s">
        <v>1641</v>
      </c>
      <c r="K411" s="34">
        <f t="shared" si="4"/>
        <v>44081</v>
      </c>
      <c r="L411" s="34" t="str">
        <f t="shared" ca="1" si="5"/>
        <v>2021-05-26</v>
      </c>
      <c r="M411" s="18">
        <f t="shared" ca="1" si="6"/>
        <v>31440</v>
      </c>
      <c r="N411" s="19">
        <f t="shared" ca="1" si="7"/>
        <v>7.1979590489821804E-2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>SUM($C$2:C411)*D411/SUM($B$2:B411)-1</f>
        <v>0.25501394667728539</v>
      </c>
      <c r="AB411" s="183">
        <f t="shared" si="20"/>
        <v>-5.7620214901336064E-2</v>
      </c>
      <c r="AC411" s="40">
        <f t="shared" si="21"/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65</v>
      </c>
      <c r="J412" s="33" t="s">
        <v>1643</v>
      </c>
      <c r="K412" s="34">
        <f t="shared" si="4"/>
        <v>44082</v>
      </c>
      <c r="L412" s="34" t="str">
        <f t="shared" ca="1" si="5"/>
        <v>2021-05-26</v>
      </c>
      <c r="M412" s="18">
        <f t="shared" ca="1" si="6"/>
        <v>35235</v>
      </c>
      <c r="N412" s="19">
        <f t="shared" ca="1" si="7"/>
        <v>6.477922832410947E-2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>SUM($C$2:C412)*D412/SUM($B$2:B412)-1</f>
        <v>0.26075145513771214</v>
      </c>
      <c r="AB412" s="183">
        <f t="shared" si="20"/>
        <v>-6.2242624982344452E-2</v>
      </c>
      <c r="AC412" s="40">
        <f t="shared" si="21"/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65</v>
      </c>
      <c r="J413" s="33" t="s">
        <v>1645</v>
      </c>
      <c r="K413" s="34">
        <f t="shared" si="4"/>
        <v>44083</v>
      </c>
      <c r="L413" s="34" t="str">
        <f t="shared" ca="1" si="5"/>
        <v>2021-05-26</v>
      </c>
      <c r="M413" s="18">
        <f t="shared" ca="1" si="6"/>
        <v>35100</v>
      </c>
      <c r="N413" s="19">
        <f t="shared" ca="1" si="7"/>
        <v>9.8403646438746245E-2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>SUM($C$2:C413)*D413/SUM($B$2:B413)-1</f>
        <v>0.23225588695728794</v>
      </c>
      <c r="AB413" s="183">
        <f t="shared" si="20"/>
        <v>-4.1235455358872741E-2</v>
      </c>
      <c r="AC413" s="40">
        <f t="shared" si="21"/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65</v>
      </c>
      <c r="J414" s="33" t="s">
        <v>1647</v>
      </c>
      <c r="K414" s="34">
        <f t="shared" si="4"/>
        <v>44084</v>
      </c>
      <c r="L414" s="34" t="str">
        <f t="shared" ca="1" si="5"/>
        <v>2021-05-26</v>
      </c>
      <c r="M414" s="18">
        <f t="shared" ca="1" si="6"/>
        <v>34965</v>
      </c>
      <c r="N414" s="19">
        <f t="shared" ca="1" si="7"/>
        <v>9.9329846274846229E-2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>SUM($C$2:C414)*D414/SUM($B$2:B414)-1</f>
        <v>0.23117357933579341</v>
      </c>
      <c r="AB414" s="183">
        <f t="shared" si="20"/>
        <v>-4.0742874275170982E-2</v>
      </c>
      <c r="AC414" s="40">
        <f t="shared" si="21"/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65</v>
      </c>
      <c r="J415" s="33" t="s">
        <v>1649</v>
      </c>
      <c r="K415" s="34">
        <f t="shared" si="4"/>
        <v>44085</v>
      </c>
      <c r="L415" s="34" t="str">
        <f t="shared" ca="1" si="5"/>
        <v>2021-05-26</v>
      </c>
      <c r="M415" s="18">
        <f t="shared" ca="1" si="6"/>
        <v>34830</v>
      </c>
      <c r="N415" s="19">
        <f t="shared" ca="1" si="7"/>
        <v>8.5822545363192532E-2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>SUM($C$2:C415)*D415/SUM($B$2:B415)-1</f>
        <v>0.24194393242177248</v>
      </c>
      <c r="AB415" s="183">
        <f t="shared" ref="AB415:AB446" si="22">Z415-AA415</f>
        <v>-4.9085657375755876E-2</v>
      </c>
      <c r="AC415" s="40">
        <f t="shared" ref="AC415:AC446" si="23"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65</v>
      </c>
      <c r="J416" s="33" t="s">
        <v>1664</v>
      </c>
      <c r="K416" s="34">
        <f t="shared" si="4"/>
        <v>44088</v>
      </c>
      <c r="L416" s="34" t="str">
        <f t="shared" ca="1" si="5"/>
        <v>2021-05-26</v>
      </c>
      <c r="M416" s="18">
        <f t="shared" ca="1" si="6"/>
        <v>34425</v>
      </c>
      <c r="N416" s="19">
        <f t="shared" ca="1" si="7"/>
        <v>7.9804352795933037E-2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>SUM($C$2:C416)*D416/SUM($B$2:B416)-1</f>
        <v>0.24725390954879356</v>
      </c>
      <c r="AB416" s="183">
        <f t="shared" si="22"/>
        <v>-5.3347792707240105E-2</v>
      </c>
      <c r="AC416" s="40">
        <f t="shared" si="23"/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65</v>
      </c>
      <c r="J417" s="33" t="s">
        <v>1666</v>
      </c>
      <c r="K417" s="34">
        <f t="shared" si="4"/>
        <v>44089</v>
      </c>
      <c r="L417" s="34" t="str">
        <f t="shared" ca="1" si="5"/>
        <v>2021-05-26</v>
      </c>
      <c r="M417" s="18">
        <f t="shared" ca="1" si="6"/>
        <v>34290</v>
      </c>
      <c r="N417" s="19">
        <f t="shared" ca="1" si="7"/>
        <v>6.8606875328084072E-2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>SUM($C$2:C417)*D417/SUM($B$2:B417)-1</f>
        <v>0.25616913766029858</v>
      </c>
      <c r="AB417" s="183">
        <f t="shared" si="22"/>
        <v>-6.0277673226903694E-2</v>
      </c>
      <c r="AC417" s="40">
        <f t="shared" si="23"/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65</v>
      </c>
      <c r="J418" s="33" t="s">
        <v>1668</v>
      </c>
      <c r="K418" s="34">
        <f t="shared" si="4"/>
        <v>44090</v>
      </c>
      <c r="L418" s="34" t="str">
        <f t="shared" ca="1" si="5"/>
        <v>2021-05-26</v>
      </c>
      <c r="M418" s="18">
        <f t="shared" ca="1" si="6"/>
        <v>34155</v>
      </c>
      <c r="N418" s="19">
        <f t="shared" ca="1" si="7"/>
        <v>7.7452722149026321E-2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>SUM($C$2:C418)*D418/SUM($B$2:B418)-1</f>
        <v>0.24848028372497843</v>
      </c>
      <c r="AB418" s="183">
        <f t="shared" si="22"/>
        <v>-5.4884743516100842E-2</v>
      </c>
      <c r="AC418" s="40">
        <f t="shared" si="23"/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65</v>
      </c>
      <c r="J419" s="33" t="s">
        <v>1670</v>
      </c>
      <c r="K419" s="34">
        <f t="shared" si="4"/>
        <v>44091</v>
      </c>
      <c r="L419" s="34" t="str">
        <f t="shared" ca="1" si="5"/>
        <v>2021-05-26</v>
      </c>
      <c r="M419" s="18">
        <f t="shared" ca="1" si="6"/>
        <v>34020</v>
      </c>
      <c r="N419" s="19">
        <f t="shared" ca="1" si="7"/>
        <v>8.4684463256907719E-2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>SUM($C$2:C419)*D419/SUM($B$2:B419)-1</f>
        <v>0.24224536111834682</v>
      </c>
      <c r="AB419" s="183">
        <f t="shared" si="22"/>
        <v>-5.0576041330207211E-2</v>
      </c>
      <c r="AC419" s="40">
        <f t="shared" si="23"/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65</v>
      </c>
      <c r="J420" s="33" t="s">
        <v>1672</v>
      </c>
      <c r="K420" s="34">
        <f t="shared" si="4"/>
        <v>44092</v>
      </c>
      <c r="L420" s="34" t="str">
        <f t="shared" ca="1" si="5"/>
        <v>2021-05-26</v>
      </c>
      <c r="M420" s="18">
        <f t="shared" ca="1" si="6"/>
        <v>33885</v>
      </c>
      <c r="N420" s="19">
        <f t="shared" ca="1" si="7"/>
        <v>5.2892447838276513E-2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>SUM($C$2:C420)*D420/SUM($B$2:B420)-1</f>
        <v>0.26810423290020791</v>
      </c>
      <c r="AB420" s="183">
        <f t="shared" si="22"/>
        <v>-6.9974548146222837E-2</v>
      </c>
      <c r="AC420" s="40">
        <f t="shared" si="23"/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65</v>
      </c>
      <c r="J421" s="33" t="s">
        <v>1674</v>
      </c>
      <c r="K421" s="34">
        <f t="shared" si="4"/>
        <v>44095</v>
      </c>
      <c r="L421" s="34" t="str">
        <f t="shared" ca="1" si="5"/>
        <v>2021-05-26</v>
      </c>
      <c r="M421" s="18">
        <f t="shared" ca="1" si="6"/>
        <v>29760</v>
      </c>
      <c r="N421" s="19">
        <f t="shared" ca="1" si="7"/>
        <v>6.7271634072580522E-2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>SUM($C$2:C421)*D421/SUM($B$2:B421)-1</f>
        <v>0.25625409071576755</v>
      </c>
      <c r="AB421" s="183">
        <f t="shared" si="22"/>
        <v>-6.1506164747579195E-2</v>
      </c>
      <c r="AC421" s="40">
        <f t="shared" si="23"/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65</v>
      </c>
      <c r="J422" s="33" t="s">
        <v>1676</v>
      </c>
      <c r="K422" s="34">
        <f t="shared" si="4"/>
        <v>44096</v>
      </c>
      <c r="L422" s="34" t="str">
        <f t="shared" ca="1" si="5"/>
        <v>2021-05-26</v>
      </c>
      <c r="M422" s="18">
        <f t="shared" ca="1" si="6"/>
        <v>33345</v>
      </c>
      <c r="N422" s="19">
        <f t="shared" ca="1" si="7"/>
        <v>8.4871251461988317E-2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>SUM($C$2:C422)*D422/SUM($B$2:B422)-1</f>
        <v>0.2417379317981887</v>
      </c>
      <c r="AB422" s="183">
        <f t="shared" si="22"/>
        <v>-5.1121555912030603E-2</v>
      </c>
      <c r="AC422" s="40">
        <f t="shared" si="23"/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65</v>
      </c>
      <c r="J423" s="33" t="s">
        <v>1678</v>
      </c>
      <c r="K423" s="34">
        <f t="shared" si="4"/>
        <v>44097</v>
      </c>
      <c r="L423" s="34" t="str">
        <f t="shared" ca="1" si="5"/>
        <v>2021-05-26</v>
      </c>
      <c r="M423" s="18">
        <f t="shared" ca="1" si="6"/>
        <v>33210</v>
      </c>
      <c r="N423" s="19">
        <f t="shared" ca="1" si="7"/>
        <v>7.984837157482684E-2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>SUM($C$2:C423)*D423/SUM($B$2:B423)-1</f>
        <v>0.24538420863878829</v>
      </c>
      <c r="AB423" s="183">
        <f t="shared" si="22"/>
        <v>-5.4095684529340327E-2</v>
      </c>
      <c r="AC423" s="40">
        <f t="shared" si="23"/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955</v>
      </c>
      <c r="J424" s="33" t="s">
        <v>1993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>SUM($C$2:C424)*D424/SUM($B$2:B424)-1</f>
        <v>0.22249117958623055</v>
      </c>
      <c r="AB424" s="183">
        <f t="shared" si="22"/>
        <v>-3.7604941454201679E-2</v>
      </c>
      <c r="AC424" s="40">
        <f t="shared" si="23"/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65</v>
      </c>
      <c r="J425" s="33" t="s">
        <v>1682</v>
      </c>
      <c r="K425" s="34">
        <f t="shared" si="4"/>
        <v>44099</v>
      </c>
      <c r="L425" s="34" t="str">
        <f t="shared" ca="1" si="5"/>
        <v>2021-05-26</v>
      </c>
      <c r="M425" s="18">
        <f t="shared" ca="1" si="6"/>
        <v>32940</v>
      </c>
      <c r="N425" s="19">
        <f t="shared" ca="1" si="7"/>
        <v>0.10717572343655112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>SUM($C$2:C425)*D425/SUM($B$2:B425)-1</f>
        <v>0.22370189732785195</v>
      </c>
      <c r="AB425" s="183">
        <f t="shared" si="22"/>
        <v>-3.8782402911955671E-2</v>
      </c>
      <c r="AC425" s="40">
        <f t="shared" si="23"/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65</v>
      </c>
      <c r="J426" s="33" t="s">
        <v>1701</v>
      </c>
      <c r="K426" s="34">
        <f t="shared" si="4"/>
        <v>44102</v>
      </c>
      <c r="L426" s="34" t="str">
        <f t="shared" ca="1" si="5"/>
        <v>2021-05-26</v>
      </c>
      <c r="M426" s="18">
        <f t="shared" ca="1" si="6"/>
        <v>32535</v>
      </c>
      <c r="N426" s="19">
        <f t="shared" ca="1" si="7"/>
        <v>0.10400904702627933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>SUM($C$2:C426)*D426/SUM($B$2:B426)-1</f>
        <v>0.22656232750576755</v>
      </c>
      <c r="AB426" s="183">
        <f t="shared" si="22"/>
        <v>-4.1161086678628944E-2</v>
      </c>
      <c r="AC426" s="40">
        <f t="shared" si="23"/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65</v>
      </c>
      <c r="J427" s="33" t="s">
        <v>1703</v>
      </c>
      <c r="K427" s="34">
        <f t="shared" si="4"/>
        <v>44103</v>
      </c>
      <c r="L427" s="34" t="str">
        <f t="shared" ca="1" si="5"/>
        <v>2021-05-26</v>
      </c>
      <c r="M427" s="18">
        <f t="shared" ca="1" si="6"/>
        <v>32400</v>
      </c>
      <c r="N427" s="19">
        <f t="shared" ca="1" si="7"/>
        <v>0.10110186820987663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>SUM($C$2:C427)*D427/SUM($B$2:B427)-1</f>
        <v>0.22859031072463765</v>
      </c>
      <c r="AB427" s="183">
        <f t="shared" si="22"/>
        <v>-4.292688104006781E-2</v>
      </c>
      <c r="AC427" s="40">
        <f t="shared" si="23"/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65</v>
      </c>
      <c r="J428" s="33" t="s">
        <v>1705</v>
      </c>
      <c r="K428" s="34">
        <f t="shared" si="4"/>
        <v>44104</v>
      </c>
      <c r="L428" s="34" t="str">
        <f t="shared" ca="1" si="5"/>
        <v>2021-05-26</v>
      </c>
      <c r="M428" s="18">
        <f t="shared" ca="1" si="6"/>
        <v>32265</v>
      </c>
      <c r="N428" s="19">
        <f t="shared" ca="1" si="7"/>
        <v>0.10310348953974904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>SUM($C$2:C428)*D428/SUM($B$2:B428)-1</f>
        <v>0.22678704567491703</v>
      </c>
      <c r="AB428" s="183">
        <f t="shared" si="22"/>
        <v>-4.1900166368971314E-2</v>
      </c>
      <c r="AC428" s="40">
        <f t="shared" si="23"/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65</v>
      </c>
      <c r="J429" s="33" t="s">
        <v>1707</v>
      </c>
      <c r="K429" s="34">
        <f t="shared" si="4"/>
        <v>44113</v>
      </c>
      <c r="L429" s="34" t="str">
        <f t="shared" ca="1" si="5"/>
        <v>2021-05-26</v>
      </c>
      <c r="M429" s="18">
        <f t="shared" ca="1" si="6"/>
        <v>31050</v>
      </c>
      <c r="N429" s="19">
        <f t="shared" ca="1" si="7"/>
        <v>7.5560807085346127E-2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>SUM($C$2:C429)*D429/SUM($B$2:B429)-1</f>
        <v>0.24951418635437883</v>
      </c>
      <c r="AB429" s="183">
        <f t="shared" si="22"/>
        <v>-5.8690160726408314E-2</v>
      </c>
      <c r="AC429" s="40">
        <f t="shared" si="23"/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24">10%*Q430+13%</f>
        <v>0.22000000000000003</v>
      </c>
      <c r="F430" s="13">
        <f t="shared" ref="F430:F493" si="25">IF(G430="",($F$1*C430-B430)/B430,H430/B430)</f>
        <v>1.8541992592592486E-2</v>
      </c>
      <c r="H430" s="5">
        <f t="shared" ref="H430:H493" si="26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7">DATE(MID(J430,1,4),MID(J430,5,2),MID(J430,7,2))</f>
        <v>44116</v>
      </c>
      <c r="L430" s="34" t="str">
        <f t="shared" ref="L430:L493" ca="1" si="28">IF(LEN(J430) &gt; 15,DATE(MID(J430,12,4),MID(J430,16,2),MID(J430,18,2)),TEXT(TODAY(),"yyyy-mm-dd"))</f>
        <v>2021-05-26</v>
      </c>
      <c r="M430" s="18">
        <f t="shared" ref="M430:M493" ca="1" si="29">(L430-K430+1)*B430</f>
        <v>30645</v>
      </c>
      <c r="N430" s="19">
        <f t="shared" ref="N430:N493" ca="1" si="30">H430/M430*365</f>
        <v>2.9814217164300692E-2</v>
      </c>
      <c r="O430" s="35">
        <f t="shared" ref="O430:O493" si="31">D430*C430</f>
        <v>134.846598</v>
      </c>
      <c r="P430" s="35">
        <f t="shared" ref="P430:P493" si="32">B430-O430</f>
        <v>0.15340199999999982</v>
      </c>
      <c r="Q430" s="36">
        <f t="shared" ref="Q430:Q493" si="33">B430/150</f>
        <v>0.9</v>
      </c>
      <c r="R430" s="37">
        <f t="shared" ref="R430:R493" si="34">R429+C430-T430</f>
        <v>12254.760000000011</v>
      </c>
      <c r="S430" s="38">
        <f t="shared" ref="S430:S493" si="35">R430*D430</f>
        <v>20962.992456000018</v>
      </c>
      <c r="T430" s="38"/>
      <c r="U430" s="38"/>
      <c r="V430" s="39">
        <f t="shared" ref="V430:V493" si="36">V429+U430</f>
        <v>49914.78</v>
      </c>
      <c r="W430" s="39">
        <f t="shared" ref="W430:W493" si="37">V430+S430</f>
        <v>70877.772456000021</v>
      </c>
      <c r="X430" s="1">
        <f t="shared" ref="X430:X493" si="38">X429+B430</f>
        <v>59055</v>
      </c>
      <c r="Y430" s="37">
        <f t="shared" ref="Y430:Y493" si="39">W430-X430</f>
        <v>11822.772456000021</v>
      </c>
      <c r="Z430" s="183">
        <f t="shared" ref="Z430:Z493" si="40">W430/X430-1</f>
        <v>0.20019934732029498</v>
      </c>
      <c r="AA430" s="183">
        <f>SUM($C$2:C430)*D430/SUM($B$2:B430)-1</f>
        <v>0.28462424739649483</v>
      </c>
      <c r="AB430" s="183">
        <f t="shared" si="22"/>
        <v>-8.4424900076199849E-2</v>
      </c>
      <c r="AC430" s="40">
        <f t="shared" si="23"/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24"/>
        <v>0.21000000000000002</v>
      </c>
      <c r="F431" s="13">
        <f t="shared" si="25"/>
        <v>1.518259999999998E-2</v>
      </c>
      <c r="H431" s="5">
        <f t="shared" si="26"/>
        <v>1.8219119999999975</v>
      </c>
      <c r="I431" s="2" t="s">
        <v>65</v>
      </c>
      <c r="J431" s="33" t="s">
        <v>1711</v>
      </c>
      <c r="K431" s="34">
        <f t="shared" si="27"/>
        <v>44117</v>
      </c>
      <c r="L431" s="34" t="str">
        <f t="shared" ca="1" si="28"/>
        <v>2021-05-26</v>
      </c>
      <c r="M431" s="18">
        <f t="shared" ca="1" si="29"/>
        <v>27120</v>
      </c>
      <c r="N431" s="19">
        <f t="shared" ca="1" si="30"/>
        <v>2.4520570796460146E-2</v>
      </c>
      <c r="O431" s="35">
        <f t="shared" si="31"/>
        <v>119.859408</v>
      </c>
      <c r="P431" s="35">
        <f t="shared" si="32"/>
        <v>0.14059199999999805</v>
      </c>
      <c r="Q431" s="36">
        <f t="shared" si="33"/>
        <v>0.8</v>
      </c>
      <c r="R431" s="37">
        <f t="shared" si="34"/>
        <v>11676.290000000012</v>
      </c>
      <c r="S431" s="38">
        <f t="shared" si="35"/>
        <v>20038.848898000018</v>
      </c>
      <c r="T431" s="38">
        <v>648.30999999999995</v>
      </c>
      <c r="U431" s="38">
        <v>1107.07</v>
      </c>
      <c r="V431" s="39">
        <f t="shared" si="36"/>
        <v>51021.85</v>
      </c>
      <c r="W431" s="39">
        <f t="shared" si="37"/>
        <v>71060.698898000017</v>
      </c>
      <c r="X431" s="1">
        <f t="shared" si="38"/>
        <v>59175</v>
      </c>
      <c r="Y431" s="37">
        <f t="shared" si="39"/>
        <v>11885.698898000017</v>
      </c>
      <c r="Z431" s="183">
        <f t="shared" si="40"/>
        <v>0.20085676211237891</v>
      </c>
      <c r="AA431" s="183">
        <f>SUM($C$2:C431)*D431/SUM($B$2:B431)-1</f>
        <v>0.28824163950992809</v>
      </c>
      <c r="AB431" s="183">
        <f t="shared" si="22"/>
        <v>-8.7384877397549188E-2</v>
      </c>
      <c r="AC431" s="40">
        <f t="shared" si="23"/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24"/>
        <v>0.21000000000000002</v>
      </c>
      <c r="F432" s="13">
        <f t="shared" si="25"/>
        <v>2.1578366666666682E-2</v>
      </c>
      <c r="H432" s="5">
        <f t="shared" si="26"/>
        <v>2.5894040000000018</v>
      </c>
      <c r="I432" s="2" t="s">
        <v>65</v>
      </c>
      <c r="J432" s="33" t="s">
        <v>1720</v>
      </c>
      <c r="K432" s="34">
        <f t="shared" si="27"/>
        <v>44118</v>
      </c>
      <c r="L432" s="34" t="str">
        <f t="shared" ca="1" si="28"/>
        <v>2021-05-26</v>
      </c>
      <c r="M432" s="18">
        <f t="shared" ca="1" si="29"/>
        <v>27000</v>
      </c>
      <c r="N432" s="19">
        <f t="shared" ca="1" si="30"/>
        <v>3.500490592592595E-2</v>
      </c>
      <c r="O432" s="35">
        <f t="shared" si="31"/>
        <v>119.86254000000001</v>
      </c>
      <c r="P432" s="35">
        <f t="shared" si="32"/>
        <v>0.13745999999999015</v>
      </c>
      <c r="Q432" s="36">
        <f t="shared" si="33"/>
        <v>0.8</v>
      </c>
      <c r="R432" s="37">
        <f t="shared" si="34"/>
        <v>11746.570000000012</v>
      </c>
      <c r="S432" s="38">
        <f t="shared" si="35"/>
        <v>20033.775135000022</v>
      </c>
      <c r="T432" s="38"/>
      <c r="U432" s="38"/>
      <c r="V432" s="39">
        <f t="shared" si="36"/>
        <v>51021.85</v>
      </c>
      <c r="W432" s="39">
        <f t="shared" si="37"/>
        <v>71055.625135000024</v>
      </c>
      <c r="X432" s="1">
        <f t="shared" si="38"/>
        <v>59295</v>
      </c>
      <c r="Y432" s="37">
        <f t="shared" si="39"/>
        <v>11760.625135000024</v>
      </c>
      <c r="Z432" s="183">
        <f t="shared" si="40"/>
        <v>0.1983409247828658</v>
      </c>
      <c r="AA432" s="183">
        <f>SUM($C$2:C432)*D432/SUM($B$2:B432)-1</f>
        <v>0.27964043232987601</v>
      </c>
      <c r="AB432" s="183">
        <f t="shared" si="22"/>
        <v>-8.1299507547010208E-2</v>
      </c>
      <c r="AC432" s="40">
        <f t="shared" si="23"/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24"/>
        <v>0.21000000000000002</v>
      </c>
      <c r="F433" s="13">
        <f t="shared" si="25"/>
        <v>2.2450516666666687E-2</v>
      </c>
      <c r="H433" s="5">
        <f t="shared" si="26"/>
        <v>2.6940620000000024</v>
      </c>
      <c r="I433" s="2" t="s">
        <v>65</v>
      </c>
      <c r="J433" s="33" t="s">
        <v>1722</v>
      </c>
      <c r="K433" s="34">
        <f t="shared" si="27"/>
        <v>44119</v>
      </c>
      <c r="L433" s="34" t="str">
        <f t="shared" ca="1" si="28"/>
        <v>2021-05-26</v>
      </c>
      <c r="M433" s="18">
        <f t="shared" ca="1" si="29"/>
        <v>26880</v>
      </c>
      <c r="N433" s="19">
        <f t="shared" ca="1" si="30"/>
        <v>3.65823151041667E-2</v>
      </c>
      <c r="O433" s="35">
        <f t="shared" si="31"/>
        <v>119.85232600000001</v>
      </c>
      <c r="P433" s="35">
        <f t="shared" si="32"/>
        <v>0.14767399999999498</v>
      </c>
      <c r="Q433" s="36">
        <f t="shared" si="33"/>
        <v>0.8</v>
      </c>
      <c r="R433" s="37">
        <f t="shared" si="34"/>
        <v>11816.910000000013</v>
      </c>
      <c r="S433" s="38">
        <f t="shared" si="35"/>
        <v>20134.832949000021</v>
      </c>
      <c r="T433" s="38"/>
      <c r="U433" s="38"/>
      <c r="V433" s="39">
        <f t="shared" si="36"/>
        <v>51021.85</v>
      </c>
      <c r="W433" s="39">
        <f t="shared" si="37"/>
        <v>71156.682949000024</v>
      </c>
      <c r="X433" s="1">
        <f t="shared" si="38"/>
        <v>59415</v>
      </c>
      <c r="Y433" s="37">
        <f t="shared" si="39"/>
        <v>11741.682949000024</v>
      </c>
      <c r="Z433" s="183">
        <f t="shared" si="40"/>
        <v>0.19762152569216562</v>
      </c>
      <c r="AA433" s="183">
        <f>SUM($C$2:C433)*D433/SUM($B$2:B433)-1</f>
        <v>0.27787510037869212</v>
      </c>
      <c r="AB433" s="183">
        <f t="shared" si="22"/>
        <v>-8.0253574686526497E-2</v>
      </c>
      <c r="AC433" s="40">
        <f t="shared" si="23"/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24"/>
        <v>0.21000000000000002</v>
      </c>
      <c r="F434" s="13">
        <f t="shared" si="25"/>
        <v>2.3904099999999911E-2</v>
      </c>
      <c r="H434" s="5">
        <f t="shared" si="26"/>
        <v>2.8684919999999892</v>
      </c>
      <c r="I434" s="2" t="s">
        <v>65</v>
      </c>
      <c r="J434" s="33" t="s">
        <v>1724</v>
      </c>
      <c r="K434" s="34">
        <f t="shared" si="27"/>
        <v>44120</v>
      </c>
      <c r="L434" s="34" t="str">
        <f t="shared" ca="1" si="28"/>
        <v>2021-05-26</v>
      </c>
      <c r="M434" s="18">
        <f t="shared" ca="1" si="29"/>
        <v>26760</v>
      </c>
      <c r="N434" s="19">
        <f t="shared" ca="1" si="30"/>
        <v>3.9125544843049177E-2</v>
      </c>
      <c r="O434" s="35">
        <f t="shared" si="31"/>
        <v>119.85365999999999</v>
      </c>
      <c r="P434" s="35">
        <f t="shared" si="32"/>
        <v>0.14634000000000924</v>
      </c>
      <c r="Q434" s="36">
        <f t="shared" si="33"/>
        <v>0.8</v>
      </c>
      <c r="R434" s="37">
        <f t="shared" si="34"/>
        <v>11887.350000000013</v>
      </c>
      <c r="S434" s="38">
        <f t="shared" si="35"/>
        <v>20226.326025000024</v>
      </c>
      <c r="T434" s="38"/>
      <c r="U434" s="38"/>
      <c r="V434" s="39">
        <f t="shared" si="36"/>
        <v>51021.85</v>
      </c>
      <c r="W434" s="39">
        <f t="shared" si="37"/>
        <v>71248.176025000022</v>
      </c>
      <c r="X434" s="1">
        <f t="shared" si="38"/>
        <v>59535</v>
      </c>
      <c r="Y434" s="37">
        <f t="shared" si="39"/>
        <v>11713.176025000022</v>
      </c>
      <c r="Z434" s="183">
        <f t="shared" si="40"/>
        <v>0.19674436927857597</v>
      </c>
      <c r="AA434" s="183">
        <f>SUM($C$2:C434)*D434/SUM($B$2:B434)-1</f>
        <v>0.27551624968505917</v>
      </c>
      <c r="AB434" s="183">
        <f t="shared" si="22"/>
        <v>-7.8771880406483197E-2</v>
      </c>
      <c r="AC434" s="40">
        <f t="shared" si="23"/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24"/>
        <v>0.21000000000000002</v>
      </c>
      <c r="F435" s="13">
        <f t="shared" si="25"/>
        <v>3.1462733333333166E-2</v>
      </c>
      <c r="H435" s="5">
        <f t="shared" si="26"/>
        <v>3.77552799999998</v>
      </c>
      <c r="I435" s="2" t="s">
        <v>65</v>
      </c>
      <c r="J435" s="33" t="s">
        <v>1726</v>
      </c>
      <c r="K435" s="34">
        <f t="shared" si="27"/>
        <v>44123</v>
      </c>
      <c r="L435" s="34" t="str">
        <f t="shared" ca="1" si="28"/>
        <v>2021-05-26</v>
      </c>
      <c r="M435" s="18">
        <f t="shared" ca="1" si="29"/>
        <v>26400</v>
      </c>
      <c r="N435" s="19">
        <f t="shared" ca="1" si="30"/>
        <v>5.2199534848484566E-2</v>
      </c>
      <c r="O435" s="35">
        <f t="shared" si="31"/>
        <v>119.86563199999999</v>
      </c>
      <c r="P435" s="35">
        <f t="shared" si="32"/>
        <v>0.13436800000000915</v>
      </c>
      <c r="Q435" s="36">
        <f t="shared" si="33"/>
        <v>0.8</v>
      </c>
      <c r="R435" s="37">
        <f t="shared" si="34"/>
        <v>11958.310000000012</v>
      </c>
      <c r="S435" s="38">
        <f t="shared" si="35"/>
        <v>20199.977252000022</v>
      </c>
      <c r="T435" s="38"/>
      <c r="U435" s="38"/>
      <c r="V435" s="39">
        <f t="shared" si="36"/>
        <v>51021.85</v>
      </c>
      <c r="W435" s="39">
        <f t="shared" si="37"/>
        <v>71221.827252000017</v>
      </c>
      <c r="X435" s="1">
        <f t="shared" si="38"/>
        <v>59655</v>
      </c>
      <c r="Y435" s="37">
        <f t="shared" si="39"/>
        <v>11566.827252000017</v>
      </c>
      <c r="Z435" s="183">
        <f t="shared" si="40"/>
        <v>0.1938953524767415</v>
      </c>
      <c r="AA435" s="183">
        <f>SUM($C$2:C435)*D435/SUM($B$2:B435)-1</f>
        <v>0.26575772646048113</v>
      </c>
      <c r="AB435" s="183">
        <f t="shared" si="22"/>
        <v>-7.1862373983739625E-2</v>
      </c>
      <c r="AC435" s="40">
        <f t="shared" si="23"/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24"/>
        <v>0.22000000000000003</v>
      </c>
      <c r="F436" s="13">
        <f t="shared" si="25"/>
        <v>2.3581081481481508E-2</v>
      </c>
      <c r="H436" s="5">
        <f t="shared" si="26"/>
        <v>3.1834460000000036</v>
      </c>
      <c r="I436" s="2" t="s">
        <v>65</v>
      </c>
      <c r="J436" s="33" t="s">
        <v>1728</v>
      </c>
      <c r="K436" s="34">
        <f t="shared" si="27"/>
        <v>44124</v>
      </c>
      <c r="L436" s="34" t="str">
        <f t="shared" ca="1" si="28"/>
        <v>2021-05-26</v>
      </c>
      <c r="M436" s="18">
        <f t="shared" ca="1" si="29"/>
        <v>29565</v>
      </c>
      <c r="N436" s="19">
        <f t="shared" ca="1" si="30"/>
        <v>3.9301802469135845E-2</v>
      </c>
      <c r="O436" s="35">
        <f t="shared" si="31"/>
        <v>134.83243999999999</v>
      </c>
      <c r="P436" s="35">
        <f t="shared" si="32"/>
        <v>0.16756000000000881</v>
      </c>
      <c r="Q436" s="36">
        <f t="shared" si="33"/>
        <v>0.9</v>
      </c>
      <c r="R436" s="37">
        <f t="shared" si="34"/>
        <v>12037.530000000012</v>
      </c>
      <c r="S436" s="38">
        <f t="shared" si="35"/>
        <v>20487.876060000021</v>
      </c>
      <c r="T436" s="38"/>
      <c r="U436" s="38"/>
      <c r="V436" s="39">
        <f t="shared" si="36"/>
        <v>51021.85</v>
      </c>
      <c r="W436" s="39">
        <f t="shared" si="37"/>
        <v>71509.726060000015</v>
      </c>
      <c r="X436" s="1">
        <f t="shared" si="38"/>
        <v>59790</v>
      </c>
      <c r="Y436" s="37">
        <f t="shared" si="39"/>
        <v>11719.726060000015</v>
      </c>
      <c r="Z436" s="183">
        <f t="shared" si="40"/>
        <v>0.19601481953503952</v>
      </c>
      <c r="AA436" s="183">
        <f>SUM($C$2:C436)*D436/SUM($B$2:B436)-1</f>
        <v>0.27472455694932241</v>
      </c>
      <c r="AB436" s="183">
        <f t="shared" si="22"/>
        <v>-7.8709737414282888E-2</v>
      </c>
      <c r="AC436" s="40">
        <f t="shared" si="23"/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24"/>
        <v>0.21000000000000002</v>
      </c>
      <c r="F437" s="13">
        <f t="shared" si="25"/>
        <v>2.3904099999999911E-2</v>
      </c>
      <c r="H437" s="5">
        <f t="shared" si="26"/>
        <v>2.8684919999999892</v>
      </c>
      <c r="I437" s="2" t="s">
        <v>65</v>
      </c>
      <c r="J437" s="33" t="s">
        <v>1730</v>
      </c>
      <c r="K437" s="34">
        <f t="shared" si="27"/>
        <v>44125</v>
      </c>
      <c r="L437" s="34" t="str">
        <f t="shared" ca="1" si="28"/>
        <v>2021-05-26</v>
      </c>
      <c r="M437" s="18">
        <f t="shared" ca="1" si="29"/>
        <v>26160</v>
      </c>
      <c r="N437" s="19">
        <f t="shared" ca="1" si="30"/>
        <v>4.0022919724770491E-2</v>
      </c>
      <c r="O437" s="35">
        <f t="shared" si="31"/>
        <v>119.860704</v>
      </c>
      <c r="P437" s="35">
        <f t="shared" si="32"/>
        <v>0.13929600000000164</v>
      </c>
      <c r="Q437" s="36">
        <f t="shared" si="33"/>
        <v>0.8</v>
      </c>
      <c r="R437" s="37">
        <f t="shared" si="34"/>
        <v>12107.970000000012</v>
      </c>
      <c r="S437" s="38">
        <f t="shared" si="35"/>
        <v>20602.92175200002</v>
      </c>
      <c r="T437" s="38"/>
      <c r="U437" s="38"/>
      <c r="V437" s="39">
        <f t="shared" si="36"/>
        <v>51021.85</v>
      </c>
      <c r="W437" s="39">
        <f t="shared" si="37"/>
        <v>71624.771752000015</v>
      </c>
      <c r="X437" s="1">
        <f t="shared" si="38"/>
        <v>59910</v>
      </c>
      <c r="Y437" s="37">
        <f t="shared" si="39"/>
        <v>11714.771752000015</v>
      </c>
      <c r="Z437" s="183">
        <f t="shared" si="40"/>
        <v>0.19553950512435336</v>
      </c>
      <c r="AA437" s="183">
        <f>SUM($C$2:C437)*D437/SUM($B$2:B437)-1</f>
        <v>0.27387297466199301</v>
      </c>
      <c r="AB437" s="183">
        <f t="shared" si="22"/>
        <v>-7.8333469537639644E-2</v>
      </c>
      <c r="AC437" s="40">
        <f t="shared" si="23"/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24"/>
        <v>0.21000000000000002</v>
      </c>
      <c r="F438" s="13">
        <f t="shared" si="25"/>
        <v>2.6811266666666712E-2</v>
      </c>
      <c r="H438" s="5">
        <f t="shared" si="26"/>
        <v>3.2173520000000053</v>
      </c>
      <c r="I438" s="2" t="s">
        <v>65</v>
      </c>
      <c r="J438" s="33" t="s">
        <v>1732</v>
      </c>
      <c r="K438" s="34">
        <f t="shared" si="27"/>
        <v>44126</v>
      </c>
      <c r="L438" s="34" t="str">
        <f t="shared" ca="1" si="28"/>
        <v>2021-05-26</v>
      </c>
      <c r="M438" s="18">
        <f t="shared" ca="1" si="29"/>
        <v>26040</v>
      </c>
      <c r="N438" s="19">
        <f t="shared" ca="1" si="30"/>
        <v>4.5097291858679035E-2</v>
      </c>
      <c r="O438" s="35">
        <f t="shared" si="31"/>
        <v>119.861952</v>
      </c>
      <c r="P438" s="35">
        <f t="shared" si="32"/>
        <v>0.13804799999999773</v>
      </c>
      <c r="Q438" s="36">
        <f t="shared" si="33"/>
        <v>0.8</v>
      </c>
      <c r="R438" s="37">
        <f t="shared" si="34"/>
        <v>12178.610000000011</v>
      </c>
      <c r="S438" s="38">
        <f t="shared" si="35"/>
        <v>20664.665448000022</v>
      </c>
      <c r="T438" s="38"/>
      <c r="U438" s="38"/>
      <c r="V438" s="39">
        <f t="shared" si="36"/>
        <v>51021.85</v>
      </c>
      <c r="W438" s="39">
        <f t="shared" si="37"/>
        <v>71686.51544800002</v>
      </c>
      <c r="X438" s="1">
        <f t="shared" si="38"/>
        <v>60030</v>
      </c>
      <c r="Y438" s="37">
        <f t="shared" si="39"/>
        <v>11656.51544800002</v>
      </c>
      <c r="Z438" s="183">
        <f t="shared" si="40"/>
        <v>0.1941781683824757</v>
      </c>
      <c r="AA438" s="183">
        <f>SUM($C$2:C438)*D438/SUM($B$2:B438)-1</f>
        <v>0.26973695032483769</v>
      </c>
      <c r="AB438" s="183">
        <f t="shared" si="22"/>
        <v>-7.5558781942361986E-2</v>
      </c>
      <c r="AC438" s="40">
        <f t="shared" si="23"/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24"/>
        <v>0.22000000000000003</v>
      </c>
      <c r="F439" s="13">
        <f t="shared" si="25"/>
        <v>3.8827555555555664E-2</v>
      </c>
      <c r="H439" s="5">
        <f t="shared" si="26"/>
        <v>5.241720000000015</v>
      </c>
      <c r="I439" s="2" t="s">
        <v>65</v>
      </c>
      <c r="J439" s="33" t="s">
        <v>1734</v>
      </c>
      <c r="K439" s="34">
        <f t="shared" si="27"/>
        <v>44127</v>
      </c>
      <c r="L439" s="34" t="str">
        <f t="shared" ca="1" si="28"/>
        <v>2021-05-26</v>
      </c>
      <c r="M439" s="18">
        <f t="shared" ca="1" si="29"/>
        <v>29160</v>
      </c>
      <c r="N439" s="19">
        <f t="shared" ca="1" si="30"/>
        <v>6.5611378600823236E-2</v>
      </c>
      <c r="O439" s="35">
        <f t="shared" si="31"/>
        <v>134.83884</v>
      </c>
      <c r="P439" s="35">
        <f t="shared" si="32"/>
        <v>0.16115999999999531</v>
      </c>
      <c r="Q439" s="36">
        <f t="shared" si="33"/>
        <v>0.9</v>
      </c>
      <c r="R439" s="37">
        <f t="shared" si="34"/>
        <v>12259.010000000011</v>
      </c>
      <c r="S439" s="38">
        <f t="shared" si="35"/>
        <v>20559.585671000019</v>
      </c>
      <c r="T439" s="38"/>
      <c r="U439" s="38"/>
      <c r="V439" s="39">
        <f t="shared" si="36"/>
        <v>51021.85</v>
      </c>
      <c r="W439" s="39">
        <f t="shared" si="37"/>
        <v>71581.435671000014</v>
      </c>
      <c r="X439" s="1">
        <f t="shared" si="38"/>
        <v>60165</v>
      </c>
      <c r="Y439" s="37">
        <f t="shared" si="39"/>
        <v>11416.435671000014</v>
      </c>
      <c r="Z439" s="183">
        <f t="shared" si="40"/>
        <v>0.18975210954874111</v>
      </c>
      <c r="AA439" s="183">
        <f>SUM($C$2:C439)*D439/SUM($B$2:B439)-1</f>
        <v>0.25442034623119758</v>
      </c>
      <c r="AB439" s="183">
        <f t="shared" si="22"/>
        <v>-6.466823668245647E-2</v>
      </c>
      <c r="AC439" s="40">
        <f t="shared" si="23"/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24"/>
        <v>0.22000000000000003</v>
      </c>
      <c r="F440" s="13">
        <f t="shared" si="25"/>
        <v>4.4383474074074114E-2</v>
      </c>
      <c r="H440" s="5">
        <f t="shared" si="26"/>
        <v>5.991769000000005</v>
      </c>
      <c r="I440" s="2" t="s">
        <v>65</v>
      </c>
      <c r="J440" s="33" t="s">
        <v>1736</v>
      </c>
      <c r="K440" s="34">
        <f t="shared" si="27"/>
        <v>44130</v>
      </c>
      <c r="L440" s="34" t="str">
        <f t="shared" ca="1" si="28"/>
        <v>2021-05-26</v>
      </c>
      <c r="M440" s="18">
        <f t="shared" ca="1" si="29"/>
        <v>28755</v>
      </c>
      <c r="N440" s="19">
        <f t="shared" ca="1" si="30"/>
        <v>7.605618796731009E-2</v>
      </c>
      <c r="O440" s="35">
        <f t="shared" si="31"/>
        <v>134.83252299999998</v>
      </c>
      <c r="P440" s="35">
        <f t="shared" si="32"/>
        <v>0.16747700000001942</v>
      </c>
      <c r="Q440" s="36">
        <f t="shared" si="33"/>
        <v>0.9</v>
      </c>
      <c r="R440" s="37">
        <f t="shared" si="34"/>
        <v>12339.840000000011</v>
      </c>
      <c r="S440" s="38">
        <f t="shared" si="35"/>
        <v>20584.087104000017</v>
      </c>
      <c r="T440" s="38"/>
      <c r="U440" s="38"/>
      <c r="V440" s="39">
        <f t="shared" si="36"/>
        <v>51021.85</v>
      </c>
      <c r="W440" s="39">
        <f t="shared" si="37"/>
        <v>71605.937104000011</v>
      </c>
      <c r="X440" s="1">
        <f t="shared" si="38"/>
        <v>60300</v>
      </c>
      <c r="Y440" s="37">
        <f t="shared" si="39"/>
        <v>11305.937104000011</v>
      </c>
      <c r="Z440" s="183">
        <f t="shared" si="40"/>
        <v>0.18749481101160881</v>
      </c>
      <c r="AA440" s="183">
        <f>SUM($C$2:C440)*D440/SUM($B$2:B440)-1</f>
        <v>0.24713131283582079</v>
      </c>
      <c r="AB440" s="183">
        <f t="shared" si="22"/>
        <v>-5.9636501824211985E-2</v>
      </c>
      <c r="AC440" s="40">
        <f t="shared" si="23"/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24"/>
        <v>0.22000000000000003</v>
      </c>
      <c r="F441" s="13">
        <f t="shared" si="25"/>
        <v>4.25745703703704E-2</v>
      </c>
      <c r="H441" s="5">
        <f t="shared" si="26"/>
        <v>5.7475670000000036</v>
      </c>
      <c r="I441" s="2" t="s">
        <v>65</v>
      </c>
      <c r="J441" s="33" t="s">
        <v>1738</v>
      </c>
      <c r="K441" s="34">
        <f t="shared" si="27"/>
        <v>44131</v>
      </c>
      <c r="L441" s="34" t="str">
        <f t="shared" ca="1" si="28"/>
        <v>2021-05-26</v>
      </c>
      <c r="M441" s="18">
        <f t="shared" ca="1" si="29"/>
        <v>28620</v>
      </c>
      <c r="N441" s="19">
        <f t="shared" ca="1" si="30"/>
        <v>7.3300557477288655E-2</v>
      </c>
      <c r="O441" s="35">
        <f t="shared" si="31"/>
        <v>134.83299</v>
      </c>
      <c r="P441" s="35">
        <f t="shared" si="32"/>
        <v>0.16701000000000477</v>
      </c>
      <c r="Q441" s="36">
        <f t="shared" si="33"/>
        <v>0.9</v>
      </c>
      <c r="R441" s="37">
        <f t="shared" si="34"/>
        <v>12420.530000000012</v>
      </c>
      <c r="S441" s="38">
        <f t="shared" si="35"/>
        <v>20754.705630000019</v>
      </c>
      <c r="T441" s="38"/>
      <c r="U441" s="38"/>
      <c r="V441" s="39">
        <f t="shared" si="36"/>
        <v>51021.85</v>
      </c>
      <c r="W441" s="39">
        <f t="shared" si="37"/>
        <v>71776.555630000017</v>
      </c>
      <c r="X441" s="1">
        <f t="shared" si="38"/>
        <v>60435</v>
      </c>
      <c r="Y441" s="37">
        <f t="shared" si="39"/>
        <v>11341.555630000017</v>
      </c>
      <c r="Z441" s="183">
        <f t="shared" si="40"/>
        <v>0.18766535335484424</v>
      </c>
      <c r="AA441" s="183">
        <f>SUM($C$2:C441)*D441/SUM($B$2:B441)-1</f>
        <v>0.24873980689997555</v>
      </c>
      <c r="AB441" s="183">
        <f t="shared" si="22"/>
        <v>-6.1074453545131302E-2</v>
      </c>
      <c r="AC441" s="40">
        <f t="shared" si="23"/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24"/>
        <v>0.22000000000000003</v>
      </c>
      <c r="F442" s="13">
        <f t="shared" si="25"/>
        <v>3.4563711111111096E-2</v>
      </c>
      <c r="H442" s="5">
        <f t="shared" si="26"/>
        <v>4.6661009999999976</v>
      </c>
      <c r="I442" s="2" t="s">
        <v>65</v>
      </c>
      <c r="J442" s="33" t="s">
        <v>1740</v>
      </c>
      <c r="K442" s="34">
        <f t="shared" si="27"/>
        <v>44132</v>
      </c>
      <c r="L442" s="34" t="str">
        <f t="shared" ca="1" si="28"/>
        <v>2021-05-26</v>
      </c>
      <c r="M442" s="18">
        <f t="shared" ca="1" si="29"/>
        <v>28485</v>
      </c>
      <c r="N442" s="19">
        <f t="shared" ca="1" si="30"/>
        <v>5.9790305950500229E-2</v>
      </c>
      <c r="O442" s="35">
        <f t="shared" si="31"/>
        <v>134.83787999999998</v>
      </c>
      <c r="P442" s="35">
        <f t="shared" si="32"/>
        <v>0.16212000000001581</v>
      </c>
      <c r="Q442" s="36">
        <f t="shared" si="33"/>
        <v>0.9</v>
      </c>
      <c r="R442" s="37">
        <f t="shared" si="34"/>
        <v>12500.600000000011</v>
      </c>
      <c r="S442" s="38">
        <f t="shared" si="35"/>
        <v>21051.010400000017</v>
      </c>
      <c r="T442" s="38"/>
      <c r="U442" s="38"/>
      <c r="V442" s="39">
        <f t="shared" si="36"/>
        <v>51021.85</v>
      </c>
      <c r="W442" s="39">
        <f t="shared" si="37"/>
        <v>72072.86040000002</v>
      </c>
      <c r="X442" s="1">
        <f t="shared" si="38"/>
        <v>60570</v>
      </c>
      <c r="Y442" s="37">
        <f t="shared" si="39"/>
        <v>11502.86040000002</v>
      </c>
      <c r="Z442" s="183">
        <f t="shared" si="40"/>
        <v>0.18991019316493341</v>
      </c>
      <c r="AA442" s="183">
        <f>SUM($C$2:C442)*D442/SUM($B$2:B442)-1</f>
        <v>0.25787599141489204</v>
      </c>
      <c r="AB442" s="183">
        <f t="shared" si="22"/>
        <v>-6.7965798249958631E-2</v>
      </c>
      <c r="AC442" s="40">
        <f t="shared" si="23"/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24"/>
        <v>0.22000000000000003</v>
      </c>
      <c r="F443" s="13">
        <f t="shared" si="25"/>
        <v>2.6423644444444488E-2</v>
      </c>
      <c r="H443" s="5">
        <f t="shared" si="26"/>
        <v>3.5671920000000057</v>
      </c>
      <c r="I443" s="2" t="s">
        <v>65</v>
      </c>
      <c r="J443" s="33" t="s">
        <v>1742</v>
      </c>
      <c r="K443" s="34">
        <f t="shared" si="27"/>
        <v>44133</v>
      </c>
      <c r="L443" s="34" t="str">
        <f t="shared" ca="1" si="28"/>
        <v>2021-05-26</v>
      </c>
      <c r="M443" s="18">
        <f t="shared" ca="1" si="29"/>
        <v>28350</v>
      </c>
      <c r="N443" s="19">
        <f t="shared" ca="1" si="30"/>
        <v>4.5926810582010653E-2</v>
      </c>
      <c r="O443" s="35">
        <f t="shared" si="31"/>
        <v>134.84145599999999</v>
      </c>
      <c r="P443" s="35">
        <f t="shared" si="32"/>
        <v>0.15854400000000624</v>
      </c>
      <c r="Q443" s="36">
        <f t="shared" si="33"/>
        <v>0.9</v>
      </c>
      <c r="R443" s="37">
        <f t="shared" si="34"/>
        <v>12580.040000000012</v>
      </c>
      <c r="S443" s="38">
        <f t="shared" si="35"/>
        <v>21353.35989600002</v>
      </c>
      <c r="T443" s="38"/>
      <c r="U443" s="38"/>
      <c r="V443" s="39">
        <f t="shared" si="36"/>
        <v>51021.85</v>
      </c>
      <c r="W443" s="39">
        <f t="shared" si="37"/>
        <v>72375.209896000015</v>
      </c>
      <c r="X443" s="1">
        <f t="shared" si="38"/>
        <v>60705</v>
      </c>
      <c r="Y443" s="37">
        <f t="shared" si="39"/>
        <v>11670.209896000015</v>
      </c>
      <c r="Z443" s="183">
        <f t="shared" si="40"/>
        <v>0.19224462393542563</v>
      </c>
      <c r="AA443" s="183">
        <f>SUM($C$2:C443)*D443/SUM($B$2:B443)-1</f>
        <v>0.26728686493699039</v>
      </c>
      <c r="AB443" s="183">
        <f t="shared" si="22"/>
        <v>-7.5042241001564758E-2</v>
      </c>
      <c r="AC443" s="40">
        <f t="shared" si="23"/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24"/>
        <v>0.22000000000000003</v>
      </c>
      <c r="F444" s="13">
        <f t="shared" si="25"/>
        <v>4.2445362962963092E-2</v>
      </c>
      <c r="H444" s="5">
        <f t="shared" si="26"/>
        <v>5.7301240000000178</v>
      </c>
      <c r="I444" s="2" t="s">
        <v>65</v>
      </c>
      <c r="J444" s="33" t="s">
        <v>1744</v>
      </c>
      <c r="K444" s="34">
        <f t="shared" si="27"/>
        <v>44134</v>
      </c>
      <c r="L444" s="34" t="str">
        <f t="shared" ca="1" si="28"/>
        <v>2021-05-26</v>
      </c>
      <c r="M444" s="18">
        <f t="shared" ca="1" si="29"/>
        <v>28215</v>
      </c>
      <c r="N444" s="19">
        <f t="shared" ca="1" si="30"/>
        <v>7.4127069289385311E-2</v>
      </c>
      <c r="O444" s="35">
        <f t="shared" si="31"/>
        <v>134.840484</v>
      </c>
      <c r="P444" s="35">
        <f t="shared" si="32"/>
        <v>0.15951599999999644</v>
      </c>
      <c r="Q444" s="36">
        <f t="shared" si="33"/>
        <v>0.9</v>
      </c>
      <c r="R444" s="37">
        <f t="shared" si="34"/>
        <v>12660.720000000012</v>
      </c>
      <c r="S444" s="38">
        <f t="shared" si="35"/>
        <v>21159.86133600002</v>
      </c>
      <c r="T444" s="38"/>
      <c r="U444" s="38"/>
      <c r="V444" s="39">
        <f t="shared" si="36"/>
        <v>51021.85</v>
      </c>
      <c r="W444" s="39">
        <f t="shared" si="37"/>
        <v>72181.711336000022</v>
      </c>
      <c r="X444" s="1">
        <f t="shared" si="38"/>
        <v>60840</v>
      </c>
      <c r="Y444" s="37">
        <f t="shared" si="39"/>
        <v>11341.711336000022</v>
      </c>
      <c r="Z444" s="183">
        <f t="shared" si="40"/>
        <v>0.18641866101249205</v>
      </c>
      <c r="AA444" s="183">
        <f>SUM($C$2:C444)*D444/SUM($B$2:B444)-1</f>
        <v>0.2472480065088758</v>
      </c>
      <c r="AB444" s="183">
        <f t="shared" si="22"/>
        <v>-6.0829345496383747E-2</v>
      </c>
      <c r="AC444" s="40">
        <f t="shared" si="23"/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24"/>
        <v>0.22000000000000003</v>
      </c>
      <c r="F445" s="13">
        <f t="shared" si="25"/>
        <v>3.701865185185195E-2</v>
      </c>
      <c r="H445" s="5">
        <f t="shared" si="26"/>
        <v>4.9975180000000137</v>
      </c>
      <c r="I445" s="2" t="s">
        <v>65</v>
      </c>
      <c r="J445" s="33" t="s">
        <v>1834</v>
      </c>
      <c r="K445" s="34">
        <f t="shared" si="27"/>
        <v>44137</v>
      </c>
      <c r="L445" s="34" t="str">
        <f t="shared" ca="1" si="28"/>
        <v>2021-05-26</v>
      </c>
      <c r="M445" s="18">
        <f t="shared" ca="1" si="29"/>
        <v>27810</v>
      </c>
      <c r="N445" s="19">
        <f t="shared" ca="1" si="30"/>
        <v>6.5591300611291078E-2</v>
      </c>
      <c r="O445" s="35">
        <f t="shared" si="31"/>
        <v>134.84482600000001</v>
      </c>
      <c r="P445" s="35">
        <f t="shared" si="32"/>
        <v>0.15517399999998815</v>
      </c>
      <c r="Q445" s="36">
        <f t="shared" si="33"/>
        <v>0.9</v>
      </c>
      <c r="R445" s="37">
        <f t="shared" si="34"/>
        <v>12740.980000000012</v>
      </c>
      <c r="S445" s="38">
        <f t="shared" si="35"/>
        <v>21406.120498000018</v>
      </c>
      <c r="T445" s="38"/>
      <c r="U445" s="38"/>
      <c r="V445" s="39">
        <f t="shared" si="36"/>
        <v>51021.85</v>
      </c>
      <c r="W445" s="39">
        <f t="shared" si="37"/>
        <v>72427.97049800001</v>
      </c>
      <c r="X445" s="1">
        <f t="shared" si="38"/>
        <v>60975</v>
      </c>
      <c r="Y445" s="37">
        <f t="shared" si="39"/>
        <v>11452.97049800001</v>
      </c>
      <c r="Z445" s="183">
        <f t="shared" si="40"/>
        <v>0.18783059447314487</v>
      </c>
      <c r="AA445" s="183">
        <f>SUM($C$2:C445)*D445/SUM($B$2:B445)-1</f>
        <v>0.25325072173841745</v>
      </c>
      <c r="AB445" s="183">
        <f t="shared" si="22"/>
        <v>-6.5420127265272576E-2</v>
      </c>
      <c r="AC445" s="40">
        <f t="shared" si="23"/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24"/>
        <v>0.22000000000000003</v>
      </c>
      <c r="F446" s="13">
        <f t="shared" si="25"/>
        <v>2.5260777777777708E-2</v>
      </c>
      <c r="H446" s="5">
        <f t="shared" si="26"/>
        <v>3.4102049999999906</v>
      </c>
      <c r="I446" s="2" t="s">
        <v>65</v>
      </c>
      <c r="J446" s="33" t="s">
        <v>1806</v>
      </c>
      <c r="K446" s="34">
        <f t="shared" si="27"/>
        <v>44138</v>
      </c>
      <c r="L446" s="34" t="str">
        <f t="shared" ca="1" si="28"/>
        <v>2021-05-26</v>
      </c>
      <c r="M446" s="18">
        <f t="shared" ca="1" si="29"/>
        <v>27675</v>
      </c>
      <c r="N446" s="19">
        <f t="shared" ca="1" si="30"/>
        <v>4.4976506775067628E-2</v>
      </c>
      <c r="O446" s="35">
        <f t="shared" si="31"/>
        <v>134.83151999999998</v>
      </c>
      <c r="P446" s="35">
        <f t="shared" si="32"/>
        <v>0.16848000000001662</v>
      </c>
      <c r="Q446" s="36">
        <f t="shared" si="33"/>
        <v>0.9</v>
      </c>
      <c r="R446" s="37">
        <f t="shared" si="34"/>
        <v>12820.330000000013</v>
      </c>
      <c r="S446" s="38">
        <f t="shared" si="35"/>
        <v>21784.304736000024</v>
      </c>
      <c r="T446" s="38"/>
      <c r="U446" s="38"/>
      <c r="V446" s="39">
        <f t="shared" si="36"/>
        <v>51021.85</v>
      </c>
      <c r="W446" s="39">
        <f t="shared" si="37"/>
        <v>72806.154736000026</v>
      </c>
      <c r="X446" s="1">
        <f t="shared" si="38"/>
        <v>61110</v>
      </c>
      <c r="Y446" s="37">
        <f t="shared" si="39"/>
        <v>11696.154736000026</v>
      </c>
      <c r="Z446" s="183">
        <f t="shared" si="40"/>
        <v>0.19139510286368888</v>
      </c>
      <c r="AA446" s="183">
        <f>SUM($C$2:C446)*D446/SUM($B$2:B446)-1</f>
        <v>0.26690444536082492</v>
      </c>
      <c r="AB446" s="183">
        <f t="shared" si="22"/>
        <v>-7.5509342497136034E-2</v>
      </c>
      <c r="AC446" s="40">
        <f t="shared" si="23"/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24"/>
        <v>0.22000000000000003</v>
      </c>
      <c r="F447" s="13">
        <f t="shared" si="25"/>
        <v>1.8025162962963064E-2</v>
      </c>
      <c r="H447" s="5">
        <f t="shared" si="26"/>
        <v>2.4333970000000136</v>
      </c>
      <c r="I447" s="2" t="s">
        <v>65</v>
      </c>
      <c r="J447" s="33" t="s">
        <v>1808</v>
      </c>
      <c r="K447" s="34">
        <f t="shared" si="27"/>
        <v>44139</v>
      </c>
      <c r="L447" s="34" t="str">
        <f t="shared" ca="1" si="28"/>
        <v>2021-05-26</v>
      </c>
      <c r="M447" s="18">
        <f t="shared" ca="1" si="29"/>
        <v>27540</v>
      </c>
      <c r="N447" s="19">
        <f t="shared" ca="1" si="30"/>
        <v>3.225090432098783E-2</v>
      </c>
      <c r="O447" s="35">
        <f t="shared" si="31"/>
        <v>134.83332700000003</v>
      </c>
      <c r="P447" s="35">
        <f t="shared" si="32"/>
        <v>0.16667299999997454</v>
      </c>
      <c r="Q447" s="36">
        <f t="shared" si="33"/>
        <v>0.9</v>
      </c>
      <c r="R447" s="37">
        <f t="shared" si="34"/>
        <v>12899.120000000014</v>
      </c>
      <c r="S447" s="38">
        <f t="shared" si="35"/>
        <v>22074.264056000025</v>
      </c>
      <c r="T447" s="38"/>
      <c r="U447" s="38"/>
      <c r="V447" s="39">
        <f t="shared" si="36"/>
        <v>51021.85</v>
      </c>
      <c r="W447" s="39">
        <f t="shared" si="37"/>
        <v>73096.11405600002</v>
      </c>
      <c r="X447" s="1">
        <f t="shared" si="38"/>
        <v>61245</v>
      </c>
      <c r="Y447" s="37">
        <f t="shared" si="39"/>
        <v>11851.11405600002</v>
      </c>
      <c r="Z447" s="183">
        <f t="shared" si="40"/>
        <v>0.19350337261817319</v>
      </c>
      <c r="AA447" s="183">
        <f>SUM($C$2:C447)*D447/SUM($B$2:B447)-1</f>
        <v>0.27531513488448067</v>
      </c>
      <c r="AB447" s="183">
        <f t="shared" ref="AB447:AB478" si="41">Z447-AA447</f>
        <v>-8.1811762266307486E-2</v>
      </c>
      <c r="AC447" s="40">
        <f t="shared" ref="AC447:AC478" si="42"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24"/>
        <v>0.22000000000000003</v>
      </c>
      <c r="F448" s="13">
        <f t="shared" si="25"/>
        <v>3.8123481481481696E-3</v>
      </c>
      <c r="H448" s="5">
        <f t="shared" si="26"/>
        <v>0.51466700000000287</v>
      </c>
      <c r="I448" s="2" t="s">
        <v>65</v>
      </c>
      <c r="J448" s="33" t="s">
        <v>1810</v>
      </c>
      <c r="K448" s="34">
        <f t="shared" si="27"/>
        <v>44140</v>
      </c>
      <c r="L448" s="34" t="str">
        <f t="shared" ca="1" si="28"/>
        <v>2021-05-26</v>
      </c>
      <c r="M448" s="18">
        <f t="shared" ca="1" si="29"/>
        <v>27405</v>
      </c>
      <c r="N448" s="19">
        <f t="shared" ca="1" si="30"/>
        <v>6.8547146506112407E-3</v>
      </c>
      <c r="O448" s="35">
        <f t="shared" si="31"/>
        <v>134.838764</v>
      </c>
      <c r="P448" s="35">
        <f t="shared" si="32"/>
        <v>0.16123600000000238</v>
      </c>
      <c r="Q448" s="36">
        <f t="shared" si="33"/>
        <v>0.9</v>
      </c>
      <c r="R448" s="37">
        <f t="shared" si="34"/>
        <v>12976.810000000014</v>
      </c>
      <c r="S448" s="38">
        <f t="shared" si="35"/>
        <v>22522.551436000023</v>
      </c>
      <c r="T448" s="38"/>
      <c r="U448" s="38"/>
      <c r="V448" s="39">
        <f t="shared" si="36"/>
        <v>51021.85</v>
      </c>
      <c r="W448" s="39">
        <f t="shared" si="37"/>
        <v>73544.401436000015</v>
      </c>
      <c r="X448" s="1">
        <f t="shared" si="38"/>
        <v>61380</v>
      </c>
      <c r="Y448" s="37">
        <f t="shared" si="39"/>
        <v>12164.401436000015</v>
      </c>
      <c r="Z448" s="183">
        <f t="shared" si="40"/>
        <v>0.19818184157706109</v>
      </c>
      <c r="AA448" s="183">
        <f>SUM($C$2:C448)*D448/SUM($B$2:B448)-1</f>
        <v>0.29277627885304702</v>
      </c>
      <c r="AB448" s="183">
        <f t="shared" si="41"/>
        <v>-9.4594437275985932E-2</v>
      </c>
      <c r="AC448" s="40">
        <f t="shared" si="42"/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24"/>
        <v>0.21000000000000002</v>
      </c>
      <c r="F449" s="13">
        <f t="shared" si="25"/>
        <v>3.8446500000000345E-3</v>
      </c>
      <c r="H449" s="5">
        <f t="shared" si="26"/>
        <v>0.46135800000000415</v>
      </c>
      <c r="I449" s="2" t="s">
        <v>65</v>
      </c>
      <c r="J449" s="33" t="s">
        <v>1812</v>
      </c>
      <c r="K449" s="34">
        <f t="shared" si="27"/>
        <v>44141</v>
      </c>
      <c r="L449" s="34" t="str">
        <f t="shared" ca="1" si="28"/>
        <v>2021-05-26</v>
      </c>
      <c r="M449" s="18">
        <f t="shared" ca="1" si="29"/>
        <v>24240</v>
      </c>
      <c r="N449" s="19">
        <f t="shared" ca="1" si="30"/>
        <v>6.947016089108974E-3</v>
      </c>
      <c r="O449" s="35">
        <f t="shared" si="31"/>
        <v>119.86053600000001</v>
      </c>
      <c r="P449" s="35">
        <f t="shared" si="32"/>
        <v>0.1394639999999896</v>
      </c>
      <c r="Q449" s="36">
        <f t="shared" si="33"/>
        <v>0.8</v>
      </c>
      <c r="R449" s="37">
        <f t="shared" si="34"/>
        <v>13045.870000000014</v>
      </c>
      <c r="S449" s="38">
        <f t="shared" si="35"/>
        <v>22642.411972000024</v>
      </c>
      <c r="T449" s="38"/>
      <c r="U449" s="38"/>
      <c r="V449" s="39">
        <f t="shared" si="36"/>
        <v>51021.85</v>
      </c>
      <c r="W449" s="39">
        <f t="shared" si="37"/>
        <v>73664.261972000022</v>
      </c>
      <c r="X449" s="1">
        <f t="shared" si="38"/>
        <v>61500</v>
      </c>
      <c r="Y449" s="37">
        <f t="shared" si="39"/>
        <v>12164.261972000022</v>
      </c>
      <c r="Z449" s="183">
        <f t="shared" si="40"/>
        <v>0.19779287759349629</v>
      </c>
      <c r="AA449" s="183">
        <f>SUM($C$2:C449)*D449/SUM($B$2:B449)-1</f>
        <v>0.29220274035772387</v>
      </c>
      <c r="AB449" s="183">
        <f t="shared" si="41"/>
        <v>-9.4409862764227581E-2</v>
      </c>
      <c r="AC449" s="40">
        <f t="shared" si="42"/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24"/>
        <v>0.21000000000000002</v>
      </c>
      <c r="F450" s="13">
        <f t="shared" si="25"/>
        <v>-1.4615858333333284E-2</v>
      </c>
      <c r="H450" s="5">
        <f t="shared" si="26"/>
        <v>-1.753902999999994</v>
      </c>
      <c r="I450" s="2" t="s">
        <v>65</v>
      </c>
      <c r="J450" s="33" t="s">
        <v>1814</v>
      </c>
      <c r="K450" s="34">
        <f t="shared" si="27"/>
        <v>44144</v>
      </c>
      <c r="L450" s="34" t="str">
        <f t="shared" ca="1" si="28"/>
        <v>2021-05-26</v>
      </c>
      <c r="M450" s="18">
        <f t="shared" ca="1" si="29"/>
        <v>23880</v>
      </c>
      <c r="N450" s="19">
        <f t="shared" ca="1" si="30"/>
        <v>-2.6807981365159037E-2</v>
      </c>
      <c r="O450" s="35">
        <f t="shared" si="31"/>
        <v>119.86627800000001</v>
      </c>
      <c r="P450" s="35">
        <f t="shared" si="32"/>
        <v>0.13372199999999168</v>
      </c>
      <c r="Q450" s="36">
        <f t="shared" si="33"/>
        <v>0.8</v>
      </c>
      <c r="R450" s="37">
        <f t="shared" si="34"/>
        <v>7777.7700000000141</v>
      </c>
      <c r="S450" s="38">
        <f t="shared" si="35"/>
        <v>13752.652914000026</v>
      </c>
      <c r="T450" s="38">
        <v>5335.89</v>
      </c>
      <c r="U450" s="38">
        <v>9387.75</v>
      </c>
      <c r="V450" s="39">
        <f t="shared" si="36"/>
        <v>60409.599999999999</v>
      </c>
      <c r="W450" s="39">
        <f t="shared" si="37"/>
        <v>74162.252914000026</v>
      </c>
      <c r="X450" s="1">
        <f t="shared" si="38"/>
        <v>61620</v>
      </c>
      <c r="Y450" s="37">
        <f t="shared" si="39"/>
        <v>12542.252914000026</v>
      </c>
      <c r="Z450" s="183">
        <f t="shared" si="40"/>
        <v>0.20354191681272349</v>
      </c>
      <c r="AA450" s="183">
        <f>SUM($C$2:C450)*D450/SUM($B$2:B450)-1</f>
        <v>0.3158558736124637</v>
      </c>
      <c r="AB450" s="183">
        <f t="shared" si="41"/>
        <v>-0.11231395679974021</v>
      </c>
      <c r="AC450" s="40">
        <f t="shared" si="42"/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24"/>
        <v>0.21000000000000002</v>
      </c>
      <c r="F451" s="13">
        <f t="shared" si="25"/>
        <v>-9.3829583333332536E-3</v>
      </c>
      <c r="H451" s="5">
        <f t="shared" si="26"/>
        <v>-1.1259549999999905</v>
      </c>
      <c r="I451" s="2" t="s">
        <v>65</v>
      </c>
      <c r="J451" s="33" t="s">
        <v>1816</v>
      </c>
      <c r="K451" s="34">
        <f t="shared" si="27"/>
        <v>44145</v>
      </c>
      <c r="L451" s="34" t="str">
        <f t="shared" ca="1" si="28"/>
        <v>2021-05-26</v>
      </c>
      <c r="M451" s="18">
        <f t="shared" ca="1" si="29"/>
        <v>23760</v>
      </c>
      <c r="N451" s="19">
        <f t="shared" ca="1" si="30"/>
        <v>-1.729686763467999E-2</v>
      </c>
      <c r="O451" s="35">
        <f t="shared" si="31"/>
        <v>119.86222000000001</v>
      </c>
      <c r="P451" s="35">
        <f t="shared" si="32"/>
        <v>0.13777999999999224</v>
      </c>
      <c r="Q451" s="36">
        <f t="shared" si="33"/>
        <v>0.8</v>
      </c>
      <c r="R451" s="37">
        <f t="shared" si="34"/>
        <v>7845.9200000000137</v>
      </c>
      <c r="S451" s="38">
        <f t="shared" si="35"/>
        <v>13799.404096000024</v>
      </c>
      <c r="T451" s="38"/>
      <c r="U451" s="38"/>
      <c r="V451" s="39">
        <f t="shared" si="36"/>
        <v>60409.599999999999</v>
      </c>
      <c r="W451" s="39">
        <f t="shared" si="37"/>
        <v>74209.004096000019</v>
      </c>
      <c r="X451" s="1">
        <f t="shared" si="38"/>
        <v>61740</v>
      </c>
      <c r="Y451" s="37">
        <f t="shared" si="39"/>
        <v>12469.004096000019</v>
      </c>
      <c r="Z451" s="183">
        <f t="shared" si="40"/>
        <v>0.20195989789439617</v>
      </c>
      <c r="AA451" s="183">
        <f>SUM($C$2:C451)*D451/SUM($B$2:B451)-1</f>
        <v>0.30825805487528379</v>
      </c>
      <c r="AB451" s="183">
        <f t="shared" si="41"/>
        <v>-0.10629815698088763</v>
      </c>
      <c r="AC451" s="40">
        <f t="shared" si="42"/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24"/>
        <v>0.21000000000000002</v>
      </c>
      <c r="F452" s="13">
        <f t="shared" si="25"/>
        <v>6.5333333333228444E-5</v>
      </c>
      <c r="H452" s="5">
        <f t="shared" si="26"/>
        <v>7.8399999999874126E-3</v>
      </c>
      <c r="I452" s="2" t="s">
        <v>65</v>
      </c>
      <c r="J452" s="33" t="s">
        <v>1818</v>
      </c>
      <c r="K452" s="34">
        <f t="shared" si="27"/>
        <v>44146</v>
      </c>
      <c r="L452" s="34" t="str">
        <f t="shared" ca="1" si="28"/>
        <v>2021-05-26</v>
      </c>
      <c r="M452" s="18">
        <f t="shared" ca="1" si="29"/>
        <v>23640</v>
      </c>
      <c r="N452" s="19">
        <f t="shared" ca="1" si="30"/>
        <v>1.2104906937374812E-4</v>
      </c>
      <c r="O452" s="35">
        <f t="shared" si="31"/>
        <v>119.85647999999999</v>
      </c>
      <c r="P452" s="35">
        <f t="shared" si="32"/>
        <v>0.14352000000000942</v>
      </c>
      <c r="Q452" s="36">
        <f t="shared" si="33"/>
        <v>0.8</v>
      </c>
      <c r="R452" s="37">
        <f t="shared" si="34"/>
        <v>7914.7200000000139</v>
      </c>
      <c r="S452" s="38">
        <f t="shared" si="35"/>
        <v>13788.233712000025</v>
      </c>
      <c r="T452" s="38"/>
      <c r="U452" s="38"/>
      <c r="V452" s="39">
        <f t="shared" si="36"/>
        <v>60409.599999999999</v>
      </c>
      <c r="W452" s="39">
        <f t="shared" si="37"/>
        <v>74197.833712000021</v>
      </c>
      <c r="X452" s="1">
        <f t="shared" si="38"/>
        <v>61860</v>
      </c>
      <c r="Y452" s="37">
        <f t="shared" si="39"/>
        <v>12337.833712000021</v>
      </c>
      <c r="Z452" s="183">
        <f t="shared" si="40"/>
        <v>0.19944768367280985</v>
      </c>
      <c r="AA452" s="183">
        <f>SUM($C$2:C452)*D452/SUM($B$2:B452)-1</f>
        <v>0.29525979859359874</v>
      </c>
      <c r="AB452" s="183">
        <f t="shared" si="41"/>
        <v>-9.5812114920788893E-2</v>
      </c>
      <c r="AC452" s="40">
        <f t="shared" si="42"/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24"/>
        <v>0.21000000000000002</v>
      </c>
      <c r="F453" s="13">
        <f t="shared" si="25"/>
        <v>-6.6145833333332391E-4</v>
      </c>
      <c r="H453" s="5">
        <f t="shared" si="26"/>
        <v>-7.9374999999998863E-2</v>
      </c>
      <c r="I453" s="2" t="s">
        <v>65</v>
      </c>
      <c r="J453" s="33" t="s">
        <v>1820</v>
      </c>
      <c r="K453" s="34">
        <f t="shared" si="27"/>
        <v>44147</v>
      </c>
      <c r="L453" s="34" t="str">
        <f t="shared" ca="1" si="28"/>
        <v>2021-05-26</v>
      </c>
      <c r="M453" s="18">
        <f t="shared" ca="1" si="29"/>
        <v>23520</v>
      </c>
      <c r="N453" s="19">
        <f t="shared" ca="1" si="30"/>
        <v>-1.2317974064625673E-3</v>
      </c>
      <c r="O453" s="35">
        <f t="shared" si="31"/>
        <v>119.86562500000001</v>
      </c>
      <c r="P453" s="35">
        <f t="shared" si="32"/>
        <v>0.13437499999999147</v>
      </c>
      <c r="Q453" s="36">
        <f t="shared" si="33"/>
        <v>0.8</v>
      </c>
      <c r="R453" s="37">
        <f t="shared" si="34"/>
        <v>7983.4700000000139</v>
      </c>
      <c r="S453" s="38">
        <f t="shared" si="35"/>
        <v>13919.179945000025</v>
      </c>
      <c r="T453" s="38"/>
      <c r="U453" s="38"/>
      <c r="V453" s="39">
        <f t="shared" si="36"/>
        <v>60409.599999999999</v>
      </c>
      <c r="W453" s="39">
        <f t="shared" si="37"/>
        <v>74328.779945000017</v>
      </c>
      <c r="X453" s="1">
        <f t="shared" si="38"/>
        <v>61980</v>
      </c>
      <c r="Y453" s="37">
        <f t="shared" si="39"/>
        <v>12348.779945000017</v>
      </c>
      <c r="Z453" s="183">
        <f t="shared" si="40"/>
        <v>0.19923814044853194</v>
      </c>
      <c r="AA453" s="183">
        <f>SUM($C$2:C453)*D453/SUM($B$2:B453)-1</f>
        <v>0.29572486705388878</v>
      </c>
      <c r="AB453" s="183">
        <f t="shared" si="41"/>
        <v>-9.6486726605356843E-2</v>
      </c>
      <c r="AC453" s="40">
        <f t="shared" si="42"/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24"/>
        <v>0.21000000000000002</v>
      </c>
      <c r="F454" s="13">
        <f t="shared" si="25"/>
        <v>9.3682666666666144E-3</v>
      </c>
      <c r="H454" s="5">
        <f t="shared" si="26"/>
        <v>1.1241919999999936</v>
      </c>
      <c r="I454" s="2" t="s">
        <v>65</v>
      </c>
      <c r="J454" s="33" t="s">
        <v>1822</v>
      </c>
      <c r="K454" s="34">
        <f t="shared" si="27"/>
        <v>44148</v>
      </c>
      <c r="L454" s="34" t="str">
        <f t="shared" ca="1" si="28"/>
        <v>2021-05-26</v>
      </c>
      <c r="M454" s="18">
        <f t="shared" ca="1" si="29"/>
        <v>23400</v>
      </c>
      <c r="N454" s="19">
        <f t="shared" ca="1" si="30"/>
        <v>1.7535473504273407E-2</v>
      </c>
      <c r="O454" s="35">
        <f t="shared" si="31"/>
        <v>119.860384</v>
      </c>
      <c r="P454" s="35">
        <f t="shared" si="32"/>
        <v>0.13961600000000374</v>
      </c>
      <c r="Q454" s="36">
        <f t="shared" si="33"/>
        <v>0.8</v>
      </c>
      <c r="R454" s="37">
        <f t="shared" si="34"/>
        <v>8052.9100000000135</v>
      </c>
      <c r="S454" s="38">
        <f t="shared" si="35"/>
        <v>13900.127951000022</v>
      </c>
      <c r="T454" s="38"/>
      <c r="U454" s="38"/>
      <c r="V454" s="39">
        <f t="shared" si="36"/>
        <v>60409.599999999999</v>
      </c>
      <c r="W454" s="39">
        <f t="shared" si="37"/>
        <v>74309.727951000023</v>
      </c>
      <c r="X454" s="1">
        <f t="shared" si="38"/>
        <v>62100</v>
      </c>
      <c r="Y454" s="37">
        <f t="shared" si="39"/>
        <v>12209.727951000023</v>
      </c>
      <c r="Z454" s="183">
        <f t="shared" si="40"/>
        <v>0.19661397666666702</v>
      </c>
      <c r="AA454" s="183">
        <f>SUM($C$2:C454)*D454/SUM($B$2:B454)-1</f>
        <v>0.28224492012882485</v>
      </c>
      <c r="AB454" s="183">
        <f t="shared" si="41"/>
        <v>-8.5630943462157827E-2</v>
      </c>
      <c r="AC454" s="40">
        <f t="shared" si="42"/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24"/>
        <v>0.22000000000000003</v>
      </c>
      <c r="F455" s="13">
        <f t="shared" si="25"/>
        <v>1.9454074074074182E-4</v>
      </c>
      <c r="H455" s="5">
        <f t="shared" si="26"/>
        <v>2.6263000000000147E-2</v>
      </c>
      <c r="I455" s="2" t="s">
        <v>65</v>
      </c>
      <c r="J455" s="33" t="s">
        <v>1824</v>
      </c>
      <c r="K455" s="34">
        <f t="shared" si="27"/>
        <v>44151</v>
      </c>
      <c r="L455" s="34" t="str">
        <f t="shared" ca="1" si="28"/>
        <v>2021-05-26</v>
      </c>
      <c r="M455" s="18">
        <f t="shared" ca="1" si="29"/>
        <v>25920</v>
      </c>
      <c r="N455" s="19">
        <f t="shared" ca="1" si="30"/>
        <v>3.6983005401234779E-4</v>
      </c>
      <c r="O455" s="35">
        <f t="shared" si="31"/>
        <v>134.84047899999999</v>
      </c>
      <c r="P455" s="35">
        <f t="shared" si="32"/>
        <v>0.15952100000001224</v>
      </c>
      <c r="Q455" s="36">
        <f t="shared" si="33"/>
        <v>0.9</v>
      </c>
      <c r="R455" s="37">
        <f t="shared" si="34"/>
        <v>8130.3200000000134</v>
      </c>
      <c r="S455" s="38">
        <f t="shared" si="35"/>
        <v>14162.204408000023</v>
      </c>
      <c r="T455" s="38"/>
      <c r="U455" s="38"/>
      <c r="V455" s="39">
        <f t="shared" si="36"/>
        <v>60409.599999999999</v>
      </c>
      <c r="W455" s="39">
        <f t="shared" si="37"/>
        <v>74571.804408000025</v>
      </c>
      <c r="X455" s="1">
        <f t="shared" si="38"/>
        <v>62235</v>
      </c>
      <c r="Y455" s="37">
        <f t="shared" si="39"/>
        <v>12336.804408000025</v>
      </c>
      <c r="Z455" s="183">
        <f t="shared" si="40"/>
        <v>0.19822936302723582</v>
      </c>
      <c r="AA455" s="183">
        <f>SUM($C$2:C455)*D455/SUM($B$2:B455)-1</f>
        <v>0.29334178740258743</v>
      </c>
      <c r="AB455" s="183">
        <f t="shared" si="41"/>
        <v>-9.5112424375351612E-2</v>
      </c>
      <c r="AC455" s="40">
        <f t="shared" si="42"/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24"/>
        <v>0.21000000000000002</v>
      </c>
      <c r="F456" s="13">
        <f t="shared" si="25"/>
        <v>2.1003499999999063E-3</v>
      </c>
      <c r="H456" s="5">
        <f t="shared" si="26"/>
        <v>0.25204199999998878</v>
      </c>
      <c r="I456" s="2" t="s">
        <v>65</v>
      </c>
      <c r="J456" s="33" t="s">
        <v>1826</v>
      </c>
      <c r="K456" s="34">
        <f t="shared" si="27"/>
        <v>44152</v>
      </c>
      <c r="L456" s="34" t="str">
        <f t="shared" ca="1" si="28"/>
        <v>2021-05-26</v>
      </c>
      <c r="M456" s="18">
        <f t="shared" ca="1" si="29"/>
        <v>22920</v>
      </c>
      <c r="N456" s="19">
        <f t="shared" ca="1" si="30"/>
        <v>4.0137578534029626E-3</v>
      </c>
      <c r="O456" s="35">
        <f t="shared" si="31"/>
        <v>119.86597799999998</v>
      </c>
      <c r="P456" s="35">
        <f t="shared" si="32"/>
        <v>0.13402200000001585</v>
      </c>
      <c r="Q456" s="36">
        <f t="shared" si="33"/>
        <v>0.8</v>
      </c>
      <c r="R456" s="37">
        <f t="shared" si="34"/>
        <v>8199.260000000013</v>
      </c>
      <c r="S456" s="38">
        <f t="shared" si="35"/>
        <v>14256.053362000022</v>
      </c>
      <c r="T456" s="38"/>
      <c r="U456" s="38"/>
      <c r="V456" s="39">
        <f t="shared" si="36"/>
        <v>60409.599999999999</v>
      </c>
      <c r="W456" s="39">
        <f t="shared" si="37"/>
        <v>74665.653362000026</v>
      </c>
      <c r="X456" s="1">
        <f t="shared" si="38"/>
        <v>62355</v>
      </c>
      <c r="Y456" s="37">
        <f t="shared" si="39"/>
        <v>12310.653362000026</v>
      </c>
      <c r="Z456" s="183">
        <f t="shared" si="40"/>
        <v>0.197428487883891</v>
      </c>
      <c r="AA456" s="183">
        <f>SUM($C$2:C456)*D456/SUM($B$2:B456)-1</f>
        <v>0.29040371942907606</v>
      </c>
      <c r="AB456" s="183">
        <f t="shared" si="41"/>
        <v>-9.2975231545185055E-2</v>
      </c>
      <c r="AC456" s="40">
        <f t="shared" si="42"/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24"/>
        <v>0.21000000000000002</v>
      </c>
      <c r="F457" s="13">
        <f t="shared" si="25"/>
        <v>2.5364249999999091E-3</v>
      </c>
      <c r="H457" s="5">
        <f t="shared" si="26"/>
        <v>0.30437099999998907</v>
      </c>
      <c r="I457" s="2" t="s">
        <v>65</v>
      </c>
      <c r="J457" s="33" t="s">
        <v>1828</v>
      </c>
      <c r="K457" s="34">
        <f t="shared" si="27"/>
        <v>44153</v>
      </c>
      <c r="L457" s="34" t="str">
        <f t="shared" ca="1" si="28"/>
        <v>2021-05-26</v>
      </c>
      <c r="M457" s="18">
        <f t="shared" ca="1" si="29"/>
        <v>22800</v>
      </c>
      <c r="N457" s="19">
        <f t="shared" ca="1" si="30"/>
        <v>4.872605921052456E-3</v>
      </c>
      <c r="O457" s="35">
        <f t="shared" si="31"/>
        <v>119.86296299999999</v>
      </c>
      <c r="P457" s="35">
        <f t="shared" si="32"/>
        <v>0.13703700000000651</v>
      </c>
      <c r="Q457" s="36">
        <f t="shared" si="33"/>
        <v>0.8</v>
      </c>
      <c r="R457" s="37">
        <f t="shared" si="34"/>
        <v>8268.2300000000123</v>
      </c>
      <c r="S457" s="38">
        <f t="shared" si="35"/>
        <v>14369.356917000021</v>
      </c>
      <c r="T457" s="38"/>
      <c r="U457" s="38"/>
      <c r="V457" s="39">
        <f t="shared" si="36"/>
        <v>60409.599999999999</v>
      </c>
      <c r="W457" s="39">
        <f t="shared" si="37"/>
        <v>74778.956917000018</v>
      </c>
      <c r="X457" s="1">
        <f t="shared" si="38"/>
        <v>62475</v>
      </c>
      <c r="Y457" s="37">
        <f t="shared" si="39"/>
        <v>12303.956917000018</v>
      </c>
      <c r="Z457" s="183">
        <f t="shared" si="40"/>
        <v>0.19694208750700315</v>
      </c>
      <c r="AA457" s="183">
        <f>SUM($C$2:C457)*D457/SUM($B$2:B457)-1</f>
        <v>0.28925113546218539</v>
      </c>
      <c r="AB457" s="183">
        <f t="shared" si="41"/>
        <v>-9.2309047955182244E-2</v>
      </c>
      <c r="AC457" s="40">
        <f t="shared" si="42"/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24"/>
        <v>0.21000000000000002</v>
      </c>
      <c r="F458" s="13">
        <f t="shared" si="25"/>
        <v>-4.4407750000001302E-3</v>
      </c>
      <c r="H458" s="5">
        <f t="shared" si="26"/>
        <v>-0.5328930000000156</v>
      </c>
      <c r="I458" s="2" t="s">
        <v>65</v>
      </c>
      <c r="J458" s="33" t="s">
        <v>1830</v>
      </c>
      <c r="K458" s="34">
        <f t="shared" si="27"/>
        <v>44154</v>
      </c>
      <c r="L458" s="34" t="str">
        <f t="shared" ca="1" si="28"/>
        <v>2021-05-26</v>
      </c>
      <c r="M458" s="18">
        <f t="shared" ca="1" si="29"/>
        <v>22680</v>
      </c>
      <c r="N458" s="19">
        <f t="shared" ca="1" si="30"/>
        <v>-8.5760998677251194E-3</v>
      </c>
      <c r="O458" s="35">
        <f t="shared" si="31"/>
        <v>119.86434899999999</v>
      </c>
      <c r="P458" s="35">
        <f t="shared" si="32"/>
        <v>0.13565100000000996</v>
      </c>
      <c r="Q458" s="36">
        <f t="shared" si="33"/>
        <v>0.8</v>
      </c>
      <c r="R458" s="37">
        <f t="shared" si="34"/>
        <v>8336.7200000000121</v>
      </c>
      <c r="S458" s="38">
        <f t="shared" si="35"/>
        <v>14590.093672000021</v>
      </c>
      <c r="T458" s="38"/>
      <c r="U458" s="38"/>
      <c r="V458" s="39">
        <f t="shared" si="36"/>
        <v>60409.599999999999</v>
      </c>
      <c r="W458" s="39">
        <f t="shared" si="37"/>
        <v>74999.693672000023</v>
      </c>
      <c r="X458" s="1">
        <f t="shared" si="38"/>
        <v>62595</v>
      </c>
      <c r="Y458" s="37">
        <f t="shared" si="39"/>
        <v>12404.693672000023</v>
      </c>
      <c r="Z458" s="183">
        <f t="shared" si="40"/>
        <v>0.19817387446281698</v>
      </c>
      <c r="AA458" s="183">
        <f>SUM($C$2:C458)*D458/SUM($B$2:B458)-1</f>
        <v>0.29772759838645313</v>
      </c>
      <c r="AB458" s="183">
        <f t="shared" si="41"/>
        <v>-9.955372392363615E-2</v>
      </c>
      <c r="AC458" s="40">
        <f t="shared" si="42"/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24"/>
        <v>0.21000000000000002</v>
      </c>
      <c r="F459" s="13">
        <f t="shared" si="25"/>
        <v>-7.3479416666665763E-3</v>
      </c>
      <c r="H459" s="5">
        <f t="shared" si="26"/>
        <v>-0.88175299999998913</v>
      </c>
      <c r="I459" s="2" t="s">
        <v>65</v>
      </c>
      <c r="J459" s="33" t="s">
        <v>1832</v>
      </c>
      <c r="K459" s="34">
        <f t="shared" si="27"/>
        <v>44155</v>
      </c>
      <c r="L459" s="34" t="str">
        <f t="shared" ca="1" si="28"/>
        <v>2021-05-26</v>
      </c>
      <c r="M459" s="18">
        <f t="shared" ca="1" si="29"/>
        <v>22560</v>
      </c>
      <c r="N459" s="19">
        <f t="shared" ca="1" si="30"/>
        <v>-1.4265950576240959E-2</v>
      </c>
      <c r="O459" s="35">
        <f t="shared" si="31"/>
        <v>119.86260800000002</v>
      </c>
      <c r="P459" s="35">
        <f t="shared" si="32"/>
        <v>0.13739199999997709</v>
      </c>
      <c r="Q459" s="36">
        <f t="shared" si="33"/>
        <v>0.8</v>
      </c>
      <c r="R459" s="37">
        <f t="shared" si="34"/>
        <v>8405.010000000013</v>
      </c>
      <c r="S459" s="38">
        <f t="shared" si="35"/>
        <v>14752.473552000023</v>
      </c>
      <c r="T459" s="38"/>
      <c r="U459" s="38"/>
      <c r="V459" s="39">
        <f t="shared" si="36"/>
        <v>60409.599999999999</v>
      </c>
      <c r="W459" s="39">
        <f t="shared" si="37"/>
        <v>75162.073552000016</v>
      </c>
      <c r="X459" s="1">
        <f t="shared" si="38"/>
        <v>62715</v>
      </c>
      <c r="Y459" s="37">
        <f t="shared" si="39"/>
        <v>12447.073552000016</v>
      </c>
      <c r="Z459" s="183">
        <f t="shared" si="40"/>
        <v>0.19847043852347945</v>
      </c>
      <c r="AA459" s="183">
        <f>SUM($C$2:C459)*D459/SUM($B$2:B459)-1</f>
        <v>0.30093022721836959</v>
      </c>
      <c r="AB459" s="183">
        <f t="shared" si="41"/>
        <v>-0.10245978869489014</v>
      </c>
      <c r="AC459" s="40">
        <f t="shared" si="42"/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24"/>
        <v>0.21000000000000002</v>
      </c>
      <c r="F460" s="13">
        <f t="shared" si="25"/>
        <v>-1.8976608333333426E-2</v>
      </c>
      <c r="H460" s="5">
        <f t="shared" si="26"/>
        <v>-2.2771930000000111</v>
      </c>
      <c r="I460" s="2" t="s">
        <v>65</v>
      </c>
      <c r="J460" s="33" t="s">
        <v>1864</v>
      </c>
      <c r="K460" s="34">
        <f t="shared" si="27"/>
        <v>44158</v>
      </c>
      <c r="L460" s="34" t="str">
        <f t="shared" ca="1" si="28"/>
        <v>2021-05-26</v>
      </c>
      <c r="M460" s="18">
        <f t="shared" ca="1" si="29"/>
        <v>22200</v>
      </c>
      <c r="N460" s="19">
        <f t="shared" ca="1" si="30"/>
        <v>-3.7440335360360545E-2</v>
      </c>
      <c r="O460" s="35">
        <f t="shared" si="31"/>
        <v>119.86223999999999</v>
      </c>
      <c r="P460" s="35">
        <f t="shared" si="32"/>
        <v>0.13776000000001432</v>
      </c>
      <c r="Q460" s="36">
        <f t="shared" si="33"/>
        <v>0.8</v>
      </c>
      <c r="R460" s="37">
        <f t="shared" si="34"/>
        <v>7913.2900000000127</v>
      </c>
      <c r="S460" s="38">
        <f t="shared" si="35"/>
        <v>14054.003040000023</v>
      </c>
      <c r="T460" s="38">
        <v>559.21</v>
      </c>
      <c r="U460" s="38">
        <v>988.19</v>
      </c>
      <c r="V460" s="39">
        <f t="shared" si="36"/>
        <v>61397.79</v>
      </c>
      <c r="W460" s="39">
        <f t="shared" si="37"/>
        <v>75451.793040000019</v>
      </c>
      <c r="X460" s="1">
        <f t="shared" si="38"/>
        <v>62835</v>
      </c>
      <c r="Y460" s="37">
        <f t="shared" si="39"/>
        <v>12616.793040000019</v>
      </c>
      <c r="Z460" s="183">
        <f t="shared" si="40"/>
        <v>0.2007924411554074</v>
      </c>
      <c r="AA460" s="183">
        <f>SUM($C$2:C460)*D460/SUM($B$2:B460)-1</f>
        <v>0.31574056242540061</v>
      </c>
      <c r="AB460" s="183">
        <f t="shared" si="41"/>
        <v>-0.11494812126999321</v>
      </c>
      <c r="AC460" s="40">
        <f t="shared" si="42"/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24"/>
        <v>0.21000000000000002</v>
      </c>
      <c r="F461" s="13">
        <f t="shared" si="25"/>
        <v>-1.3307633333333395E-2</v>
      </c>
      <c r="H461" s="5">
        <f t="shared" si="26"/>
        <v>-1.5969160000000073</v>
      </c>
      <c r="I461" s="2" t="s">
        <v>65</v>
      </c>
      <c r="J461" s="33" t="s">
        <v>1866</v>
      </c>
      <c r="K461" s="34">
        <f t="shared" si="27"/>
        <v>44159</v>
      </c>
      <c r="L461" s="34" t="str">
        <f t="shared" ca="1" si="28"/>
        <v>2021-05-26</v>
      </c>
      <c r="M461" s="18">
        <f t="shared" ca="1" si="29"/>
        <v>22080</v>
      </c>
      <c r="N461" s="19">
        <f t="shared" ca="1" si="30"/>
        <v>-2.639829438405809E-2</v>
      </c>
      <c r="O461" s="35">
        <f t="shared" si="31"/>
        <v>119.862504</v>
      </c>
      <c r="P461" s="35">
        <f t="shared" si="32"/>
        <v>0.13749599999999873</v>
      </c>
      <c r="Q461" s="36">
        <f t="shared" si="33"/>
        <v>0.8</v>
      </c>
      <c r="R461" s="37">
        <f t="shared" si="34"/>
        <v>7981.1700000000128</v>
      </c>
      <c r="S461" s="38">
        <f t="shared" si="35"/>
        <v>14093.149986000022</v>
      </c>
      <c r="T461" s="38"/>
      <c r="U461" s="38"/>
      <c r="V461" s="39">
        <f t="shared" si="36"/>
        <v>61397.79</v>
      </c>
      <c r="W461" s="39">
        <f t="shared" si="37"/>
        <v>75490.939986000027</v>
      </c>
      <c r="X461" s="1">
        <f t="shared" si="38"/>
        <v>62955</v>
      </c>
      <c r="Y461" s="37">
        <f t="shared" si="39"/>
        <v>12535.939986000027</v>
      </c>
      <c r="Z461" s="183">
        <f t="shared" si="40"/>
        <v>0.19912540681439173</v>
      </c>
      <c r="AA461" s="183">
        <f>SUM($C$2:C461)*D461/SUM($B$2:B461)-1</f>
        <v>0.30759432365975758</v>
      </c>
      <c r="AB461" s="183">
        <f t="shared" si="41"/>
        <v>-0.10846891684536586</v>
      </c>
      <c r="AC461" s="40">
        <f t="shared" si="42"/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24"/>
        <v>0.21000000000000002</v>
      </c>
      <c r="F462" s="13">
        <f t="shared" si="25"/>
        <v>-1.3882499999999945E-3</v>
      </c>
      <c r="H462" s="5">
        <f t="shared" si="26"/>
        <v>-0.16658999999999935</v>
      </c>
      <c r="I462" s="2" t="s">
        <v>65</v>
      </c>
      <c r="J462" s="33" t="s">
        <v>1868</v>
      </c>
      <c r="K462" s="34">
        <f t="shared" si="27"/>
        <v>44160</v>
      </c>
      <c r="L462" s="34" t="str">
        <f t="shared" ca="1" si="28"/>
        <v>2021-05-26</v>
      </c>
      <c r="M462" s="18">
        <f t="shared" ca="1" si="29"/>
        <v>21960</v>
      </c>
      <c r="N462" s="19">
        <f t="shared" ca="1" si="30"/>
        <v>-2.7689139344262187E-3</v>
      </c>
      <c r="O462" s="35">
        <f t="shared" si="31"/>
        <v>119.85402000000001</v>
      </c>
      <c r="P462" s="35">
        <f t="shared" si="32"/>
        <v>0.14597999999999445</v>
      </c>
      <c r="Q462" s="36">
        <f t="shared" si="33"/>
        <v>0.8</v>
      </c>
      <c r="R462" s="37">
        <f t="shared" si="34"/>
        <v>8049.8700000000126</v>
      </c>
      <c r="S462" s="38">
        <f t="shared" si="35"/>
        <v>14043.803202000021</v>
      </c>
      <c r="T462" s="38"/>
      <c r="U462" s="38"/>
      <c r="V462" s="39">
        <f t="shared" si="36"/>
        <v>61397.79</v>
      </c>
      <c r="W462" s="39">
        <f t="shared" si="37"/>
        <v>75441.593202000018</v>
      </c>
      <c r="X462" s="1">
        <f t="shared" si="38"/>
        <v>63075</v>
      </c>
      <c r="Y462" s="37">
        <f t="shared" si="39"/>
        <v>12366.593202000018</v>
      </c>
      <c r="Z462" s="183">
        <f t="shared" si="40"/>
        <v>0.19606172337693262</v>
      </c>
      <c r="AA462" s="183">
        <f>SUM($C$2:C462)*D462/SUM($B$2:B462)-1</f>
        <v>0.29133784577090815</v>
      </c>
      <c r="AB462" s="183">
        <f t="shared" si="41"/>
        <v>-9.5276122393975538E-2</v>
      </c>
      <c r="AC462" s="40">
        <f t="shared" si="42"/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24"/>
        <v>0.21000000000000002</v>
      </c>
      <c r="F463" s="13">
        <f t="shared" si="25"/>
        <v>-2.8418333333334544E-3</v>
      </c>
      <c r="H463" s="5">
        <f t="shared" si="26"/>
        <v>-0.34102000000001453</v>
      </c>
      <c r="I463" s="2" t="s">
        <v>65</v>
      </c>
      <c r="J463" s="33" t="s">
        <v>1870</v>
      </c>
      <c r="K463" s="34">
        <f t="shared" si="27"/>
        <v>44161</v>
      </c>
      <c r="L463" s="34" t="str">
        <f t="shared" ca="1" si="28"/>
        <v>2021-05-26</v>
      </c>
      <c r="M463" s="18">
        <f t="shared" ca="1" si="29"/>
        <v>21840</v>
      </c>
      <c r="N463" s="19">
        <f t="shared" ca="1" si="30"/>
        <v>-5.6992811355313783E-3</v>
      </c>
      <c r="O463" s="35">
        <f t="shared" si="31"/>
        <v>119.86478</v>
      </c>
      <c r="P463" s="35">
        <f t="shared" si="32"/>
        <v>0.13522000000000389</v>
      </c>
      <c r="Q463" s="36">
        <f t="shared" si="33"/>
        <v>0.8</v>
      </c>
      <c r="R463" s="37">
        <f t="shared" si="34"/>
        <v>8118.470000000013</v>
      </c>
      <c r="S463" s="38">
        <f t="shared" si="35"/>
        <v>14185.402631000023</v>
      </c>
      <c r="T463" s="38"/>
      <c r="U463" s="38"/>
      <c r="V463" s="39">
        <f t="shared" si="36"/>
        <v>61397.79</v>
      </c>
      <c r="W463" s="39">
        <f t="shared" si="37"/>
        <v>75583.192631000027</v>
      </c>
      <c r="X463" s="1">
        <f t="shared" si="38"/>
        <v>63195</v>
      </c>
      <c r="Y463" s="37">
        <f t="shared" si="39"/>
        <v>12388.192631000027</v>
      </c>
      <c r="Z463" s="183">
        <f t="shared" si="40"/>
        <v>0.19603121498536313</v>
      </c>
      <c r="AA463" s="183">
        <f>SUM($C$2:C463)*D463/SUM($B$2:B463)-1</f>
        <v>0.29277721087111352</v>
      </c>
      <c r="AB463" s="183">
        <f t="shared" si="41"/>
        <v>-9.6745995885750391E-2</v>
      </c>
      <c r="AC463" s="40">
        <f t="shared" si="42"/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24"/>
        <v>0.21000000000000002</v>
      </c>
      <c r="F464" s="13">
        <f t="shared" si="25"/>
        <v>-1.4615858333333284E-2</v>
      </c>
      <c r="H464" s="5">
        <f t="shared" si="26"/>
        <v>-1.753902999999994</v>
      </c>
      <c r="I464" s="2" t="s">
        <v>65</v>
      </c>
      <c r="J464" s="33" t="s">
        <v>1872</v>
      </c>
      <c r="K464" s="34">
        <f t="shared" si="27"/>
        <v>44162</v>
      </c>
      <c r="L464" s="34" t="str">
        <f t="shared" ca="1" si="28"/>
        <v>2021-05-26</v>
      </c>
      <c r="M464" s="18">
        <f t="shared" ca="1" si="29"/>
        <v>21720</v>
      </c>
      <c r="N464" s="19">
        <f t="shared" ca="1" si="30"/>
        <v>-2.9473968462246678E-2</v>
      </c>
      <c r="O464" s="35">
        <f t="shared" si="31"/>
        <v>119.86627800000001</v>
      </c>
      <c r="P464" s="35">
        <f t="shared" si="32"/>
        <v>0.13372199999999168</v>
      </c>
      <c r="Q464" s="36">
        <f t="shared" si="33"/>
        <v>0.8</v>
      </c>
      <c r="R464" s="37">
        <f t="shared" si="34"/>
        <v>8186.260000000013</v>
      </c>
      <c r="S464" s="38">
        <f t="shared" si="35"/>
        <v>14474.944932000022</v>
      </c>
      <c r="T464" s="38"/>
      <c r="U464" s="38"/>
      <c r="V464" s="39">
        <f t="shared" si="36"/>
        <v>61397.79</v>
      </c>
      <c r="W464" s="39">
        <f t="shared" si="37"/>
        <v>75872.734932000021</v>
      </c>
      <c r="X464" s="1">
        <f t="shared" si="38"/>
        <v>63315</v>
      </c>
      <c r="Y464" s="37">
        <f t="shared" si="39"/>
        <v>12557.734932000021</v>
      </c>
      <c r="Z464" s="183">
        <f t="shared" si="40"/>
        <v>0.19833743871120624</v>
      </c>
      <c r="AA464" s="183">
        <f>SUM($C$2:C464)*D464/SUM($B$2:B464)-1</f>
        <v>0.30765420630182461</v>
      </c>
      <c r="AB464" s="183">
        <f t="shared" si="41"/>
        <v>-0.10931676759061837</v>
      </c>
      <c r="AC464" s="40">
        <f t="shared" si="42"/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24"/>
        <v>0.21000000000000002</v>
      </c>
      <c r="F465" s="13">
        <f t="shared" si="25"/>
        <v>-1.1127258333333383E-2</v>
      </c>
      <c r="H465" s="5">
        <f t="shared" si="26"/>
        <v>-1.3352710000000059</v>
      </c>
      <c r="I465" s="2" t="s">
        <v>65</v>
      </c>
      <c r="J465" s="33" t="s">
        <v>1874</v>
      </c>
      <c r="K465" s="34">
        <f t="shared" si="27"/>
        <v>44165</v>
      </c>
      <c r="L465" s="34" t="str">
        <f t="shared" ca="1" si="28"/>
        <v>2021-05-26</v>
      </c>
      <c r="M465" s="18">
        <f t="shared" ca="1" si="29"/>
        <v>21360</v>
      </c>
      <c r="N465" s="19">
        <f t="shared" ca="1" si="30"/>
        <v>-2.2817130852060028E-2</v>
      </c>
      <c r="O465" s="35">
        <f t="shared" si="31"/>
        <v>119.86205700000001</v>
      </c>
      <c r="P465" s="35">
        <f t="shared" si="32"/>
        <v>0.13794299999999282</v>
      </c>
      <c r="Q465" s="36">
        <f t="shared" si="33"/>
        <v>0.8</v>
      </c>
      <c r="R465" s="37">
        <f t="shared" si="34"/>
        <v>8254.2900000000136</v>
      </c>
      <c r="S465" s="38">
        <f t="shared" si="35"/>
        <v>14543.233551000025</v>
      </c>
      <c r="T465" s="38"/>
      <c r="U465" s="38"/>
      <c r="V465" s="39">
        <f t="shared" si="36"/>
        <v>61397.79</v>
      </c>
      <c r="W465" s="39">
        <f t="shared" si="37"/>
        <v>75941.02355100002</v>
      </c>
      <c r="X465" s="1">
        <f t="shared" si="38"/>
        <v>63435</v>
      </c>
      <c r="Y465" s="37">
        <f t="shared" si="39"/>
        <v>12506.02355100002</v>
      </c>
      <c r="Z465" s="183">
        <f t="shared" si="40"/>
        <v>0.1971470568455902</v>
      </c>
      <c r="AA465" s="183">
        <f>SUM($C$2:C465)*D465/SUM($B$2:B465)-1</f>
        <v>0.30241975535587651</v>
      </c>
      <c r="AB465" s="183">
        <f t="shared" si="41"/>
        <v>-0.10527269851028631</v>
      </c>
      <c r="AC465" s="40">
        <f t="shared" si="42"/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24"/>
        <v>0.21000000000000002</v>
      </c>
      <c r="F466" s="13">
        <f t="shared" si="25"/>
        <v>-3.0750633333333256E-2</v>
      </c>
      <c r="H466" s="5">
        <f t="shared" si="26"/>
        <v>-3.6900759999999906</v>
      </c>
      <c r="I466" s="2" t="s">
        <v>65</v>
      </c>
      <c r="J466" s="33" t="s">
        <v>1876</v>
      </c>
      <c r="K466" s="34">
        <f t="shared" si="27"/>
        <v>44166</v>
      </c>
      <c r="L466" s="34" t="str">
        <f t="shared" ca="1" si="28"/>
        <v>2021-05-26</v>
      </c>
      <c r="M466" s="18">
        <f t="shared" ca="1" si="29"/>
        <v>21240</v>
      </c>
      <c r="N466" s="19">
        <f t="shared" ca="1" si="30"/>
        <v>-6.3412322975517729E-2</v>
      </c>
      <c r="O466" s="35">
        <f t="shared" si="31"/>
        <v>119.85730000000002</v>
      </c>
      <c r="P466" s="35">
        <f t="shared" si="32"/>
        <v>0.14269999999997651</v>
      </c>
      <c r="Q466" s="36">
        <f t="shared" si="33"/>
        <v>0.8</v>
      </c>
      <c r="R466" s="37">
        <f t="shared" si="34"/>
        <v>7766.5300000000134</v>
      </c>
      <c r="S466" s="38">
        <f t="shared" si="35"/>
        <v>13960.337675000024</v>
      </c>
      <c r="T466" s="38">
        <v>554.44000000000005</v>
      </c>
      <c r="U466" s="38">
        <v>991.63</v>
      </c>
      <c r="V466" s="39">
        <f t="shared" si="36"/>
        <v>62389.42</v>
      </c>
      <c r="W466" s="39">
        <f t="shared" si="37"/>
        <v>76349.75767500003</v>
      </c>
      <c r="X466" s="1">
        <f t="shared" si="38"/>
        <v>63555</v>
      </c>
      <c r="Y466" s="37">
        <f t="shared" si="39"/>
        <v>12794.75767500003</v>
      </c>
      <c r="Z466" s="183">
        <f t="shared" si="40"/>
        <v>0.20131787703563897</v>
      </c>
      <c r="AA466" s="183">
        <f>SUM($C$2:C466)*D466/SUM($B$2:B466)-1</f>
        <v>0.32811280505074403</v>
      </c>
      <c r="AB466" s="183">
        <f t="shared" si="41"/>
        <v>-0.12679492801510506</v>
      </c>
      <c r="AC466" s="40">
        <f t="shared" si="42"/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24"/>
        <v>0.21000000000000002</v>
      </c>
      <c r="F467" s="13">
        <f t="shared" si="25"/>
        <v>-3.0895991666666709E-2</v>
      </c>
      <c r="H467" s="5">
        <f t="shared" si="26"/>
        <v>-3.7075190000000049</v>
      </c>
      <c r="I467" s="2" t="s">
        <v>65</v>
      </c>
      <c r="J467" s="33" t="s">
        <v>1878</v>
      </c>
      <c r="K467" s="34">
        <f t="shared" si="27"/>
        <v>44167</v>
      </c>
      <c r="L467" s="34" t="str">
        <f t="shared" ca="1" si="28"/>
        <v>2021-05-26</v>
      </c>
      <c r="M467" s="18">
        <f t="shared" ca="1" si="29"/>
        <v>21120</v>
      </c>
      <c r="N467" s="19">
        <f t="shared" ca="1" si="30"/>
        <v>-6.4074073626894018E-2</v>
      </c>
      <c r="O467" s="35">
        <f t="shared" si="31"/>
        <v>119.852659</v>
      </c>
      <c r="P467" s="35">
        <f t="shared" si="32"/>
        <v>0.14734099999999728</v>
      </c>
      <c r="Q467" s="36">
        <f t="shared" si="33"/>
        <v>0.8</v>
      </c>
      <c r="R467" s="37">
        <f t="shared" si="34"/>
        <v>7833.2000000000135</v>
      </c>
      <c r="S467" s="38">
        <f t="shared" si="35"/>
        <v>14081.743640000024</v>
      </c>
      <c r="T467" s="38"/>
      <c r="U467" s="38"/>
      <c r="V467" s="39">
        <f t="shared" si="36"/>
        <v>62389.42</v>
      </c>
      <c r="W467" s="39">
        <f t="shared" si="37"/>
        <v>76471.163640000028</v>
      </c>
      <c r="X467" s="1">
        <f t="shared" si="38"/>
        <v>63675</v>
      </c>
      <c r="Y467" s="37">
        <f t="shared" si="39"/>
        <v>12796.163640000028</v>
      </c>
      <c r="Z467" s="183">
        <f t="shared" si="40"/>
        <v>0.20096055971731497</v>
      </c>
      <c r="AA467" s="183">
        <f>SUM($C$2:C467)*D467/SUM($B$2:B467)-1</f>
        <v>0.32763963436199472</v>
      </c>
      <c r="AB467" s="183">
        <f t="shared" si="41"/>
        <v>-0.12667907464467976</v>
      </c>
      <c r="AC467" s="40">
        <f t="shared" si="42"/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24"/>
        <v>0.21000000000000002</v>
      </c>
      <c r="F468" s="13">
        <f t="shared" si="25"/>
        <v>-2.915169166666658E-2</v>
      </c>
      <c r="H468" s="5">
        <f t="shared" si="26"/>
        <v>-3.4982029999999895</v>
      </c>
      <c r="I468" s="2" t="s">
        <v>65</v>
      </c>
      <c r="J468" s="33" t="s">
        <v>1880</v>
      </c>
      <c r="K468" s="34">
        <f t="shared" si="27"/>
        <v>44168</v>
      </c>
      <c r="L468" s="34" t="str">
        <f t="shared" ca="1" si="28"/>
        <v>2021-05-26</v>
      </c>
      <c r="M468" s="18">
        <f t="shared" ca="1" si="29"/>
        <v>21000</v>
      </c>
      <c r="N468" s="19">
        <f t="shared" ca="1" si="30"/>
        <v>-6.0802099761904579E-2</v>
      </c>
      <c r="O468" s="35">
        <f t="shared" si="31"/>
        <v>119.85465500000001</v>
      </c>
      <c r="P468" s="35">
        <f t="shared" si="32"/>
        <v>0.14534499999999184</v>
      </c>
      <c r="Q468" s="36">
        <f t="shared" si="33"/>
        <v>0.8</v>
      </c>
      <c r="R468" s="37">
        <f t="shared" si="34"/>
        <v>7899.9900000000134</v>
      </c>
      <c r="S468" s="38">
        <f t="shared" si="35"/>
        <v>14176.532055000023</v>
      </c>
      <c r="T468" s="38"/>
      <c r="U468" s="38"/>
      <c r="V468" s="39">
        <f t="shared" si="36"/>
        <v>62389.42</v>
      </c>
      <c r="W468" s="39">
        <f t="shared" si="37"/>
        <v>76565.952055000016</v>
      </c>
      <c r="X468" s="1">
        <f t="shared" si="38"/>
        <v>63795</v>
      </c>
      <c r="Y468" s="37">
        <f t="shared" si="39"/>
        <v>12770.952055000016</v>
      </c>
      <c r="Z468" s="183">
        <f t="shared" si="40"/>
        <v>0.20018735096794438</v>
      </c>
      <c r="AA468" s="183">
        <f>SUM($C$2:C468)*D468/SUM($B$2:B468)-1</f>
        <v>0.32466223504976921</v>
      </c>
      <c r="AB468" s="183">
        <f t="shared" si="41"/>
        <v>-0.12447488408182483</v>
      </c>
      <c r="AC468" s="40">
        <f t="shared" si="42"/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24"/>
        <v>0.21000000000000002</v>
      </c>
      <c r="F469" s="13">
        <f t="shared" si="25"/>
        <v>-3.0605275000000039E-2</v>
      </c>
      <c r="H469" s="5">
        <f t="shared" si="26"/>
        <v>-3.6726330000000047</v>
      </c>
      <c r="I469" s="2" t="s">
        <v>65</v>
      </c>
      <c r="J469" s="33" t="s">
        <v>1882</v>
      </c>
      <c r="K469" s="34">
        <f t="shared" si="27"/>
        <v>44169</v>
      </c>
      <c r="L469" s="34" t="str">
        <f t="shared" ca="1" si="28"/>
        <v>2021-05-26</v>
      </c>
      <c r="M469" s="18">
        <f t="shared" ca="1" si="29"/>
        <v>20880</v>
      </c>
      <c r="N469" s="19">
        <f t="shared" ca="1" si="30"/>
        <v>-6.4200720545977086E-2</v>
      </c>
      <c r="O469" s="35">
        <f t="shared" si="31"/>
        <v>119.868606</v>
      </c>
      <c r="P469" s="35">
        <f t="shared" si="32"/>
        <v>0.13139400000000023</v>
      </c>
      <c r="Q469" s="36">
        <f t="shared" si="33"/>
        <v>0.8</v>
      </c>
      <c r="R469" s="37">
        <f t="shared" si="34"/>
        <v>7966.680000000013</v>
      </c>
      <c r="S469" s="38">
        <f t="shared" si="35"/>
        <v>14319.310632000024</v>
      </c>
      <c r="T469" s="38"/>
      <c r="U469" s="38"/>
      <c r="V469" s="39">
        <f t="shared" si="36"/>
        <v>62389.42</v>
      </c>
      <c r="W469" s="39">
        <f t="shared" si="37"/>
        <v>76708.730632000021</v>
      </c>
      <c r="X469" s="1">
        <f t="shared" si="38"/>
        <v>63915</v>
      </c>
      <c r="Y469" s="37">
        <f t="shared" si="39"/>
        <v>12793.730632000021</v>
      </c>
      <c r="Z469" s="183">
        <f t="shared" si="40"/>
        <v>0.20016788910271477</v>
      </c>
      <c r="AA469" s="183">
        <f>SUM($C$2:C469)*D469/SUM($B$2:B469)-1</f>
        <v>0.32618732798247718</v>
      </c>
      <c r="AB469" s="183">
        <f t="shared" si="41"/>
        <v>-0.12601943887976241</v>
      </c>
      <c r="AC469" s="40">
        <f t="shared" si="42"/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24"/>
        <v>0.21000000000000002</v>
      </c>
      <c r="F470" s="13">
        <f t="shared" si="25"/>
        <v>-2.2901283333333331E-2</v>
      </c>
      <c r="H470" s="5">
        <f t="shared" si="26"/>
        <v>-2.7481539999999995</v>
      </c>
      <c r="I470" s="2" t="s">
        <v>65</v>
      </c>
      <c r="J470" s="33" t="s">
        <v>1884</v>
      </c>
      <c r="K470" s="34">
        <f t="shared" si="27"/>
        <v>44172</v>
      </c>
      <c r="L470" s="34" t="str">
        <f t="shared" ca="1" si="28"/>
        <v>2021-05-26</v>
      </c>
      <c r="M470" s="18">
        <f t="shared" ca="1" si="29"/>
        <v>20520</v>
      </c>
      <c r="N470" s="19">
        <f t="shared" ca="1" si="30"/>
        <v>-4.8882856237816755E-2</v>
      </c>
      <c r="O470" s="35">
        <f t="shared" si="31"/>
        <v>119.85325999999999</v>
      </c>
      <c r="P470" s="35">
        <f t="shared" si="32"/>
        <v>0.14674000000000831</v>
      </c>
      <c r="Q470" s="36">
        <f t="shared" si="33"/>
        <v>0.8</v>
      </c>
      <c r="R470" s="37">
        <f t="shared" si="34"/>
        <v>8033.9000000000133</v>
      </c>
      <c r="S470" s="38">
        <f t="shared" si="35"/>
        <v>14324.443700000023</v>
      </c>
      <c r="T470" s="38"/>
      <c r="U470" s="38"/>
      <c r="V470" s="39">
        <f t="shared" si="36"/>
        <v>62389.42</v>
      </c>
      <c r="W470" s="39">
        <f t="shared" si="37"/>
        <v>76713.863700000016</v>
      </c>
      <c r="X470" s="1">
        <f t="shared" si="38"/>
        <v>64035</v>
      </c>
      <c r="Y470" s="37">
        <f t="shared" si="39"/>
        <v>12678.863700000016</v>
      </c>
      <c r="Z470" s="183">
        <f t="shared" si="40"/>
        <v>0.19799896462871902</v>
      </c>
      <c r="AA470" s="183">
        <f>SUM($C$2:C470)*D470/SUM($B$2:B470)-1</f>
        <v>0.31496883454360947</v>
      </c>
      <c r="AB470" s="183">
        <f t="shared" si="41"/>
        <v>-0.11696986991489045</v>
      </c>
      <c r="AC470" s="40">
        <f t="shared" si="42"/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24"/>
        <v>0.21000000000000002</v>
      </c>
      <c r="F471" s="13">
        <f t="shared" si="25"/>
        <v>-2.0575550000000102E-2</v>
      </c>
      <c r="H471" s="5">
        <f t="shared" si="26"/>
        <v>-2.4690660000000122</v>
      </c>
      <c r="I471" s="2" t="s">
        <v>65</v>
      </c>
      <c r="J471" s="33" t="s">
        <v>1886</v>
      </c>
      <c r="K471" s="34">
        <f t="shared" si="27"/>
        <v>44173</v>
      </c>
      <c r="L471" s="34" t="str">
        <f t="shared" ca="1" si="28"/>
        <v>2021-05-26</v>
      </c>
      <c r="M471" s="18">
        <f t="shared" ca="1" si="29"/>
        <v>20400</v>
      </c>
      <c r="N471" s="19">
        <f t="shared" ca="1" si="30"/>
        <v>-4.4176916176470807E-2</v>
      </c>
      <c r="O471" s="35">
        <f t="shared" si="31"/>
        <v>119.86228199999999</v>
      </c>
      <c r="P471" s="35">
        <f t="shared" si="32"/>
        <v>0.13771800000000667</v>
      </c>
      <c r="Q471" s="36">
        <f t="shared" si="33"/>
        <v>0.8</v>
      </c>
      <c r="R471" s="37">
        <f t="shared" si="34"/>
        <v>8101.2800000000134</v>
      </c>
      <c r="S471" s="38">
        <f t="shared" si="35"/>
        <v>14411.366992000023</v>
      </c>
      <c r="T471" s="38"/>
      <c r="U471" s="38"/>
      <c r="V471" s="39">
        <f t="shared" si="36"/>
        <v>62389.42</v>
      </c>
      <c r="W471" s="39">
        <f t="shared" si="37"/>
        <v>76800.786992000023</v>
      </c>
      <c r="X471" s="1">
        <f t="shared" si="38"/>
        <v>64155</v>
      </c>
      <c r="Y471" s="37">
        <f t="shared" si="39"/>
        <v>12645.786992000023</v>
      </c>
      <c r="Z471" s="183">
        <f t="shared" si="40"/>
        <v>0.1971130386096176</v>
      </c>
      <c r="AA471" s="183">
        <f>SUM($C$2:C471)*D471/SUM($B$2:B471)-1</f>
        <v>0.31135943945132905</v>
      </c>
      <c r="AB471" s="183">
        <f t="shared" si="41"/>
        <v>-0.11424640084171145</v>
      </c>
      <c r="AC471" s="40">
        <f t="shared" si="42"/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24"/>
        <v>0.21000000000000002</v>
      </c>
      <c r="F472" s="13">
        <f t="shared" si="25"/>
        <v>-8.0747333333334829E-3</v>
      </c>
      <c r="H472" s="5">
        <f t="shared" si="26"/>
        <v>-0.96896800000001804</v>
      </c>
      <c r="I472" s="2" t="s">
        <v>65</v>
      </c>
      <c r="J472" s="33" t="s">
        <v>1888</v>
      </c>
      <c r="K472" s="34">
        <f t="shared" si="27"/>
        <v>44174</v>
      </c>
      <c r="L472" s="34" t="str">
        <f t="shared" ca="1" si="28"/>
        <v>2021-05-26</v>
      </c>
      <c r="M472" s="18">
        <f t="shared" ca="1" si="29"/>
        <v>20280</v>
      </c>
      <c r="N472" s="19">
        <f t="shared" ca="1" si="30"/>
        <v>-1.7439512820513144E-2</v>
      </c>
      <c r="O472" s="35">
        <f t="shared" si="31"/>
        <v>119.86355999999999</v>
      </c>
      <c r="P472" s="35">
        <f t="shared" si="32"/>
        <v>0.13644000000000744</v>
      </c>
      <c r="Q472" s="36">
        <f t="shared" si="33"/>
        <v>0.8</v>
      </c>
      <c r="R472" s="37">
        <f t="shared" si="34"/>
        <v>8169.5200000000132</v>
      </c>
      <c r="S472" s="38">
        <f t="shared" si="35"/>
        <v>14349.761880000022</v>
      </c>
      <c r="T472" s="38"/>
      <c r="U472" s="38"/>
      <c r="V472" s="39">
        <f t="shared" si="36"/>
        <v>62389.42</v>
      </c>
      <c r="W472" s="39">
        <f t="shared" si="37"/>
        <v>76739.181880000018</v>
      </c>
      <c r="X472" s="1">
        <f t="shared" si="38"/>
        <v>64275</v>
      </c>
      <c r="Y472" s="37">
        <f t="shared" si="39"/>
        <v>12464.181880000018</v>
      </c>
      <c r="Z472" s="183">
        <f t="shared" si="40"/>
        <v>0.19391959362115929</v>
      </c>
      <c r="AA472" s="183">
        <f>SUM($C$2:C472)*D472/SUM($B$2:B472)-1</f>
        <v>0.29429413908984836</v>
      </c>
      <c r="AB472" s="183">
        <f t="shared" si="41"/>
        <v>-0.10037454546868907</v>
      </c>
      <c r="AC472" s="40">
        <f t="shared" si="42"/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24"/>
        <v>0.22000000000000003</v>
      </c>
      <c r="F473" s="13">
        <f t="shared" si="25"/>
        <v>-7.5579037037037458E-3</v>
      </c>
      <c r="H473" s="5">
        <f t="shared" si="26"/>
        <v>-1.0203170000000057</v>
      </c>
      <c r="I473" s="2" t="s">
        <v>65</v>
      </c>
      <c r="J473" s="33" t="s">
        <v>1890</v>
      </c>
      <c r="K473" s="34">
        <f t="shared" si="27"/>
        <v>44175</v>
      </c>
      <c r="L473" s="34" t="str">
        <f t="shared" ca="1" si="28"/>
        <v>2021-05-26</v>
      </c>
      <c r="M473" s="18">
        <f t="shared" ca="1" si="29"/>
        <v>22680</v>
      </c>
      <c r="N473" s="19">
        <f t="shared" ca="1" si="30"/>
        <v>-1.6420445546737304E-2</v>
      </c>
      <c r="O473" s="35">
        <f t="shared" si="31"/>
        <v>134.84763599999999</v>
      </c>
      <c r="P473" s="35">
        <f t="shared" si="32"/>
        <v>0.15236400000000572</v>
      </c>
      <c r="Q473" s="36">
        <f t="shared" si="33"/>
        <v>0.9</v>
      </c>
      <c r="R473" s="37">
        <f t="shared" si="34"/>
        <v>8246.3300000000127</v>
      </c>
      <c r="S473" s="38">
        <f t="shared" si="35"/>
        <v>14477.256948000022</v>
      </c>
      <c r="T473" s="38"/>
      <c r="U473" s="38"/>
      <c r="V473" s="39">
        <f t="shared" si="36"/>
        <v>62389.42</v>
      </c>
      <c r="W473" s="39">
        <f t="shared" si="37"/>
        <v>76866.676948000022</v>
      </c>
      <c r="X473" s="1">
        <f t="shared" si="38"/>
        <v>64410</v>
      </c>
      <c r="Y473" s="37">
        <f t="shared" si="39"/>
        <v>12456.676948000022</v>
      </c>
      <c r="Z473" s="183">
        <f t="shared" si="40"/>
        <v>0.19339663015059805</v>
      </c>
      <c r="AA473" s="183">
        <f>SUM($C$2:C473)*D473/SUM($B$2:B473)-1</f>
        <v>0.29301316460177018</v>
      </c>
      <c r="AB473" s="183">
        <f t="shared" si="41"/>
        <v>-9.9616534451172134E-2</v>
      </c>
      <c r="AC473" s="40">
        <f t="shared" si="42"/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24"/>
        <v>0.22000000000000003</v>
      </c>
      <c r="F474" s="13">
        <f t="shared" si="25"/>
        <v>2.6494814814813912E-3</v>
      </c>
      <c r="H474" s="5">
        <f t="shared" si="26"/>
        <v>0.35767999999998779</v>
      </c>
      <c r="I474" s="2" t="s">
        <v>65</v>
      </c>
      <c r="J474" s="33" t="s">
        <v>1892</v>
      </c>
      <c r="K474" s="34">
        <f t="shared" si="27"/>
        <v>44176</v>
      </c>
      <c r="L474" s="34" t="str">
        <f t="shared" ca="1" si="28"/>
        <v>2021-05-26</v>
      </c>
      <c r="M474" s="18">
        <f t="shared" ca="1" si="29"/>
        <v>22545</v>
      </c>
      <c r="N474" s="19">
        <f t="shared" ca="1" si="30"/>
        <v>5.7907828786868728E-3</v>
      </c>
      <c r="O474" s="35">
        <f t="shared" si="31"/>
        <v>134.84551999999999</v>
      </c>
      <c r="P474" s="35">
        <f t="shared" si="32"/>
        <v>0.15448000000000661</v>
      </c>
      <c r="Q474" s="36">
        <f t="shared" si="33"/>
        <v>0.9</v>
      </c>
      <c r="R474" s="37">
        <f t="shared" si="34"/>
        <v>8323.930000000013</v>
      </c>
      <c r="S474" s="38">
        <f t="shared" si="35"/>
        <v>14464.493161000022</v>
      </c>
      <c r="T474" s="38"/>
      <c r="U474" s="38"/>
      <c r="V474" s="39">
        <f t="shared" si="36"/>
        <v>62389.42</v>
      </c>
      <c r="W474" s="39">
        <f t="shared" si="37"/>
        <v>76853.913161000019</v>
      </c>
      <c r="X474" s="1">
        <f t="shared" si="38"/>
        <v>64545</v>
      </c>
      <c r="Y474" s="37">
        <f t="shared" si="39"/>
        <v>12308.913161000019</v>
      </c>
      <c r="Z474" s="183">
        <f t="shared" si="40"/>
        <v>0.19070281448601789</v>
      </c>
      <c r="AA474" s="183">
        <f>SUM($C$2:C474)*D474/SUM($B$2:B474)-1</f>
        <v>0.27924199920985382</v>
      </c>
      <c r="AB474" s="183">
        <f t="shared" si="41"/>
        <v>-8.8539184723835929E-2</v>
      </c>
      <c r="AC474" s="40">
        <f t="shared" si="42"/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24"/>
        <v>0.22000000000000003</v>
      </c>
      <c r="F475" s="13">
        <f t="shared" si="25"/>
        <v>-6.0074148148148484E-3</v>
      </c>
      <c r="H475" s="5">
        <f t="shared" si="26"/>
        <v>-0.81100100000000452</v>
      </c>
      <c r="I475" s="2" t="s">
        <v>65</v>
      </c>
      <c r="J475" s="33" t="s">
        <v>1911</v>
      </c>
      <c r="K475" s="34">
        <f t="shared" si="27"/>
        <v>44179</v>
      </c>
      <c r="L475" s="34" t="str">
        <f t="shared" ca="1" si="28"/>
        <v>2021-05-26</v>
      </c>
      <c r="M475" s="18">
        <f t="shared" ca="1" si="29"/>
        <v>22140</v>
      </c>
      <c r="N475" s="19">
        <f t="shared" ca="1" si="30"/>
        <v>-1.337016102077695E-2</v>
      </c>
      <c r="O475" s="35">
        <f t="shared" si="31"/>
        <v>134.83521100000002</v>
      </c>
      <c r="P475" s="35">
        <f t="shared" si="32"/>
        <v>0.16478899999998475</v>
      </c>
      <c r="Q475" s="36">
        <f t="shared" si="33"/>
        <v>0.9</v>
      </c>
      <c r="R475" s="37">
        <f t="shared" si="34"/>
        <v>8400.8600000000133</v>
      </c>
      <c r="S475" s="38">
        <f t="shared" si="35"/>
        <v>14724.187322000023</v>
      </c>
      <c r="T475" s="38"/>
      <c r="U475" s="38"/>
      <c r="V475" s="39">
        <f t="shared" si="36"/>
        <v>62389.42</v>
      </c>
      <c r="W475" s="39">
        <f t="shared" si="37"/>
        <v>77113.607322000025</v>
      </c>
      <c r="X475" s="1">
        <f t="shared" si="38"/>
        <v>64680</v>
      </c>
      <c r="Y475" s="37">
        <f t="shared" si="39"/>
        <v>12433.607322000025</v>
      </c>
      <c r="Z475" s="183">
        <f t="shared" si="40"/>
        <v>0.19223264257885009</v>
      </c>
      <c r="AA475" s="183">
        <f>SUM($C$2:C475)*D475/SUM($B$2:B475)-1</f>
        <v>0.28967611471861487</v>
      </c>
      <c r="AB475" s="183">
        <f t="shared" si="41"/>
        <v>-9.7443472139764786E-2</v>
      </c>
      <c r="AC475" s="40">
        <f t="shared" si="42"/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24"/>
        <v>0.22000000000000003</v>
      </c>
      <c r="F476" s="13">
        <f t="shared" si="25"/>
        <v>-8.0747333333333789E-3</v>
      </c>
      <c r="H476" s="5">
        <f t="shared" si="26"/>
        <v>-1.0900890000000061</v>
      </c>
      <c r="I476" s="2" t="s">
        <v>65</v>
      </c>
      <c r="J476" s="33" t="s">
        <v>1913</v>
      </c>
      <c r="K476" s="34">
        <f t="shared" si="27"/>
        <v>44180</v>
      </c>
      <c r="L476" s="34" t="str">
        <f t="shared" ca="1" si="28"/>
        <v>2021-05-26</v>
      </c>
      <c r="M476" s="18">
        <f t="shared" ca="1" si="29"/>
        <v>22005</v>
      </c>
      <c r="N476" s="19">
        <f t="shared" ca="1" si="30"/>
        <v>-1.8081458077709712E-2</v>
      </c>
      <c r="O476" s="35">
        <f t="shared" si="31"/>
        <v>134.83882799999998</v>
      </c>
      <c r="P476" s="35">
        <f t="shared" si="32"/>
        <v>0.16117200000002185</v>
      </c>
      <c r="Q476" s="36">
        <f t="shared" si="33"/>
        <v>0.9</v>
      </c>
      <c r="R476" s="37">
        <f t="shared" si="34"/>
        <v>8477.6300000000138</v>
      </c>
      <c r="S476" s="38">
        <f t="shared" si="35"/>
        <v>14890.109332000024</v>
      </c>
      <c r="T476" s="38"/>
      <c r="U476" s="38"/>
      <c r="V476" s="39">
        <f t="shared" si="36"/>
        <v>62389.42</v>
      </c>
      <c r="W476" s="39">
        <f t="shared" si="37"/>
        <v>77279.52933200002</v>
      </c>
      <c r="X476" s="1">
        <f t="shared" si="38"/>
        <v>64815</v>
      </c>
      <c r="Y476" s="37">
        <f t="shared" si="39"/>
        <v>12464.52933200002</v>
      </c>
      <c r="Z476" s="183">
        <f t="shared" si="40"/>
        <v>0.19230933166705277</v>
      </c>
      <c r="AA476" s="183">
        <f>SUM($C$2:C476)*D476/SUM($B$2:B476)-1</f>
        <v>0.29178714846871867</v>
      </c>
      <c r="AB476" s="183">
        <f t="shared" si="41"/>
        <v>-9.9477816801665897E-2</v>
      </c>
      <c r="AC476" s="40">
        <f t="shared" si="42"/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24"/>
        <v>0.22000000000000003</v>
      </c>
      <c r="F477" s="13">
        <f t="shared" si="25"/>
        <v>-1.0012844444444394E-2</v>
      </c>
      <c r="H477" s="5">
        <f t="shared" si="26"/>
        <v>-1.3517339999999933</v>
      </c>
      <c r="I477" s="2" t="s">
        <v>65</v>
      </c>
      <c r="J477" s="33" t="s">
        <v>1915</v>
      </c>
      <c r="K477" s="34">
        <f t="shared" si="27"/>
        <v>44181</v>
      </c>
      <c r="L477" s="34" t="str">
        <f t="shared" ca="1" si="28"/>
        <v>2021-05-26</v>
      </c>
      <c r="M477" s="18">
        <f t="shared" ca="1" si="29"/>
        <v>21870</v>
      </c>
      <c r="N477" s="19">
        <f t="shared" ca="1" si="30"/>
        <v>-2.2559803840877805E-2</v>
      </c>
      <c r="O477" s="35">
        <f t="shared" si="31"/>
        <v>134.766918</v>
      </c>
      <c r="P477" s="35">
        <f t="shared" si="32"/>
        <v>0.23308199999999601</v>
      </c>
      <c r="Q477" s="36">
        <f t="shared" si="33"/>
        <v>0.9</v>
      </c>
      <c r="R477" s="37">
        <f t="shared" si="34"/>
        <v>8554.2500000000146</v>
      </c>
      <c r="S477" s="38">
        <f t="shared" si="35"/>
        <v>15046.070325000024</v>
      </c>
      <c r="T477" s="38"/>
      <c r="U477" s="38"/>
      <c r="V477" s="39">
        <f t="shared" si="36"/>
        <v>62389.42</v>
      </c>
      <c r="W477" s="39">
        <f t="shared" si="37"/>
        <v>77435.490325000021</v>
      </c>
      <c r="X477" s="1">
        <f t="shared" si="38"/>
        <v>64950</v>
      </c>
      <c r="Y477" s="37">
        <f t="shared" si="39"/>
        <v>12485.490325000021</v>
      </c>
      <c r="Z477" s="183">
        <f t="shared" si="40"/>
        <v>0.1922323375673598</v>
      </c>
      <c r="AA477" s="183">
        <f>SUM($C$2:C477)*D477/SUM($B$2:B477)-1</f>
        <v>0.29301193796766745</v>
      </c>
      <c r="AB477" s="183">
        <f t="shared" si="41"/>
        <v>-0.10077960040030765</v>
      </c>
      <c r="AC477" s="40">
        <f t="shared" si="42"/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24"/>
        <v>0.22000000000000003</v>
      </c>
      <c r="F478" s="13">
        <f t="shared" si="25"/>
        <v>-2.1899925925925944E-2</v>
      </c>
      <c r="H478" s="5">
        <f t="shared" si="26"/>
        <v>-2.9564900000000023</v>
      </c>
      <c r="I478" s="2" t="s">
        <v>65</v>
      </c>
      <c r="J478" s="33" t="s">
        <v>1917</v>
      </c>
      <c r="K478" s="34">
        <f t="shared" si="27"/>
        <v>44182</v>
      </c>
      <c r="L478" s="34" t="str">
        <f t="shared" ca="1" si="28"/>
        <v>2021-05-26</v>
      </c>
      <c r="M478" s="18">
        <f t="shared" ca="1" si="29"/>
        <v>21735</v>
      </c>
      <c r="N478" s="19">
        <f t="shared" ca="1" si="30"/>
        <v>-4.9648900391074349E-2</v>
      </c>
      <c r="O478" s="35">
        <f t="shared" si="31"/>
        <v>134.83684</v>
      </c>
      <c r="P478" s="35">
        <f t="shared" si="32"/>
        <v>0.16316000000000486</v>
      </c>
      <c r="Q478" s="36">
        <f t="shared" si="33"/>
        <v>0.9</v>
      </c>
      <c r="R478" s="37">
        <f t="shared" si="34"/>
        <v>8629.9500000000153</v>
      </c>
      <c r="S478" s="38">
        <f t="shared" si="35"/>
        <v>15371.666940000026</v>
      </c>
      <c r="T478" s="38"/>
      <c r="U478" s="38"/>
      <c r="V478" s="39">
        <f t="shared" si="36"/>
        <v>62389.42</v>
      </c>
      <c r="W478" s="39">
        <f t="shared" si="37"/>
        <v>77761.086940000023</v>
      </c>
      <c r="X478" s="1">
        <f t="shared" si="38"/>
        <v>65085</v>
      </c>
      <c r="Y478" s="37">
        <f t="shared" si="39"/>
        <v>12676.086940000023</v>
      </c>
      <c r="Z478" s="183">
        <f t="shared" si="40"/>
        <v>0.19476203334101605</v>
      </c>
      <c r="AA478" s="183">
        <f>SUM($C$2:C478)*D478/SUM($B$2:B478)-1</f>
        <v>0.30876095425981398</v>
      </c>
      <c r="AB478" s="183">
        <f t="shared" si="41"/>
        <v>-0.11399892091879793</v>
      </c>
      <c r="AC478" s="40">
        <f t="shared" si="42"/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24"/>
        <v>0.21000000000000002</v>
      </c>
      <c r="F479" s="13">
        <f t="shared" si="25"/>
        <v>-1.8685891666666638E-2</v>
      </c>
      <c r="H479" s="5">
        <f t="shared" si="26"/>
        <v>-2.2423069999999967</v>
      </c>
      <c r="I479" s="2" t="s">
        <v>65</v>
      </c>
      <c r="J479" s="33" t="s">
        <v>1919</v>
      </c>
      <c r="K479" s="34">
        <f t="shared" si="27"/>
        <v>44183</v>
      </c>
      <c r="L479" s="34" t="str">
        <f t="shared" ca="1" si="28"/>
        <v>2021-05-26</v>
      </c>
      <c r="M479" s="18">
        <f t="shared" ca="1" si="29"/>
        <v>19200</v>
      </c>
      <c r="N479" s="19">
        <f t="shared" ca="1" si="30"/>
        <v>-4.2627190364583269E-2</v>
      </c>
      <c r="O479" s="35">
        <f t="shared" si="31"/>
        <v>119.85725400000001</v>
      </c>
      <c r="P479" s="35">
        <f t="shared" si="32"/>
        <v>0.14274599999998827</v>
      </c>
      <c r="Q479" s="36">
        <f t="shared" si="33"/>
        <v>0.8</v>
      </c>
      <c r="R479" s="37">
        <f t="shared" si="34"/>
        <v>8697.4600000000155</v>
      </c>
      <c r="S479" s="38">
        <f t="shared" si="35"/>
        <v>15441.470484000029</v>
      </c>
      <c r="T479" s="38"/>
      <c r="U479" s="38"/>
      <c r="V479" s="39">
        <f t="shared" si="36"/>
        <v>62389.42</v>
      </c>
      <c r="W479" s="39">
        <f t="shared" si="37"/>
        <v>77830.890484000032</v>
      </c>
      <c r="X479" s="1">
        <f t="shared" si="38"/>
        <v>65205</v>
      </c>
      <c r="Y479" s="37">
        <f t="shared" si="39"/>
        <v>12625.890484000032</v>
      </c>
      <c r="Z479" s="183">
        <f t="shared" si="40"/>
        <v>0.19363377783912328</v>
      </c>
      <c r="AA479" s="183">
        <f>SUM($C$2:C479)*D479/SUM($B$2:B479)-1</f>
        <v>0.30393675086266403</v>
      </c>
      <c r="AB479" s="183">
        <f t="shared" ref="AB479:AB504" si="43">Z479-AA479</f>
        <v>-0.11030297302354075</v>
      </c>
      <c r="AC479" s="40">
        <f t="shared" ref="AC479:AC493" si="44"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24"/>
        <v>0.21000000000000002</v>
      </c>
      <c r="F480" s="13">
        <f t="shared" si="25"/>
        <v>-2.7407391666666687E-2</v>
      </c>
      <c r="H480" s="5">
        <f t="shared" si="26"/>
        <v>-3.2888870000000026</v>
      </c>
      <c r="I480" s="2" t="s">
        <v>65</v>
      </c>
      <c r="J480" s="33" t="s">
        <v>1921</v>
      </c>
      <c r="K480" s="34">
        <f t="shared" si="27"/>
        <v>44186</v>
      </c>
      <c r="L480" s="34" t="str">
        <f t="shared" ca="1" si="28"/>
        <v>2021-05-26</v>
      </c>
      <c r="M480" s="18">
        <f t="shared" ca="1" si="29"/>
        <v>18840</v>
      </c>
      <c r="N480" s="19">
        <f t="shared" ca="1" si="30"/>
        <v>-6.3717821390658222E-2</v>
      </c>
      <c r="O480" s="35">
        <f t="shared" si="31"/>
        <v>119.85588299999999</v>
      </c>
      <c r="P480" s="35">
        <f t="shared" si="32"/>
        <v>0.14411700000000849</v>
      </c>
      <c r="Q480" s="36">
        <f t="shared" si="33"/>
        <v>0.8</v>
      </c>
      <c r="R480" s="37">
        <f t="shared" si="34"/>
        <v>8764.3700000000154</v>
      </c>
      <c r="S480" s="38">
        <f t="shared" si="35"/>
        <v>15699.615981000026</v>
      </c>
      <c r="T480" s="38"/>
      <c r="U480" s="38"/>
      <c r="V480" s="39">
        <f t="shared" si="36"/>
        <v>62389.42</v>
      </c>
      <c r="W480" s="39">
        <f t="shared" si="37"/>
        <v>78089.035981000023</v>
      </c>
      <c r="X480" s="1">
        <f t="shared" si="38"/>
        <v>65325</v>
      </c>
      <c r="Y480" s="37">
        <f t="shared" si="39"/>
        <v>12764.035981000023</v>
      </c>
      <c r="Z480" s="183">
        <f t="shared" si="40"/>
        <v>0.19539282022196747</v>
      </c>
      <c r="AA480" s="183">
        <f>SUM($C$2:C480)*D480/SUM($B$2:B480)-1</f>
        <v>0.31503247398392675</v>
      </c>
      <c r="AB480" s="183">
        <f t="shared" si="43"/>
        <v>-0.11963965376195929</v>
      </c>
      <c r="AC480" s="40">
        <f t="shared" si="44"/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24"/>
        <v>0.21000000000000002</v>
      </c>
      <c r="F481" s="13">
        <f t="shared" si="25"/>
        <v>-1.2290124999999937E-2</v>
      </c>
      <c r="H481" s="5">
        <f t="shared" si="26"/>
        <v>-1.4748149999999924</v>
      </c>
      <c r="I481" s="2" t="s">
        <v>65</v>
      </c>
      <c r="J481" s="33" t="s">
        <v>1923</v>
      </c>
      <c r="K481" s="34">
        <f t="shared" si="27"/>
        <v>44187</v>
      </c>
      <c r="L481" s="34" t="str">
        <f t="shared" ca="1" si="28"/>
        <v>2021-05-26</v>
      </c>
      <c r="M481" s="18">
        <f t="shared" ca="1" si="29"/>
        <v>18720</v>
      </c>
      <c r="N481" s="19">
        <f t="shared" ca="1" si="30"/>
        <v>-2.8755741185897292E-2</v>
      </c>
      <c r="O481" s="35">
        <f t="shared" si="31"/>
        <v>119.86380000000001</v>
      </c>
      <c r="P481" s="35">
        <f t="shared" si="32"/>
        <v>0.13619999999998811</v>
      </c>
      <c r="Q481" s="36">
        <f t="shared" si="33"/>
        <v>0.8</v>
      </c>
      <c r="R481" s="37">
        <f t="shared" si="34"/>
        <v>8832.3200000000161</v>
      </c>
      <c r="S481" s="38">
        <f t="shared" si="35"/>
        <v>15580.212480000029</v>
      </c>
      <c r="T481" s="38"/>
      <c r="U481" s="38"/>
      <c r="V481" s="39">
        <f t="shared" si="36"/>
        <v>62389.42</v>
      </c>
      <c r="W481" s="39">
        <f t="shared" si="37"/>
        <v>77969.632480000029</v>
      </c>
      <c r="X481" s="1">
        <f t="shared" si="38"/>
        <v>65445</v>
      </c>
      <c r="Y481" s="37">
        <f t="shared" si="39"/>
        <v>12524.632480000029</v>
      </c>
      <c r="Z481" s="183">
        <f t="shared" si="40"/>
        <v>0.19137646084498483</v>
      </c>
      <c r="AA481" s="183">
        <f>SUM($C$2:C481)*D481/SUM($B$2:B481)-1</f>
        <v>0.29444797066238859</v>
      </c>
      <c r="AB481" s="183">
        <f t="shared" si="43"/>
        <v>-0.10307150981740376</v>
      </c>
      <c r="AC481" s="40">
        <f t="shared" si="44"/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24"/>
        <v>0.22000000000000003</v>
      </c>
      <c r="F482" s="13">
        <f t="shared" si="25"/>
        <v>-2.0220229629629743E-2</v>
      </c>
      <c r="H482" s="5">
        <f t="shared" si="26"/>
        <v>-2.7297310000000152</v>
      </c>
      <c r="I482" s="2" t="s">
        <v>65</v>
      </c>
      <c r="J482" s="33" t="s">
        <v>1925</v>
      </c>
      <c r="K482" s="34">
        <f t="shared" si="27"/>
        <v>44188</v>
      </c>
      <c r="L482" s="34" t="str">
        <f t="shared" ca="1" si="28"/>
        <v>2021-05-26</v>
      </c>
      <c r="M482" s="18">
        <f t="shared" ca="1" si="29"/>
        <v>20925</v>
      </c>
      <c r="N482" s="19">
        <f t="shared" ca="1" si="30"/>
        <v>-4.7615379450418431E-2</v>
      </c>
      <c r="O482" s="35">
        <f t="shared" si="31"/>
        <v>134.84090599999999</v>
      </c>
      <c r="P482" s="35">
        <f t="shared" si="32"/>
        <v>0.15909400000001028</v>
      </c>
      <c r="Q482" s="36">
        <f t="shared" si="33"/>
        <v>0.9</v>
      </c>
      <c r="R482" s="37">
        <f t="shared" si="34"/>
        <v>8908.150000000016</v>
      </c>
      <c r="S482" s="38">
        <f t="shared" si="35"/>
        <v>15840.472330000028</v>
      </c>
      <c r="T482" s="38"/>
      <c r="U482" s="38"/>
      <c r="V482" s="39">
        <f t="shared" si="36"/>
        <v>62389.42</v>
      </c>
      <c r="W482" s="39">
        <f t="shared" si="37"/>
        <v>78229.892330000032</v>
      </c>
      <c r="X482" s="1">
        <f t="shared" si="38"/>
        <v>65580</v>
      </c>
      <c r="Y482" s="37">
        <f t="shared" si="39"/>
        <v>12649.892330000032</v>
      </c>
      <c r="Z482" s="183">
        <f t="shared" si="40"/>
        <v>0.19289253324184252</v>
      </c>
      <c r="AA482" s="183">
        <f>SUM($C$2:C482)*D482/SUM($B$2:B482)-1</f>
        <v>0.30423811646843557</v>
      </c>
      <c r="AB482" s="183">
        <f t="shared" si="43"/>
        <v>-0.11134558322659305</v>
      </c>
      <c r="AC482" s="40">
        <f t="shared" si="44"/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24"/>
        <v>0.21000000000000002</v>
      </c>
      <c r="F483" s="13">
        <f t="shared" si="25"/>
        <v>-1.8976608333333426E-2</v>
      </c>
      <c r="H483" s="5">
        <f t="shared" si="26"/>
        <v>-2.2771930000000111</v>
      </c>
      <c r="I483" s="2" t="s">
        <v>65</v>
      </c>
      <c r="J483" s="33" t="s">
        <v>1927</v>
      </c>
      <c r="K483" s="34">
        <f t="shared" si="27"/>
        <v>44189</v>
      </c>
      <c r="L483" s="34" t="str">
        <f t="shared" ca="1" si="28"/>
        <v>2021-05-26</v>
      </c>
      <c r="M483" s="18">
        <f t="shared" ca="1" si="29"/>
        <v>18480</v>
      </c>
      <c r="N483" s="19">
        <f t="shared" ca="1" si="30"/>
        <v>-4.4977026244588963E-2</v>
      </c>
      <c r="O483" s="35">
        <f t="shared" si="31"/>
        <v>119.85549099999999</v>
      </c>
      <c r="P483" s="35">
        <f t="shared" si="32"/>
        <v>0.14450900000001354</v>
      </c>
      <c r="Q483" s="36">
        <f t="shared" si="33"/>
        <v>0.8</v>
      </c>
      <c r="R483" s="37">
        <f t="shared" si="34"/>
        <v>8975.6400000000158</v>
      </c>
      <c r="S483" s="38">
        <f t="shared" si="35"/>
        <v>15939.839076000027</v>
      </c>
      <c r="T483" s="38"/>
      <c r="U483" s="38"/>
      <c r="V483" s="39">
        <f t="shared" si="36"/>
        <v>62389.42</v>
      </c>
      <c r="W483" s="39">
        <f t="shared" si="37"/>
        <v>78329.259076000031</v>
      </c>
      <c r="X483" s="1">
        <f t="shared" si="38"/>
        <v>65700</v>
      </c>
      <c r="Y483" s="37">
        <f t="shared" si="39"/>
        <v>12629.259076000031</v>
      </c>
      <c r="Z483" s="183">
        <f t="shared" si="40"/>
        <v>0.19222616554033523</v>
      </c>
      <c r="AA483" s="183">
        <f>SUM($C$2:C483)*D483/SUM($B$2:B483)-1</f>
        <v>0.3019963546727551</v>
      </c>
      <c r="AB483" s="183">
        <f t="shared" si="43"/>
        <v>-0.10977018913241987</v>
      </c>
      <c r="AC483" s="40">
        <f t="shared" si="44"/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24"/>
        <v>0.22000000000000003</v>
      </c>
      <c r="F484" s="13">
        <f t="shared" si="25"/>
        <v>-2.668059999999994E-2</v>
      </c>
      <c r="H484" s="5">
        <f t="shared" si="26"/>
        <v>-3.6018809999999917</v>
      </c>
      <c r="I484" s="2" t="s">
        <v>65</v>
      </c>
      <c r="J484" s="33" t="s">
        <v>1929</v>
      </c>
      <c r="K484" s="34">
        <f t="shared" si="27"/>
        <v>44190</v>
      </c>
      <c r="L484" s="34" t="str">
        <f t="shared" ca="1" si="28"/>
        <v>2021-05-26</v>
      </c>
      <c r="M484" s="18">
        <f t="shared" ca="1" si="29"/>
        <v>20655</v>
      </c>
      <c r="N484" s="19">
        <f t="shared" ca="1" si="30"/>
        <v>-6.3649797385620765E-2</v>
      </c>
      <c r="O484" s="35">
        <f t="shared" si="31"/>
        <v>134.84823299999999</v>
      </c>
      <c r="P484" s="35">
        <f t="shared" si="32"/>
        <v>0.15176700000000665</v>
      </c>
      <c r="Q484" s="36">
        <f t="shared" si="33"/>
        <v>0.9</v>
      </c>
      <c r="R484" s="37">
        <f t="shared" si="34"/>
        <v>9050.9700000000157</v>
      </c>
      <c r="S484" s="38">
        <f t="shared" si="35"/>
        <v>16202.141397000029</v>
      </c>
      <c r="T484" s="38"/>
      <c r="U484" s="38"/>
      <c r="V484" s="39">
        <f t="shared" si="36"/>
        <v>62389.42</v>
      </c>
      <c r="W484" s="39">
        <f t="shared" si="37"/>
        <v>78591.561397000027</v>
      </c>
      <c r="X484" s="1">
        <f t="shared" si="38"/>
        <v>65835</v>
      </c>
      <c r="Y484" s="37">
        <f t="shared" si="39"/>
        <v>12756.561397000027</v>
      </c>
      <c r="Z484" s="183">
        <f t="shared" si="40"/>
        <v>0.19376564740639513</v>
      </c>
      <c r="AA484" s="183">
        <f>SUM($C$2:C484)*D484/SUM($B$2:B484)-1</f>
        <v>0.31176412563226275</v>
      </c>
      <c r="AB484" s="183">
        <f t="shared" si="43"/>
        <v>-0.11799847822586762</v>
      </c>
      <c r="AC484" s="40">
        <f t="shared" si="44"/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24"/>
        <v>0.21000000000000002</v>
      </c>
      <c r="F485" s="13">
        <f t="shared" si="25"/>
        <v>-3.0895991666666709E-2</v>
      </c>
      <c r="H485" s="5">
        <f t="shared" si="26"/>
        <v>-3.7075190000000049</v>
      </c>
      <c r="I485" s="2" t="s">
        <v>65</v>
      </c>
      <c r="J485" s="33" t="s">
        <v>1931</v>
      </c>
      <c r="K485" s="34">
        <f t="shared" si="27"/>
        <v>44193</v>
      </c>
      <c r="L485" s="34" t="str">
        <f t="shared" ca="1" si="28"/>
        <v>2021-05-26</v>
      </c>
      <c r="M485" s="18">
        <f t="shared" ca="1" si="29"/>
        <v>18000</v>
      </c>
      <c r="N485" s="19">
        <f t="shared" ca="1" si="30"/>
        <v>-7.5180246388888983E-2</v>
      </c>
      <c r="O485" s="35">
        <f t="shared" si="31"/>
        <v>119.852659</v>
      </c>
      <c r="P485" s="35">
        <f t="shared" si="32"/>
        <v>0.14734099999999728</v>
      </c>
      <c r="Q485" s="36">
        <f t="shared" si="33"/>
        <v>0.8</v>
      </c>
      <c r="R485" s="37">
        <f t="shared" si="34"/>
        <v>9117.6400000000158</v>
      </c>
      <c r="S485" s="38">
        <f t="shared" si="35"/>
        <v>16390.781428000028</v>
      </c>
      <c r="T485" s="38"/>
      <c r="U485" s="38"/>
      <c r="V485" s="39">
        <f t="shared" si="36"/>
        <v>62389.42</v>
      </c>
      <c r="W485" s="39">
        <f t="shared" si="37"/>
        <v>78780.201428000029</v>
      </c>
      <c r="X485" s="1">
        <f t="shared" si="38"/>
        <v>65955</v>
      </c>
      <c r="Y485" s="37">
        <f t="shared" si="39"/>
        <v>12825.201428000029</v>
      </c>
      <c r="Z485" s="183">
        <f t="shared" si="40"/>
        <v>0.19445381590478394</v>
      </c>
      <c r="AA485" s="183">
        <f>SUM($C$2:C485)*D485/SUM($B$2:B485)-1</f>
        <v>0.31675371853536527</v>
      </c>
      <c r="AB485" s="183">
        <f t="shared" si="43"/>
        <v>-0.12229990263058133</v>
      </c>
      <c r="AC485" s="40">
        <f t="shared" si="44"/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24"/>
        <v>0.21000000000000002</v>
      </c>
      <c r="F486" s="13">
        <f t="shared" si="25"/>
        <v>-2.6971316666666686E-2</v>
      </c>
      <c r="H486" s="5">
        <f t="shared" si="26"/>
        <v>-3.2365580000000023</v>
      </c>
      <c r="I486" s="2" t="s">
        <v>65</v>
      </c>
      <c r="J486" s="33" t="s">
        <v>1933</v>
      </c>
      <c r="K486" s="34">
        <f t="shared" si="27"/>
        <v>44194</v>
      </c>
      <c r="L486" s="34" t="str">
        <f t="shared" ca="1" si="28"/>
        <v>2021-05-26</v>
      </c>
      <c r="M486" s="18">
        <f t="shared" ca="1" si="29"/>
        <v>17880</v>
      </c>
      <c r="N486" s="19">
        <f t="shared" ca="1" si="30"/>
        <v>-6.6070675055928452E-2</v>
      </c>
      <c r="O486" s="35">
        <f t="shared" si="31"/>
        <v>119.862764</v>
      </c>
      <c r="P486" s="35">
        <f t="shared" si="32"/>
        <v>0.13723600000000147</v>
      </c>
      <c r="Q486" s="36">
        <f t="shared" si="33"/>
        <v>0.8</v>
      </c>
      <c r="R486" s="37">
        <f t="shared" si="34"/>
        <v>9184.5800000000163</v>
      </c>
      <c r="S486" s="38">
        <f t="shared" si="35"/>
        <v>16445.908948000029</v>
      </c>
      <c r="T486" s="38"/>
      <c r="U486" s="38"/>
      <c r="V486" s="39">
        <f t="shared" si="36"/>
        <v>62389.42</v>
      </c>
      <c r="W486" s="39">
        <f t="shared" si="37"/>
        <v>78835.328948000024</v>
      </c>
      <c r="X486" s="1">
        <f t="shared" si="38"/>
        <v>66075</v>
      </c>
      <c r="Y486" s="37">
        <f t="shared" si="39"/>
        <v>12760.328948000024</v>
      </c>
      <c r="Z486" s="183">
        <f t="shared" si="40"/>
        <v>0.19311886413923607</v>
      </c>
      <c r="AA486" s="183">
        <f>SUM($C$2:C486)*D486/SUM($B$2:B486)-1</f>
        <v>0.31098531716988287</v>
      </c>
      <c r="AB486" s="183">
        <f t="shared" si="43"/>
        <v>-0.1178664530306468</v>
      </c>
      <c r="AC486" s="40">
        <f t="shared" si="44"/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24"/>
        <v>0.21000000000000002</v>
      </c>
      <c r="F487" s="13">
        <f t="shared" si="25"/>
        <v>-3.9762849999999975E-2</v>
      </c>
      <c r="H487" s="5">
        <f t="shared" si="26"/>
        <v>-4.7715419999999966</v>
      </c>
      <c r="I487" s="2" t="s">
        <v>65</v>
      </c>
      <c r="J487" s="33" t="s">
        <v>1935</v>
      </c>
      <c r="K487" s="34">
        <f t="shared" si="27"/>
        <v>44195</v>
      </c>
      <c r="L487" s="34" t="str">
        <f t="shared" ca="1" si="28"/>
        <v>2021-05-26</v>
      </c>
      <c r="M487" s="18">
        <f t="shared" ca="1" si="29"/>
        <v>17760</v>
      </c>
      <c r="N487" s="19">
        <f t="shared" ca="1" si="30"/>
        <v>-9.8063785472972897E-2</v>
      </c>
      <c r="O487" s="35">
        <f t="shared" si="31"/>
        <v>119.86587</v>
      </c>
      <c r="P487" s="35">
        <f t="shared" si="32"/>
        <v>0.13412999999999897</v>
      </c>
      <c r="Q487" s="36">
        <f t="shared" si="33"/>
        <v>0.8</v>
      </c>
      <c r="R487" s="37">
        <f t="shared" si="34"/>
        <v>9250.6400000000158</v>
      </c>
      <c r="S487" s="38">
        <f t="shared" si="35"/>
        <v>16785.286280000029</v>
      </c>
      <c r="T487" s="38"/>
      <c r="U487" s="38"/>
      <c r="V487" s="39">
        <f t="shared" si="36"/>
        <v>62389.42</v>
      </c>
      <c r="W487" s="39">
        <f t="shared" si="37"/>
        <v>79174.706280000028</v>
      </c>
      <c r="X487" s="1">
        <f t="shared" si="38"/>
        <v>66195</v>
      </c>
      <c r="Y487" s="37">
        <f t="shared" si="39"/>
        <v>12979.706280000028</v>
      </c>
      <c r="Z487" s="183">
        <f t="shared" si="40"/>
        <v>0.1960828805801047</v>
      </c>
      <c r="AA487" s="183">
        <f>SUM($C$2:C487)*D487/SUM($B$2:B487)-1</f>
        <v>0.32788615922652786</v>
      </c>
      <c r="AB487" s="183">
        <f t="shared" si="43"/>
        <v>-0.13180327864642316</v>
      </c>
      <c r="AC487" s="40">
        <f t="shared" si="44"/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24"/>
        <v>0.14066666666666666</v>
      </c>
      <c r="F488" s="13">
        <f t="shared" si="25"/>
        <v>-5.6987812499999957E-2</v>
      </c>
      <c r="H488" s="5">
        <f t="shared" si="26"/>
        <v>-0.91180499999999931</v>
      </c>
      <c r="I488" s="2" t="s">
        <v>65</v>
      </c>
      <c r="J488" s="33" t="s">
        <v>1937</v>
      </c>
      <c r="K488" s="34">
        <f t="shared" si="27"/>
        <v>44196</v>
      </c>
      <c r="L488" s="34" t="str">
        <f t="shared" ca="1" si="28"/>
        <v>2021-05-26</v>
      </c>
      <c r="M488" s="18">
        <f t="shared" ca="1" si="29"/>
        <v>2352</v>
      </c>
      <c r="N488" s="19">
        <f t="shared" ca="1" si="30"/>
        <v>-0.14150035076530601</v>
      </c>
      <c r="O488" s="35">
        <f t="shared" si="31"/>
        <v>15.979145000000001</v>
      </c>
      <c r="P488" s="35">
        <f t="shared" si="32"/>
        <v>2.085499999999918E-2</v>
      </c>
      <c r="Q488" s="36">
        <f t="shared" si="33"/>
        <v>0.10666666666666667</v>
      </c>
      <c r="R488" s="37">
        <f t="shared" si="34"/>
        <v>9168.9700000000157</v>
      </c>
      <c r="S488" s="38">
        <f t="shared" si="35"/>
        <v>16937.838281000029</v>
      </c>
      <c r="T488" s="38">
        <v>90.32</v>
      </c>
      <c r="U488" s="38">
        <v>166.02</v>
      </c>
      <c r="V488" s="39">
        <f t="shared" si="36"/>
        <v>62555.439999999995</v>
      </c>
      <c r="W488" s="39">
        <f t="shared" si="37"/>
        <v>79493.278281000021</v>
      </c>
      <c r="X488" s="1">
        <f t="shared" si="38"/>
        <v>66211</v>
      </c>
      <c r="Y488" s="37">
        <f t="shared" si="39"/>
        <v>13282.278281000021</v>
      </c>
      <c r="Z488" s="183">
        <f t="shared" si="40"/>
        <v>0.20060531151923433</v>
      </c>
      <c r="AA488" s="183">
        <f>SUM($C$2:C488)*D488/SUM($B$2:B488)-1</f>
        <v>0.35180448322786262</v>
      </c>
      <c r="AB488" s="183">
        <f t="shared" si="43"/>
        <v>-0.15119917170862829</v>
      </c>
      <c r="AC488" s="40">
        <f t="shared" si="44"/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24"/>
        <v>0.13666666666666666</v>
      </c>
      <c r="F489" s="13">
        <f t="shared" si="25"/>
        <v>-6.6799500000000123E-2</v>
      </c>
      <c r="H489" s="5">
        <f t="shared" si="26"/>
        <v>-0.66799500000000123</v>
      </c>
      <c r="I489" s="2" t="s">
        <v>65</v>
      </c>
      <c r="J489" s="33" t="s">
        <v>1964</v>
      </c>
      <c r="K489" s="34">
        <f t="shared" si="27"/>
        <v>43834</v>
      </c>
      <c r="L489" s="34" t="str">
        <f t="shared" ca="1" si="28"/>
        <v>2021-05-26</v>
      </c>
      <c r="M489" s="18">
        <f t="shared" ca="1" si="29"/>
        <v>5090</v>
      </c>
      <c r="N489" s="19">
        <f t="shared" ca="1" si="30"/>
        <v>-4.7901409626719148E-2</v>
      </c>
      <c r="O489" s="35">
        <f t="shared" si="31"/>
        <v>9.9852399999999992</v>
      </c>
      <c r="P489" s="35">
        <f t="shared" si="32"/>
        <v>1.4760000000000773E-2</v>
      </c>
      <c r="Q489" s="36">
        <f t="shared" si="33"/>
        <v>6.6666666666666666E-2</v>
      </c>
      <c r="R489" s="37">
        <f t="shared" si="34"/>
        <v>9174.3200000000161</v>
      </c>
      <c r="S489" s="38">
        <f t="shared" si="35"/>
        <v>17122.95084800003</v>
      </c>
      <c r="T489" s="38"/>
      <c r="U489" s="38"/>
      <c r="V489" s="39">
        <f t="shared" si="36"/>
        <v>62555.439999999995</v>
      </c>
      <c r="W489" s="39">
        <f t="shared" si="37"/>
        <v>79678.390848000025</v>
      </c>
      <c r="X489" s="1">
        <f t="shared" si="38"/>
        <v>66221</v>
      </c>
      <c r="Y489" s="37">
        <f t="shared" si="39"/>
        <v>13457.390848000025</v>
      </c>
      <c r="Z489" s="183">
        <f t="shared" si="40"/>
        <v>0.20321938430407305</v>
      </c>
      <c r="AA489" s="183">
        <f>SUM($C$2:C489)*D489/SUM($B$2:B489)-1</f>
        <v>0.36572589045771009</v>
      </c>
      <c r="AB489" s="183">
        <f t="shared" si="43"/>
        <v>-0.16250650615363704</v>
      </c>
      <c r="AC489" s="40">
        <f t="shared" si="44"/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24"/>
        <v>0.13666666666666666</v>
      </c>
      <c r="F490" s="13">
        <f t="shared" si="25"/>
        <v>-8.2498200000000035E-2</v>
      </c>
      <c r="H490" s="5">
        <f t="shared" si="26"/>
        <v>-0.82498200000000033</v>
      </c>
      <c r="I490" s="2" t="s">
        <v>65</v>
      </c>
      <c r="J490" s="33" t="s">
        <v>1966</v>
      </c>
      <c r="K490" s="34">
        <f t="shared" si="27"/>
        <v>43835</v>
      </c>
      <c r="L490" s="34" t="str">
        <f t="shared" ca="1" si="28"/>
        <v>2021-05-26</v>
      </c>
      <c r="M490" s="18">
        <f t="shared" ca="1" si="29"/>
        <v>5080</v>
      </c>
      <c r="N490" s="19">
        <f t="shared" ca="1" si="30"/>
        <v>-5.9275281496063023E-2</v>
      </c>
      <c r="O490" s="35">
        <f t="shared" si="31"/>
        <v>9.9929479999999984</v>
      </c>
      <c r="P490" s="35">
        <f t="shared" si="32"/>
        <v>7.0520000000016125E-3</v>
      </c>
      <c r="Q490" s="36">
        <f t="shared" si="33"/>
        <v>6.6666666666666666E-2</v>
      </c>
      <c r="R490" s="37">
        <f t="shared" si="34"/>
        <v>9004.1000000000167</v>
      </c>
      <c r="S490" s="38">
        <f t="shared" si="35"/>
        <v>17105.98918000003</v>
      </c>
      <c r="T490" s="38">
        <v>175.48</v>
      </c>
      <c r="U490" s="38">
        <v>331.71</v>
      </c>
      <c r="V490" s="39">
        <f t="shared" si="36"/>
        <v>62887.149999999994</v>
      </c>
      <c r="W490" s="39">
        <f t="shared" si="37"/>
        <v>79993.139180000027</v>
      </c>
      <c r="X490" s="1">
        <f t="shared" si="38"/>
        <v>66231</v>
      </c>
      <c r="Y490" s="37">
        <f t="shared" si="39"/>
        <v>13762.139180000027</v>
      </c>
      <c r="Z490" s="183">
        <f t="shared" si="40"/>
        <v>0.20778999531941267</v>
      </c>
      <c r="AA490" s="183">
        <f>SUM($C$2:C490)*D490/SUM($B$2:B490)-1</f>
        <v>0.39010710380335523</v>
      </c>
      <c r="AB490" s="183">
        <f t="shared" si="43"/>
        <v>-0.18231710848394256</v>
      </c>
      <c r="AC490" s="40">
        <f t="shared" si="44"/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24"/>
        <v>0.13666666666666666</v>
      </c>
      <c r="F491" s="13">
        <f t="shared" si="25"/>
        <v>-9.1219700000000084E-2</v>
      </c>
      <c r="H491" s="5">
        <f t="shared" si="26"/>
        <v>-0.91219700000000081</v>
      </c>
      <c r="I491" s="2" t="s">
        <v>65</v>
      </c>
      <c r="J491" s="33" t="s">
        <v>1968</v>
      </c>
      <c r="K491" s="34">
        <f t="shared" si="27"/>
        <v>43836</v>
      </c>
      <c r="L491" s="34" t="str">
        <f t="shared" ca="1" si="28"/>
        <v>2021-05-26</v>
      </c>
      <c r="M491" s="18">
        <f t="shared" ca="1" si="29"/>
        <v>5070</v>
      </c>
      <c r="N491" s="19">
        <f t="shared" ca="1" si="30"/>
        <v>-6.5670987179487231E-2</v>
      </c>
      <c r="O491" s="35">
        <f t="shared" si="31"/>
        <v>9.981838999999999</v>
      </c>
      <c r="P491" s="35">
        <f t="shared" si="32"/>
        <v>1.8161000000000982E-2</v>
      </c>
      <c r="Q491" s="36">
        <f t="shared" si="33"/>
        <v>6.6666666666666666E-2</v>
      </c>
      <c r="R491" s="37">
        <f t="shared" si="34"/>
        <v>9009.3100000000159</v>
      </c>
      <c r="S491" s="38">
        <f t="shared" si="35"/>
        <v>17260.93702900003</v>
      </c>
      <c r="T491" s="38"/>
      <c r="U491" s="38"/>
      <c r="V491" s="39">
        <f t="shared" si="36"/>
        <v>62887.149999999994</v>
      </c>
      <c r="W491" s="39">
        <f t="shared" si="37"/>
        <v>80148.087029000017</v>
      </c>
      <c r="X491" s="1">
        <f t="shared" si="38"/>
        <v>66241</v>
      </c>
      <c r="Y491" s="37">
        <f t="shared" si="39"/>
        <v>13907.087029000017</v>
      </c>
      <c r="Z491" s="183">
        <f t="shared" si="40"/>
        <v>0.20994681585422947</v>
      </c>
      <c r="AA491" s="183">
        <f>SUM($C$2:C491)*D491/SUM($B$2:B491)-1</f>
        <v>0.40182672778188744</v>
      </c>
      <c r="AB491" s="183">
        <f t="shared" si="43"/>
        <v>-0.19187991192765796</v>
      </c>
      <c r="AC491" s="40">
        <f t="shared" si="44"/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24"/>
        <v>0.13666666666666666</v>
      </c>
      <c r="F492" s="13">
        <f t="shared" si="25"/>
        <v>-0.10517409999999998</v>
      </c>
      <c r="H492" s="5">
        <f t="shared" si="26"/>
        <v>-1.0517409999999998</v>
      </c>
      <c r="I492" s="2" t="s">
        <v>65</v>
      </c>
      <c r="J492" s="33" t="s">
        <v>1970</v>
      </c>
      <c r="K492" s="34">
        <f t="shared" si="27"/>
        <v>43837</v>
      </c>
      <c r="L492" s="34" t="str">
        <f t="shared" ca="1" si="28"/>
        <v>2021-05-26</v>
      </c>
      <c r="M492" s="18">
        <f t="shared" ca="1" si="29"/>
        <v>5060</v>
      </c>
      <c r="N492" s="19">
        <f t="shared" ca="1" si="30"/>
        <v>-7.5866692687747025E-2</v>
      </c>
      <c r="O492" s="35">
        <f t="shared" si="31"/>
        <v>9.9927270000000004</v>
      </c>
      <c r="P492" s="35">
        <f t="shared" si="32"/>
        <v>7.2729999999996409E-3</v>
      </c>
      <c r="Q492" s="36">
        <f t="shared" si="33"/>
        <v>6.6666666666666666E-2</v>
      </c>
      <c r="R492" s="37">
        <f t="shared" si="34"/>
        <v>8864.1000000000149</v>
      </c>
      <c r="S492" s="38">
        <f t="shared" si="35"/>
        <v>17266.380390000028</v>
      </c>
      <c r="T492" s="38">
        <v>150.34</v>
      </c>
      <c r="U492" s="38">
        <v>1.9479</v>
      </c>
      <c r="V492" s="39">
        <f t="shared" si="36"/>
        <v>62889.097899999993</v>
      </c>
      <c r="W492" s="39">
        <f t="shared" si="37"/>
        <v>80155.478290000028</v>
      </c>
      <c r="X492" s="1">
        <f t="shared" si="38"/>
        <v>66251</v>
      </c>
      <c r="Y492" s="37">
        <f t="shared" si="39"/>
        <v>13904.478290000028</v>
      </c>
      <c r="Z492" s="183">
        <f t="shared" si="40"/>
        <v>0.20987574964906242</v>
      </c>
      <c r="AA492" s="183">
        <f>SUM($C$2:C492)*D492/SUM($B$2:B492)-1</f>
        <v>0.42517620869118966</v>
      </c>
      <c r="AB492" s="183">
        <f t="shared" si="43"/>
        <v>-0.21530045904212725</v>
      </c>
      <c r="AC492" s="40">
        <f t="shared" si="44"/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24"/>
        <v>0.13666666666666666</v>
      </c>
      <c r="F493" s="13">
        <f t="shared" si="25"/>
        <v>-0.10342980000000015</v>
      </c>
      <c r="H493" s="5">
        <f t="shared" si="26"/>
        <v>-1.0342980000000015</v>
      </c>
      <c r="I493" s="2" t="s">
        <v>65</v>
      </c>
      <c r="J493" s="33" t="s">
        <v>1972</v>
      </c>
      <c r="K493" s="34">
        <f t="shared" si="27"/>
        <v>43838</v>
      </c>
      <c r="L493" s="34" t="str">
        <f t="shared" ca="1" si="28"/>
        <v>2021-05-26</v>
      </c>
      <c r="M493" s="18">
        <f t="shared" ca="1" si="29"/>
        <v>5050</v>
      </c>
      <c r="N493" s="19">
        <f t="shared" ca="1" si="30"/>
        <v>-7.4756192079208028E-2</v>
      </c>
      <c r="O493" s="35">
        <f t="shared" si="31"/>
        <v>9.9818799999999985</v>
      </c>
      <c r="P493" s="35">
        <f t="shared" si="32"/>
        <v>1.8120000000001468E-2</v>
      </c>
      <c r="Q493" s="36">
        <f t="shared" si="33"/>
        <v>6.6666666666666666E-2</v>
      </c>
      <c r="R493" s="37">
        <f t="shared" si="34"/>
        <v>8869.2400000000143</v>
      </c>
      <c r="S493" s="38">
        <f t="shared" si="35"/>
        <v>17224.064080000026</v>
      </c>
      <c r="T493" s="38"/>
      <c r="U493" s="38"/>
      <c r="V493" s="39">
        <f t="shared" si="36"/>
        <v>62889.097899999993</v>
      </c>
      <c r="W493" s="39">
        <f t="shared" si="37"/>
        <v>80113.161980000019</v>
      </c>
      <c r="X493" s="1">
        <f t="shared" si="38"/>
        <v>66261</v>
      </c>
      <c r="Y493" s="37">
        <f t="shared" si="39"/>
        <v>13852.161980000019</v>
      </c>
      <c r="Z493" s="183">
        <f t="shared" si="40"/>
        <v>0.20905452649371448</v>
      </c>
      <c r="AA493" s="183">
        <f>SUM($C$2:C493)*D493/SUM($B$2:B493)-1</f>
        <v>0.42079569943103778</v>
      </c>
      <c r="AB493" s="183">
        <f t="shared" si="43"/>
        <v>-0.21174117293732331</v>
      </c>
      <c r="AC493" s="40">
        <f t="shared" si="44"/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45">10%*Q494+13%</f>
        <v>0.13666666666666666</v>
      </c>
      <c r="F494" s="13">
        <f t="shared" ref="F494:F504" si="46">IF(G494="",($F$1*C494-B494)/B494,H494/B494)</f>
        <v>-9.4708299999999926E-2</v>
      </c>
      <c r="H494" s="5">
        <f t="shared" ref="H494:H504" si="47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48">DATE(MID(J494,1,4),MID(J494,5,2),MID(J494,7,2))</f>
        <v>43841</v>
      </c>
      <c r="L494" s="34" t="str">
        <f t="shared" ref="L494:L504" ca="1" si="49">IF(LEN(J494) &gt; 15,DATE(MID(J494,12,4),MID(J494,16,2),MID(J494,18,2)),TEXT(TODAY(),"yyyy-mm-dd"))</f>
        <v>2021-05-26</v>
      </c>
      <c r="M494" s="18">
        <f t="shared" ref="M494:M504" ca="1" si="50">(L494-K494+1)*B494</f>
        <v>5020</v>
      </c>
      <c r="N494" s="19">
        <f t="shared" ref="N494:N504" ca="1" si="51">H494/M494*365</f>
        <v>-6.8861612549800749E-2</v>
      </c>
      <c r="O494" s="35">
        <f t="shared" ref="O494:O504" si="52">D494*C494</f>
        <v>9.9840030000000013</v>
      </c>
      <c r="P494" s="35">
        <f t="shared" ref="P494:P504" si="53">B494-O494</f>
        <v>1.5996999999998707E-2</v>
      </c>
      <c r="Q494" s="36">
        <f t="shared" ref="Q494:Q504" si="54">B494/150</f>
        <v>6.6666666666666666E-2</v>
      </c>
      <c r="R494" s="37">
        <f t="shared" ref="R494:R504" si="55">R493+C494-T494</f>
        <v>8874.4300000000148</v>
      </c>
      <c r="S494" s="38">
        <f t="shared" ref="S494:S504" si="56">R494*D494</f>
        <v>17071.740991000028</v>
      </c>
      <c r="T494" s="38"/>
      <c r="U494" s="38"/>
      <c r="V494" s="39">
        <f t="shared" ref="V494:V504" si="57">V493+U494</f>
        <v>62889.097899999993</v>
      </c>
      <c r="W494" s="39">
        <f t="shared" ref="W494:W504" si="58">V494+S494</f>
        <v>79960.838891000021</v>
      </c>
      <c r="X494" s="1">
        <f t="shared" ref="X494:X504" si="59">X493+B494</f>
        <v>66271</v>
      </c>
      <c r="Y494" s="37">
        <f t="shared" ref="Y494:Y504" si="60">W494-X494</f>
        <v>13689.838891000021</v>
      </c>
      <c r="Z494" s="183">
        <f t="shared" ref="Z494:Z504" si="61">W494/X494-1</f>
        <v>0.20657359766715477</v>
      </c>
      <c r="AA494" s="183">
        <f>SUM($C$2:C494)*D494/SUM($B$2:B494)-1</f>
        <v>0.40734543355313813</v>
      </c>
      <c r="AB494" s="183">
        <f t="shared" si="43"/>
        <v>-0.20077183588598335</v>
      </c>
      <c r="AC494" s="40">
        <f t="shared" ref="AC494:AC504" si="62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45"/>
        <v>0.13666666666666666</v>
      </c>
      <c r="F495" s="13">
        <f t="shared" si="46"/>
        <v>-0.11738420000000005</v>
      </c>
      <c r="H495" s="5">
        <f t="shared" si="47"/>
        <v>-1.1738420000000005</v>
      </c>
      <c r="I495" s="2" t="s">
        <v>65</v>
      </c>
      <c r="J495" s="33" t="s">
        <v>1976</v>
      </c>
      <c r="K495" s="34">
        <f t="shared" si="48"/>
        <v>43842</v>
      </c>
      <c r="L495" s="34" t="str">
        <f t="shared" ca="1" si="49"/>
        <v>2021-05-26</v>
      </c>
      <c r="M495" s="18">
        <f t="shared" ca="1" si="50"/>
        <v>5010</v>
      </c>
      <c r="N495" s="19">
        <f t="shared" ca="1" si="51"/>
        <v>-8.5519427145708621E-2</v>
      </c>
      <c r="O495" s="35">
        <f t="shared" si="52"/>
        <v>9.9940059999999988</v>
      </c>
      <c r="P495" s="35">
        <f t="shared" si="53"/>
        <v>5.9940000000011651E-3</v>
      </c>
      <c r="Q495" s="36">
        <f t="shared" si="54"/>
        <v>6.6666666666666666E-2</v>
      </c>
      <c r="R495" s="37">
        <f t="shared" si="55"/>
        <v>8627.8500000000149</v>
      </c>
      <c r="S495" s="38">
        <f t="shared" si="56"/>
        <v>17040.86653500003</v>
      </c>
      <c r="T495" s="38">
        <v>251.64</v>
      </c>
      <c r="U495" s="38">
        <v>494.52</v>
      </c>
      <c r="V495" s="39">
        <f t="shared" si="57"/>
        <v>63383.61789999999</v>
      </c>
      <c r="W495" s="39">
        <f t="shared" si="58"/>
        <v>80424.48443500002</v>
      </c>
      <c r="X495" s="1">
        <f t="shared" si="59"/>
        <v>66281</v>
      </c>
      <c r="Y495" s="37">
        <f t="shared" si="60"/>
        <v>14143.48443500002</v>
      </c>
      <c r="Z495" s="183">
        <f t="shared" si="61"/>
        <v>0.21338670863445053</v>
      </c>
      <c r="AA495" s="183">
        <f>SUM($C$2:C495)*D495/SUM($B$2:B495)-1</f>
        <v>0.4448815577163896</v>
      </c>
      <c r="AB495" s="183">
        <f t="shared" si="43"/>
        <v>-0.23149484908193907</v>
      </c>
      <c r="AC495" s="40">
        <f t="shared" si="62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45"/>
        <v>0.13666666666666666</v>
      </c>
      <c r="F496" s="13">
        <f t="shared" si="46"/>
        <v>-0.11563990000000005</v>
      </c>
      <c r="H496" s="5">
        <f t="shared" si="47"/>
        <v>-1.1563990000000004</v>
      </c>
      <c r="I496" s="2" t="s">
        <v>65</v>
      </c>
      <c r="J496" s="33" t="s">
        <v>1978</v>
      </c>
      <c r="K496" s="34">
        <f t="shared" si="48"/>
        <v>43843</v>
      </c>
      <c r="L496" s="34" t="str">
        <f t="shared" ca="1" si="49"/>
        <v>2021-05-26</v>
      </c>
      <c r="M496" s="18">
        <f t="shared" ca="1" si="50"/>
        <v>5000</v>
      </c>
      <c r="N496" s="19">
        <f t="shared" ca="1" si="51"/>
        <v>-8.4417127000000036E-2</v>
      </c>
      <c r="O496" s="35">
        <f t="shared" si="52"/>
        <v>9.9828300000000016</v>
      </c>
      <c r="P496" s="35">
        <f t="shared" si="53"/>
        <v>1.7169999999998353E-2</v>
      </c>
      <c r="Q496" s="36">
        <f t="shared" si="54"/>
        <v>6.6666666666666666E-2</v>
      </c>
      <c r="R496" s="37">
        <f t="shared" si="55"/>
        <v>8632.9200000000146</v>
      </c>
      <c r="S496" s="38">
        <f t="shared" si="56"/>
        <v>16998.219480000029</v>
      </c>
      <c r="T496" s="38"/>
      <c r="U496" s="38"/>
      <c r="V496" s="39">
        <f t="shared" si="57"/>
        <v>63383.61789999999</v>
      </c>
      <c r="W496" s="39">
        <f t="shared" si="58"/>
        <v>80381.837380000012</v>
      </c>
      <c r="X496" s="1">
        <f t="shared" si="59"/>
        <v>66291</v>
      </c>
      <c r="Y496" s="37">
        <f t="shared" si="60"/>
        <v>14090.837380000012</v>
      </c>
      <c r="Z496" s="183">
        <f t="shared" si="61"/>
        <v>0.2125603382057899</v>
      </c>
      <c r="AA496" s="183">
        <f>SUM($C$2:C496)*D496/SUM($B$2:B496)-1</f>
        <v>0.44035241525999025</v>
      </c>
      <c r="AB496" s="183">
        <f t="shared" si="43"/>
        <v>-0.22779207705420035</v>
      </c>
      <c r="AC496" s="40">
        <f t="shared" si="62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45"/>
        <v>0.13666666666666666</v>
      </c>
      <c r="F497" s="13">
        <f t="shared" si="46"/>
        <v>-9.8196900000000115E-2</v>
      </c>
      <c r="H497" s="5">
        <f t="shared" si="47"/>
        <v>-0.9819690000000012</v>
      </c>
      <c r="I497" s="2" t="s">
        <v>65</v>
      </c>
      <c r="J497" s="33" t="s">
        <v>1980</v>
      </c>
      <c r="K497" s="34">
        <f t="shared" si="48"/>
        <v>43844</v>
      </c>
      <c r="L497" s="34" t="str">
        <f t="shared" ca="1" si="49"/>
        <v>2021-05-26</v>
      </c>
      <c r="M497" s="18">
        <f t="shared" ca="1" si="50"/>
        <v>4990</v>
      </c>
      <c r="N497" s="19">
        <f t="shared" ca="1" si="51"/>
        <v>-7.1827391783567215E-2</v>
      </c>
      <c r="O497" s="35">
        <f t="shared" si="52"/>
        <v>9.997228999999999</v>
      </c>
      <c r="P497" s="35">
        <f t="shared" si="53"/>
        <v>2.7710000000009671E-3</v>
      </c>
      <c r="Q497" s="36">
        <f t="shared" si="54"/>
        <v>6.6666666666666666E-2</v>
      </c>
      <c r="R497" s="37">
        <f t="shared" si="55"/>
        <v>8638.0900000000147</v>
      </c>
      <c r="S497" s="38">
        <f t="shared" si="56"/>
        <v>16703.474633000027</v>
      </c>
      <c r="T497" s="38"/>
      <c r="U497" s="38"/>
      <c r="V497" s="39">
        <f t="shared" si="57"/>
        <v>63383.61789999999</v>
      </c>
      <c r="W497" s="39">
        <f t="shared" si="58"/>
        <v>80087.092533000017</v>
      </c>
      <c r="X497" s="1">
        <f t="shared" si="59"/>
        <v>66301</v>
      </c>
      <c r="Y497" s="37">
        <f t="shared" si="60"/>
        <v>13786.092533000017</v>
      </c>
      <c r="Z497" s="183">
        <f t="shared" si="61"/>
        <v>0.20793189443598159</v>
      </c>
      <c r="AA497" s="183">
        <f>SUM($C$2:C497)*D497/SUM($B$2:B497)-1</f>
        <v>0.41446738264882876</v>
      </c>
      <c r="AB497" s="183">
        <f t="shared" si="43"/>
        <v>-0.20653548821284717</v>
      </c>
      <c r="AC497" s="40">
        <f t="shared" si="62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45"/>
        <v>0.13666666666666666</v>
      </c>
      <c r="F498" s="13">
        <f t="shared" si="46"/>
        <v>-9.645260000000011E-2</v>
      </c>
      <c r="H498" s="5">
        <f t="shared" si="47"/>
        <v>-0.9645260000000011</v>
      </c>
      <c r="I498" s="2" t="s">
        <v>65</v>
      </c>
      <c r="J498" s="33" t="s">
        <v>1982</v>
      </c>
      <c r="K498" s="34">
        <f t="shared" si="48"/>
        <v>43845</v>
      </c>
      <c r="L498" s="34" t="str">
        <f t="shared" ca="1" si="49"/>
        <v>2021-05-26</v>
      </c>
      <c r="M498" s="18">
        <f t="shared" ca="1" si="50"/>
        <v>4980</v>
      </c>
      <c r="N498" s="19">
        <f t="shared" ca="1" si="51"/>
        <v>-7.069317068273101E-2</v>
      </c>
      <c r="O498" s="35">
        <f t="shared" si="52"/>
        <v>9.9948099999999993</v>
      </c>
      <c r="P498" s="35">
        <f t="shared" si="53"/>
        <v>5.1900000000006941E-3</v>
      </c>
      <c r="Q498" s="36">
        <f t="shared" si="54"/>
        <v>6.6666666666666666E-2</v>
      </c>
      <c r="R498" s="37">
        <f t="shared" si="55"/>
        <v>8643.270000000015</v>
      </c>
      <c r="S498" s="38">
        <f t="shared" si="56"/>
        <v>16677.189465000029</v>
      </c>
      <c r="T498" s="38"/>
      <c r="U498" s="38"/>
      <c r="V498" s="39">
        <f t="shared" si="57"/>
        <v>63383.61789999999</v>
      </c>
      <c r="W498" s="39">
        <f t="shared" si="58"/>
        <v>80060.807365000015</v>
      </c>
      <c r="X498" s="1">
        <f t="shared" si="59"/>
        <v>66311</v>
      </c>
      <c r="Y498" s="37">
        <f t="shared" si="60"/>
        <v>13749.807365000015</v>
      </c>
      <c r="Z498" s="183">
        <f t="shared" si="61"/>
        <v>0.20735334054681753</v>
      </c>
      <c r="AA498" s="183">
        <f>SUM($C$2:C498)*D498/SUM($B$2:B498)-1</f>
        <v>0.41133303833451462</v>
      </c>
      <c r="AB498" s="183">
        <f t="shared" si="43"/>
        <v>-0.20397969778769709</v>
      </c>
      <c r="AC498" s="40">
        <f t="shared" si="62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45"/>
        <v>0.13666666666666666</v>
      </c>
      <c r="F499" s="13">
        <f t="shared" si="46"/>
        <v>-0.1069184</v>
      </c>
      <c r="H499" s="5">
        <f t="shared" si="47"/>
        <v>-1.0691839999999999</v>
      </c>
      <c r="I499" s="2" t="s">
        <v>65</v>
      </c>
      <c r="J499" s="33" t="s">
        <v>1984</v>
      </c>
      <c r="K499" s="34">
        <f t="shared" si="48"/>
        <v>43848</v>
      </c>
      <c r="L499" s="34" t="str">
        <f t="shared" ca="1" si="49"/>
        <v>2021-05-26</v>
      </c>
      <c r="M499" s="18">
        <f t="shared" ca="1" si="50"/>
        <v>4950</v>
      </c>
      <c r="N499" s="19">
        <f t="shared" ca="1" si="51"/>
        <v>-7.8838820202020196E-2</v>
      </c>
      <c r="O499" s="35">
        <f t="shared" si="52"/>
        <v>9.984</v>
      </c>
      <c r="P499" s="35">
        <f t="shared" si="53"/>
        <v>1.6000000000000014E-2</v>
      </c>
      <c r="Q499" s="36">
        <f t="shared" si="54"/>
        <v>6.6666666666666666E-2</v>
      </c>
      <c r="R499" s="37">
        <f t="shared" si="55"/>
        <v>8648.3900000000158</v>
      </c>
      <c r="S499" s="38">
        <f t="shared" si="56"/>
        <v>16864.360500000032</v>
      </c>
      <c r="T499" s="38"/>
      <c r="U499" s="38"/>
      <c r="V499" s="39">
        <f t="shared" si="57"/>
        <v>63383.61789999999</v>
      </c>
      <c r="W499" s="39">
        <f t="shared" si="58"/>
        <v>80247.978400000022</v>
      </c>
      <c r="X499" s="1">
        <f t="shared" si="59"/>
        <v>66321</v>
      </c>
      <c r="Y499" s="37">
        <f t="shared" si="60"/>
        <v>13926.978400000022</v>
      </c>
      <c r="Z499" s="183">
        <f t="shared" si="61"/>
        <v>0.20999349225735475</v>
      </c>
      <c r="AA499" s="183">
        <f>SUM($C$2:C499)*D499/SUM($B$2:B499)-1</f>
        <v>0.42626324241190594</v>
      </c>
      <c r="AB499" s="183">
        <f t="shared" si="43"/>
        <v>-0.21626975015455119</v>
      </c>
      <c r="AC499" s="40">
        <f t="shared" si="62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45"/>
        <v>0.13666666666666666</v>
      </c>
      <c r="F500" s="13">
        <f t="shared" si="46"/>
        <v>-9.2963999999999908E-2</v>
      </c>
      <c r="H500" s="5">
        <f t="shared" si="47"/>
        <v>-0.92963999999999913</v>
      </c>
      <c r="I500" s="2" t="s">
        <v>65</v>
      </c>
      <c r="J500" s="33" t="s">
        <v>1986</v>
      </c>
      <c r="K500" s="34">
        <f t="shared" si="48"/>
        <v>43849</v>
      </c>
      <c r="L500" s="34" t="str">
        <f t="shared" ca="1" si="49"/>
        <v>2021-05-26</v>
      </c>
      <c r="M500" s="18">
        <f t="shared" ca="1" si="50"/>
        <v>4940</v>
      </c>
      <c r="N500" s="19">
        <f t="shared" ca="1" si="51"/>
        <v>-6.8687975708501964E-2</v>
      </c>
      <c r="O500" s="35">
        <f t="shared" si="52"/>
        <v>9.9996000000000009</v>
      </c>
      <c r="P500" s="35">
        <f t="shared" si="53"/>
        <v>3.9999999999906777E-4</v>
      </c>
      <c r="Q500" s="36">
        <f t="shared" si="54"/>
        <v>6.6666666666666666E-2</v>
      </c>
      <c r="R500" s="37">
        <f t="shared" si="55"/>
        <v>8653.5900000000165</v>
      </c>
      <c r="S500" s="38">
        <f t="shared" si="56"/>
        <v>16640.853570000032</v>
      </c>
      <c r="T500" s="38"/>
      <c r="U500" s="38"/>
      <c r="V500" s="39">
        <f t="shared" si="57"/>
        <v>63383.61789999999</v>
      </c>
      <c r="W500" s="39">
        <f t="shared" si="58"/>
        <v>80024.471470000019</v>
      </c>
      <c r="X500" s="1">
        <f t="shared" si="59"/>
        <v>66331</v>
      </c>
      <c r="Y500" s="37">
        <f t="shared" si="60"/>
        <v>13693.471470000019</v>
      </c>
      <c r="Z500" s="183">
        <f t="shared" si="61"/>
        <v>0.20644150502781522</v>
      </c>
      <c r="AA500" s="183">
        <f>SUM($C$2:C500)*D500/SUM($B$2:B500)-1</f>
        <v>0.40645369028056266</v>
      </c>
      <c r="AB500" s="183">
        <f t="shared" si="43"/>
        <v>-0.20001218525274744</v>
      </c>
      <c r="AC500" s="40">
        <f t="shared" si="62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45"/>
        <v>0.13666666666666666</v>
      </c>
      <c r="F501" s="13">
        <f t="shared" si="46"/>
        <v>-9.9941199999999952E-2</v>
      </c>
      <c r="H501" s="5">
        <f t="shared" si="47"/>
        <v>-0.99941199999999952</v>
      </c>
      <c r="I501" s="2" t="s">
        <v>65</v>
      </c>
      <c r="J501" s="33" t="s">
        <v>1988</v>
      </c>
      <c r="K501" s="34">
        <f t="shared" si="48"/>
        <v>43850</v>
      </c>
      <c r="L501" s="34" t="str">
        <f t="shared" ca="1" si="49"/>
        <v>2021-05-26</v>
      </c>
      <c r="M501" s="18">
        <f t="shared" ca="1" si="50"/>
        <v>4930</v>
      </c>
      <c r="N501" s="19">
        <f t="shared" ca="1" si="51"/>
        <v>-7.3992977687626749E-2</v>
      </c>
      <c r="O501" s="35">
        <f t="shared" si="52"/>
        <v>9.9892439999999993</v>
      </c>
      <c r="P501" s="35">
        <f t="shared" si="53"/>
        <v>1.0756000000000654E-2</v>
      </c>
      <c r="Q501" s="36">
        <f t="shared" si="54"/>
        <v>6.6666666666666666E-2</v>
      </c>
      <c r="R501" s="37">
        <f t="shared" si="55"/>
        <v>8658.7500000000164</v>
      </c>
      <c r="S501" s="38">
        <f t="shared" si="56"/>
        <v>16762.47412500003</v>
      </c>
      <c r="T501" s="38"/>
      <c r="U501" s="38"/>
      <c r="V501" s="39">
        <f t="shared" si="57"/>
        <v>63383.61789999999</v>
      </c>
      <c r="W501" s="39">
        <f t="shared" si="58"/>
        <v>80146.09202500002</v>
      </c>
      <c r="X501" s="1">
        <f t="shared" si="59"/>
        <v>66341</v>
      </c>
      <c r="Y501" s="37">
        <f t="shared" si="60"/>
        <v>13805.09202500002</v>
      </c>
      <c r="Z501" s="183">
        <f t="shared" si="61"/>
        <v>0.20809291426116605</v>
      </c>
      <c r="AA501" s="183">
        <f>SUM($C$2:C501)*D501/SUM($B$2:B501)-1</f>
        <v>0.4158257073755296</v>
      </c>
      <c r="AB501" s="183">
        <f t="shared" si="43"/>
        <v>-0.20773279311436355</v>
      </c>
      <c r="AC501" s="40">
        <f t="shared" si="62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45"/>
        <v>0.13666666666666666</v>
      </c>
      <c r="F502" s="13">
        <f t="shared" si="46"/>
        <v>-0.11389560000000003</v>
      </c>
      <c r="H502" s="5">
        <f t="shared" si="47"/>
        <v>-1.1389560000000003</v>
      </c>
      <c r="I502" s="2" t="s">
        <v>65</v>
      </c>
      <c r="J502" s="33" t="s">
        <v>1990</v>
      </c>
      <c r="K502" s="34">
        <f t="shared" si="48"/>
        <v>43851</v>
      </c>
      <c r="L502" s="34" t="str">
        <f t="shared" ca="1" si="49"/>
        <v>2021-05-26</v>
      </c>
      <c r="M502" s="18">
        <f t="shared" ca="1" si="50"/>
        <v>4920</v>
      </c>
      <c r="N502" s="19">
        <f t="shared" ca="1" si="51"/>
        <v>-8.4495719512195144E-2</v>
      </c>
      <c r="O502" s="35">
        <f t="shared" si="52"/>
        <v>9.9847400000000004</v>
      </c>
      <c r="P502" s="35">
        <f t="shared" si="53"/>
        <v>1.5259999999999607E-2</v>
      </c>
      <c r="Q502" s="36">
        <f t="shared" si="54"/>
        <v>6.6666666666666666E-2</v>
      </c>
      <c r="R502" s="37">
        <f t="shared" si="55"/>
        <v>8663.8300000000163</v>
      </c>
      <c r="S502" s="38">
        <f t="shared" si="56"/>
        <v>17028.757865000032</v>
      </c>
      <c r="T502" s="38"/>
      <c r="U502" s="38"/>
      <c r="V502" s="39">
        <f t="shared" si="57"/>
        <v>63383.61789999999</v>
      </c>
      <c r="W502" s="39">
        <f t="shared" si="58"/>
        <v>80412.375765000019</v>
      </c>
      <c r="X502" s="1">
        <f t="shared" si="59"/>
        <v>66351</v>
      </c>
      <c r="Y502" s="37">
        <f t="shared" si="60"/>
        <v>14061.375765000019</v>
      </c>
      <c r="Z502" s="183">
        <f t="shared" si="61"/>
        <v>0.21192409707464877</v>
      </c>
      <c r="AA502" s="183">
        <f>SUM($C$2:C502)*D502/SUM($B$2:B502)-1</f>
        <v>0.43740758428659743</v>
      </c>
      <c r="AB502" s="183">
        <f t="shared" si="43"/>
        <v>-0.22548348721194866</v>
      </c>
      <c r="AC502" s="40">
        <f t="shared" si="62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45"/>
        <v>0.13666666666666666</v>
      </c>
      <c r="F503" s="13">
        <f t="shared" si="46"/>
        <v>-0.11389560000000003</v>
      </c>
      <c r="H503" s="5">
        <f t="shared" si="47"/>
        <v>-1.1389560000000003</v>
      </c>
      <c r="I503" s="2" t="s">
        <v>65</v>
      </c>
      <c r="J503" s="33" t="s">
        <v>1992</v>
      </c>
      <c r="K503" s="34">
        <f t="shared" si="48"/>
        <v>43852</v>
      </c>
      <c r="L503" s="34" t="str">
        <f t="shared" ca="1" si="49"/>
        <v>2021-05-26</v>
      </c>
      <c r="M503" s="18">
        <f t="shared" ca="1" si="50"/>
        <v>4910</v>
      </c>
      <c r="N503" s="19">
        <f t="shared" ca="1" si="51"/>
        <v>-8.4667808553971505E-2</v>
      </c>
      <c r="O503" s="35">
        <f t="shared" si="52"/>
        <v>9.9938839999999995</v>
      </c>
      <c r="P503" s="35">
        <f t="shared" si="53"/>
        <v>6.1160000000004544E-3</v>
      </c>
      <c r="Q503" s="36">
        <f t="shared" si="54"/>
        <v>6.6666666666666666E-2</v>
      </c>
      <c r="R503" s="37">
        <f t="shared" si="55"/>
        <v>8668.9100000000162</v>
      </c>
      <c r="S503" s="38">
        <f t="shared" si="56"/>
        <v>17054.346643000034</v>
      </c>
      <c r="T503" s="38"/>
      <c r="U503" s="38"/>
      <c r="V503" s="39">
        <f t="shared" si="57"/>
        <v>63383.61789999999</v>
      </c>
      <c r="W503" s="39">
        <f t="shared" si="58"/>
        <v>80437.964543000024</v>
      </c>
      <c r="X503" s="1">
        <f t="shared" si="59"/>
        <v>66361</v>
      </c>
      <c r="Y503" s="37">
        <f t="shared" si="60"/>
        <v>14076.964543000024</v>
      </c>
      <c r="Z503" s="183">
        <f t="shared" si="61"/>
        <v>0.21212707076445536</v>
      </c>
      <c r="AA503" s="183">
        <f>SUM($C$2:C503)*D503/SUM($B$2:B503)-1</f>
        <v>0.43865775469025503</v>
      </c>
      <c r="AB503" s="183">
        <f t="shared" si="43"/>
        <v>-0.22653068392579967</v>
      </c>
      <c r="AC503" s="40">
        <f t="shared" si="62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45"/>
        <v>0.13666666666666666</v>
      </c>
      <c r="F504" s="13">
        <f t="shared" si="46"/>
        <v>-0.11389560000000003</v>
      </c>
      <c r="H504" s="5">
        <f t="shared" si="47"/>
        <v>-1.1389560000000003</v>
      </c>
      <c r="I504" s="2" t="s">
        <v>65</v>
      </c>
      <c r="J504" s="33" t="s">
        <v>2025</v>
      </c>
      <c r="K504" s="34">
        <f t="shared" si="48"/>
        <v>43855</v>
      </c>
      <c r="L504" s="34" t="str">
        <f t="shared" ca="1" si="49"/>
        <v>2021-05-26</v>
      </c>
      <c r="M504" s="18">
        <f t="shared" ca="1" si="50"/>
        <v>4880</v>
      </c>
      <c r="N504" s="19">
        <f t="shared" ca="1" si="51"/>
        <v>-8.5188307377049202E-2</v>
      </c>
      <c r="O504" s="35">
        <f t="shared" si="52"/>
        <v>9.9938839999999995</v>
      </c>
      <c r="P504" s="35">
        <f t="shared" si="53"/>
        <v>6.1160000000004544E-3</v>
      </c>
      <c r="Q504" s="36">
        <f t="shared" si="54"/>
        <v>6.6666666666666666E-2</v>
      </c>
      <c r="R504" s="37">
        <f t="shared" si="55"/>
        <v>8673.9900000000162</v>
      </c>
      <c r="S504" s="38">
        <f t="shared" si="56"/>
        <v>17064.340527000033</v>
      </c>
      <c r="T504" s="38"/>
      <c r="U504" s="38"/>
      <c r="V504" s="39">
        <f t="shared" si="57"/>
        <v>63383.61789999999</v>
      </c>
      <c r="W504" s="39">
        <f t="shared" si="58"/>
        <v>80447.95842700002</v>
      </c>
      <c r="X504" s="1">
        <f t="shared" si="59"/>
        <v>66371</v>
      </c>
      <c r="Y504" s="37">
        <f t="shared" si="60"/>
        <v>14076.95842700002</v>
      </c>
      <c r="Z504" s="183">
        <f t="shared" si="61"/>
        <v>0.2120950178089831</v>
      </c>
      <c r="AA504" s="183">
        <f>SUM($C$2:C504)*D504/SUM($B$2:B504)-1</f>
        <v>0.43859157076132682</v>
      </c>
      <c r="AB504" s="183">
        <f t="shared" si="43"/>
        <v>-0.22649655295234372</v>
      </c>
      <c r="AC504" s="40">
        <f t="shared" si="62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28.13%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 t="shared" ref="AB2:AB34" si="0"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 t="shared" si="0"/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 t="shared" si="0"/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 t="shared" si="0"/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 t="shared" si="0"/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 t="shared" si="0"/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 t="shared" si="0"/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 t="shared" si="0"/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 t="shared" si="0"/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 t="shared" si="0"/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 t="shared" si="0"/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 t="shared" si="0"/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 t="shared" si="0"/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 t="shared" si="0"/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 t="shared" si="0"/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 t="shared" si="0"/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 t="shared" si="0"/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 t="shared" si="0"/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 t="shared" si="0"/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 t="shared" si="0"/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 t="shared" si="0"/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 t="shared" si="0"/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 t="shared" si="0"/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 t="shared" si="0"/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 t="shared" si="0"/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 t="shared" si="0"/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 t="shared" si="0"/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 t="shared" si="0"/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 t="shared" si="0"/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 t="shared" si="0"/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 t="shared" si="0"/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 t="shared" si="0"/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 t="shared" si="0"/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30">
        <v>135</v>
      </c>
      <c r="C286" s="231">
        <v>117.95</v>
      </c>
      <c r="D286" s="232">
        <v>1.1439999999999999</v>
      </c>
      <c r="E286" s="233">
        <v>0.22000000000000003</v>
      </c>
      <c r="F286" s="219">
        <v>0.22770370370370377</v>
      </c>
      <c r="G286" s="234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5:E417" si="1">10%*Q355+13%</f>
        <v>0.22000000000000003</v>
      </c>
      <c r="F355" s="26">
        <f t="shared" ref="F355:F417" si="2">IF(G355="",($F$1*C355-B355)/B355,H355/B355)</f>
        <v>0.14831908148148151</v>
      </c>
      <c r="H355" s="58">
        <f t="shared" ref="H355:H417" si="3">IF(G355="",$F$1*C355-B355,G355-B355)</f>
        <v>20.023076000000003</v>
      </c>
      <c r="I355" s="2" t="s">
        <v>65</v>
      </c>
      <c r="J355" s="33" t="s">
        <v>942</v>
      </c>
      <c r="K355" s="59">
        <f t="shared" ref="K355:K417" si="4">DATE(MID(J355,1,4),MID(J355,5,2),MID(J355,7,2))</f>
        <v>43999</v>
      </c>
      <c r="L355" s="60" t="str">
        <f t="shared" ref="L355:L417" ca="1" si="5">IF(LEN(J355) &gt; 15,DATE(MID(J355,12,4),MID(J355,16,2),MID(J355,18,2)),TEXT(TODAY(),"yyyy/m/d"))</f>
        <v>2021/5/26</v>
      </c>
      <c r="M355" s="44">
        <f t="shared" ref="M355:M417" ca="1" si="6">(L355-K355+1)*B355</f>
        <v>46440</v>
      </c>
      <c r="N355" s="61">
        <f t="shared" ref="N355:N417" ca="1" si="7">H355/M355*365</f>
        <v>0.15737344401378126</v>
      </c>
      <c r="O355" s="35">
        <f t="shared" ref="O355:O417" si="8">D355*C355</f>
        <v>134.93356599999998</v>
      </c>
      <c r="P355" s="35">
        <f t="shared" ref="P355:P417" si="9">O355-B355</f>
        <v>-6.6434000000015203E-2</v>
      </c>
      <c r="Q355" s="36">
        <f t="shared" ref="Q355:Q417" si="10">B355/150</f>
        <v>0.9</v>
      </c>
      <c r="R355" s="37">
        <f t="shared" ref="R355:R417" si="11">R354+C355-T355</f>
        <v>41747.939999999973</v>
      </c>
      <c r="S355" s="38">
        <f t="shared" ref="S355:S417" si="12">R355*D355</f>
        <v>48089.452085999968</v>
      </c>
      <c r="T355" s="38"/>
      <c r="U355" s="62"/>
      <c r="V355" s="39">
        <f t="shared" ref="V355:V417" si="13">U355+V354</f>
        <v>12581.689999999999</v>
      </c>
      <c r="W355" s="39">
        <f t="shared" ref="W355:W417" si="14">S355+V355</f>
        <v>60671.142085999963</v>
      </c>
      <c r="X355" s="1">
        <f t="shared" ref="X355:X417" si="15">X354+B355</f>
        <v>52700</v>
      </c>
      <c r="Y355" s="37">
        <f t="shared" ref="Y355:Y417" si="16">W355-X355</f>
        <v>7971.1420859999635</v>
      </c>
      <c r="Z355" s="183">
        <f t="shared" ref="Z355:Z417" si="17">W355/X355-1</f>
        <v>0.15125506804554001</v>
      </c>
      <c r="AA355" s="183">
        <f>SUM($C$2:C355)*D355/SUM($B$2:B355)-1</f>
        <v>0.17806092888888836</v>
      </c>
      <c r="AB355" s="183">
        <f t="shared" ref="AB355:AB386" si="18">Z355-AA355</f>
        <v>-2.680586084334835E-2</v>
      </c>
      <c r="AC355" s="40">
        <f t="shared" ref="AC355:AC386" si="19"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65</v>
      </c>
      <c r="J356" s="33" t="s">
        <v>944</v>
      </c>
      <c r="K356" s="59">
        <f t="shared" si="4"/>
        <v>44000</v>
      </c>
      <c r="L356" s="60" t="str">
        <f t="shared" ca="1" si="5"/>
        <v>2021/5/26</v>
      </c>
      <c r="M356" s="44">
        <f t="shared" ca="1" si="6"/>
        <v>46305</v>
      </c>
      <c r="N356" s="61">
        <f t="shared" ca="1" si="7"/>
        <v>0.1573106724975705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>
        <f t="shared" si="11"/>
        <v>41865.02999999997</v>
      </c>
      <c r="S356" s="38">
        <f t="shared" si="12"/>
        <v>48245.26057199997</v>
      </c>
      <c r="T356" s="38"/>
      <c r="U356" s="62"/>
      <c r="V356" s="39">
        <f t="shared" si="13"/>
        <v>12581.689999999999</v>
      </c>
      <c r="W356" s="39">
        <f t="shared" si="14"/>
        <v>60826.950571999972</v>
      </c>
      <c r="X356" s="1">
        <f t="shared" si="15"/>
        <v>52835</v>
      </c>
      <c r="Y356" s="37">
        <f t="shared" si="16"/>
        <v>7991.9505719999725</v>
      </c>
      <c r="Z356" s="183">
        <f t="shared" si="17"/>
        <v>0.15126243156998154</v>
      </c>
      <c r="AA356" s="183">
        <f>SUM($C$2:C356)*D356/SUM($B$2:B356)-1</f>
        <v>0.17811039961784614</v>
      </c>
      <c r="AB356" s="183">
        <f t="shared" si="18"/>
        <v>-2.6847968047864601E-2</v>
      </c>
      <c r="AC356" s="40">
        <f t="shared" si="19"/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65</v>
      </c>
      <c r="J357" s="33" t="s">
        <v>946</v>
      </c>
      <c r="K357" s="59">
        <f t="shared" si="4"/>
        <v>44001</v>
      </c>
      <c r="L357" s="60" t="str">
        <f t="shared" ca="1" si="5"/>
        <v>2021/5/26</v>
      </c>
      <c r="M357" s="44">
        <f t="shared" ca="1" si="6"/>
        <v>46170</v>
      </c>
      <c r="N357" s="61">
        <f t="shared" ca="1" si="7"/>
        <v>0.14469286203162213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>
        <f t="shared" si="11"/>
        <v>41980.869999999966</v>
      </c>
      <c r="S357" s="38">
        <f t="shared" si="12"/>
        <v>48899.317375999963</v>
      </c>
      <c r="T357" s="38"/>
      <c r="U357" s="62"/>
      <c r="V357" s="39">
        <f t="shared" si="13"/>
        <v>12581.689999999999</v>
      </c>
      <c r="W357" s="39">
        <f t="shared" si="14"/>
        <v>61481.007375999965</v>
      </c>
      <c r="X357" s="1">
        <f t="shared" si="15"/>
        <v>52970</v>
      </c>
      <c r="Y357" s="37">
        <f t="shared" si="16"/>
        <v>8511.007375999965</v>
      </c>
      <c r="Z357" s="183">
        <f t="shared" si="17"/>
        <v>0.16067599350575734</v>
      </c>
      <c r="AA357" s="183">
        <f>SUM($C$2:C357)*D357/SUM($B$2:B357)-1</f>
        <v>0.19029484581665668</v>
      </c>
      <c r="AB357" s="183">
        <f t="shared" si="18"/>
        <v>-2.9618852310899335E-2</v>
      </c>
      <c r="AC357" s="40">
        <f t="shared" si="19"/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65</v>
      </c>
      <c r="J358" s="33" t="s">
        <v>964</v>
      </c>
      <c r="K358" s="59">
        <f t="shared" si="4"/>
        <v>44004</v>
      </c>
      <c r="L358" s="60" t="str">
        <f t="shared" ca="1" si="5"/>
        <v>2021/5/26</v>
      </c>
      <c r="M358" s="44">
        <f t="shared" ca="1" si="6"/>
        <v>45765</v>
      </c>
      <c r="N358" s="61">
        <f t="shared" ca="1" si="7"/>
        <v>0.1447067523216431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>
        <f t="shared" si="11"/>
        <v>42096.589999999967</v>
      </c>
      <c r="S358" s="38">
        <f t="shared" si="12"/>
        <v>49084.623939999961</v>
      </c>
      <c r="T358" s="38"/>
      <c r="U358" s="62"/>
      <c r="V358" s="39">
        <f t="shared" si="13"/>
        <v>12581.689999999999</v>
      </c>
      <c r="W358" s="39">
        <f t="shared" si="14"/>
        <v>61666.313939999964</v>
      </c>
      <c r="X358" s="1">
        <f t="shared" si="15"/>
        <v>53105</v>
      </c>
      <c r="Y358" s="37">
        <f t="shared" si="16"/>
        <v>8561.3139399999636</v>
      </c>
      <c r="Z358" s="183">
        <f t="shared" si="17"/>
        <v>0.16121483739760789</v>
      </c>
      <c r="AA358" s="183">
        <f>SUM($C$2:C358)*D358/SUM($B$2:B358)-1</f>
        <v>0.19102827145708523</v>
      </c>
      <c r="AB358" s="183">
        <f t="shared" si="18"/>
        <v>-2.9813434059477339E-2</v>
      </c>
      <c r="AC358" s="40">
        <f t="shared" si="19"/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65</v>
      </c>
      <c r="J359" s="33" t="s">
        <v>966</v>
      </c>
      <c r="K359" s="59">
        <f t="shared" si="4"/>
        <v>44005</v>
      </c>
      <c r="L359" s="60" t="str">
        <f t="shared" ca="1" si="5"/>
        <v>2021/5/26</v>
      </c>
      <c r="M359" s="44">
        <f t="shared" ca="1" si="6"/>
        <v>45630</v>
      </c>
      <c r="N359" s="61">
        <f t="shared" ca="1" si="7"/>
        <v>0.14079460245452541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>
        <f t="shared" si="11"/>
        <v>40803.259999999966</v>
      </c>
      <c r="S359" s="38">
        <f t="shared" si="12"/>
        <v>47743.89452599996</v>
      </c>
      <c r="T359" s="38">
        <v>1408.64</v>
      </c>
      <c r="U359" s="62">
        <v>1648.25</v>
      </c>
      <c r="V359" s="39">
        <f t="shared" si="13"/>
        <v>14229.939999999999</v>
      </c>
      <c r="W359" s="39">
        <f t="shared" si="14"/>
        <v>61973.834525999962</v>
      </c>
      <c r="X359" s="1">
        <f t="shared" si="15"/>
        <v>53240</v>
      </c>
      <c r="Y359" s="37">
        <f t="shared" si="16"/>
        <v>8733.8345259999624</v>
      </c>
      <c r="Z359" s="183">
        <f t="shared" si="17"/>
        <v>0.16404647870022471</v>
      </c>
      <c r="AA359" s="183">
        <f>SUM($C$2:C359)*D359/SUM($B$2:B359)-1</f>
        <v>0.19471514122108391</v>
      </c>
      <c r="AB359" s="183">
        <f t="shared" si="18"/>
        <v>-3.0668662520859202E-2</v>
      </c>
      <c r="AC359" s="40">
        <f t="shared" si="19"/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65</v>
      </c>
      <c r="J360" s="33" t="s">
        <v>968</v>
      </c>
      <c r="K360" s="59">
        <f t="shared" si="4"/>
        <v>44006</v>
      </c>
      <c r="L360" s="60" t="str">
        <f t="shared" ca="1" si="5"/>
        <v>2021/5/26</v>
      </c>
      <c r="M360" s="44">
        <f t="shared" ca="1" si="6"/>
        <v>45495</v>
      </c>
      <c r="N360" s="61">
        <f t="shared" ca="1" si="7"/>
        <v>0.14344205561050657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>
        <f t="shared" si="11"/>
        <v>40918.779999999962</v>
      </c>
      <c r="S360" s="38">
        <f t="shared" si="12"/>
        <v>47793.13503999995</v>
      </c>
      <c r="T360" s="38"/>
      <c r="U360" s="62"/>
      <c r="V360" s="39">
        <f t="shared" si="13"/>
        <v>14229.939999999999</v>
      </c>
      <c r="W360" s="39">
        <f t="shared" si="14"/>
        <v>62023.075039999952</v>
      </c>
      <c r="X360" s="1">
        <f t="shared" si="15"/>
        <v>53375</v>
      </c>
      <c r="Y360" s="37">
        <f t="shared" si="16"/>
        <v>8648.0750399999524</v>
      </c>
      <c r="Z360" s="183">
        <f t="shared" si="17"/>
        <v>0.16202482510538552</v>
      </c>
      <c r="AA360" s="183">
        <f>SUM($C$2:C360)*D360/SUM($B$2:B360)-1</f>
        <v>0.19207791962174858</v>
      </c>
      <c r="AB360" s="183">
        <f t="shared" si="18"/>
        <v>-3.0053094516363066E-2</v>
      </c>
      <c r="AC360" s="40">
        <f t="shared" si="19"/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65</v>
      </c>
      <c r="J361" s="33" t="s">
        <v>1091</v>
      </c>
      <c r="K361" s="59">
        <f t="shared" si="4"/>
        <v>44011</v>
      </c>
      <c r="L361" s="60" t="str">
        <f t="shared" ca="1" si="5"/>
        <v>2021/5/26</v>
      </c>
      <c r="M361" s="44">
        <f t="shared" ca="1" si="6"/>
        <v>44820</v>
      </c>
      <c r="N361" s="61">
        <f t="shared" ca="1" si="7"/>
        <v>0.15099100446229352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>
        <f t="shared" si="11"/>
        <v>41034.799999999959</v>
      </c>
      <c r="S361" s="38">
        <f t="shared" si="12"/>
        <v>47723.472399999955</v>
      </c>
      <c r="T361" s="38"/>
      <c r="U361" s="62"/>
      <c r="V361" s="39">
        <f t="shared" si="13"/>
        <v>14229.939999999999</v>
      </c>
      <c r="W361" s="39">
        <f t="shared" si="14"/>
        <v>61953.412399999957</v>
      </c>
      <c r="X361" s="1">
        <f t="shared" si="15"/>
        <v>53510</v>
      </c>
      <c r="Y361" s="37">
        <f t="shared" si="16"/>
        <v>8443.4123999999574</v>
      </c>
      <c r="Z361" s="183">
        <f t="shared" si="17"/>
        <v>0.15779129882264908</v>
      </c>
      <c r="AA361" s="183">
        <f>SUM($C$2:C361)*D361/SUM($B$2:B361)-1</f>
        <v>0.18649738275796968</v>
      </c>
      <c r="AB361" s="183">
        <f t="shared" si="18"/>
        <v>-2.8706083935320592E-2</v>
      </c>
      <c r="AC361" s="40">
        <f t="shared" si="19"/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65</v>
      </c>
      <c r="J362" s="33" t="s">
        <v>1092</v>
      </c>
      <c r="K362" s="59">
        <f t="shared" si="4"/>
        <v>44012</v>
      </c>
      <c r="L362" s="60" t="str">
        <f t="shared" ca="1" si="5"/>
        <v>2021/5/26</v>
      </c>
      <c r="M362" s="44">
        <f t="shared" ca="1" si="6"/>
        <v>44685</v>
      </c>
      <c r="N362" s="61">
        <f t="shared" ca="1" si="7"/>
        <v>0.13058403692514264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>
        <f t="shared" si="11"/>
        <v>37453.519999999953</v>
      </c>
      <c r="S362" s="38">
        <f t="shared" si="12"/>
        <v>44296.278103999946</v>
      </c>
      <c r="T362" s="38">
        <v>3695.37</v>
      </c>
      <c r="U362" s="62">
        <v>4370.51</v>
      </c>
      <c r="V362" s="39">
        <f t="shared" si="13"/>
        <v>18600.449999999997</v>
      </c>
      <c r="W362" s="39">
        <f t="shared" si="14"/>
        <v>62896.728103999943</v>
      </c>
      <c r="X362" s="1">
        <f t="shared" si="15"/>
        <v>53645</v>
      </c>
      <c r="Y362" s="37">
        <f t="shared" si="16"/>
        <v>9251.7281039999434</v>
      </c>
      <c r="Z362" s="183">
        <f t="shared" si="17"/>
        <v>0.17246207668934566</v>
      </c>
      <c r="AA362" s="183">
        <f>SUM($C$2:C362)*D362/SUM($B$2:B362)-1</f>
        <v>0.20606936865180092</v>
      </c>
      <c r="AB362" s="183">
        <f t="shared" si="18"/>
        <v>-3.3607291962455266E-2</v>
      </c>
      <c r="AC362" s="40">
        <f t="shared" si="19"/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65</v>
      </c>
      <c r="J363" s="33" t="s">
        <v>1093</v>
      </c>
      <c r="K363" s="59">
        <f t="shared" si="4"/>
        <v>44013</v>
      </c>
      <c r="L363" s="60" t="str">
        <f t="shared" ca="1" si="5"/>
        <v>2021/5/26</v>
      </c>
      <c r="M363" s="44">
        <f t="shared" ca="1" si="6"/>
        <v>44550</v>
      </c>
      <c r="N363" s="61">
        <f t="shared" ca="1" si="7"/>
        <v>0.12729323793490446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>
        <f t="shared" si="11"/>
        <v>36241.96999999995</v>
      </c>
      <c r="S363" s="38">
        <f t="shared" si="12"/>
        <v>42990.224813999936</v>
      </c>
      <c r="T363" s="38">
        <v>1325.3</v>
      </c>
      <c r="U363" s="62">
        <v>1572.07</v>
      </c>
      <c r="V363" s="39">
        <f t="shared" si="13"/>
        <v>20172.519999999997</v>
      </c>
      <c r="W363" s="39">
        <f t="shared" si="14"/>
        <v>63162.744813999932</v>
      </c>
      <c r="X363" s="1">
        <f t="shared" si="15"/>
        <v>53780</v>
      </c>
      <c r="Y363" s="37">
        <f t="shared" si="16"/>
        <v>9382.7448139999324</v>
      </c>
      <c r="Z363" s="183">
        <f t="shared" si="17"/>
        <v>0.17446531822238631</v>
      </c>
      <c r="AA363" s="183">
        <f>SUM($C$2:C363)*D363/SUM($B$2:B363)-1</f>
        <v>0.20910603851351262</v>
      </c>
      <c r="AB363" s="183">
        <f t="shared" si="18"/>
        <v>-3.4640720291126303E-2</v>
      </c>
      <c r="AC363" s="40">
        <f t="shared" si="19"/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65</v>
      </c>
      <c r="J364" s="33" t="s">
        <v>1094</v>
      </c>
      <c r="K364" s="59">
        <f t="shared" si="4"/>
        <v>44014</v>
      </c>
      <c r="L364" s="60" t="str">
        <f t="shared" ca="1" si="5"/>
        <v>2021/5/26</v>
      </c>
      <c r="M364" s="44">
        <f t="shared" ca="1" si="6"/>
        <v>44415</v>
      </c>
      <c r="N364" s="61">
        <f t="shared" ca="1" si="7"/>
        <v>0.1084302866148824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>
        <f t="shared" si="11"/>
        <v>30548.999999999953</v>
      </c>
      <c r="S364" s="38">
        <f t="shared" si="12"/>
        <v>36808.490099999945</v>
      </c>
      <c r="T364" s="38">
        <v>5804.95</v>
      </c>
      <c r="U364" s="62">
        <v>6994.38</v>
      </c>
      <c r="V364" s="39">
        <f t="shared" si="13"/>
        <v>27166.899999999998</v>
      </c>
      <c r="W364" s="39">
        <f t="shared" si="14"/>
        <v>63975.390099999946</v>
      </c>
      <c r="X364" s="1">
        <f t="shared" si="15"/>
        <v>53915</v>
      </c>
      <c r="Y364" s="37">
        <f t="shared" si="16"/>
        <v>10060.390099999946</v>
      </c>
      <c r="Z364" s="183">
        <f t="shared" si="17"/>
        <v>0.18659723824538532</v>
      </c>
      <c r="AA364" s="183">
        <f>SUM($C$2:C364)*D364/SUM($B$2:B364)-1</f>
        <v>0.22758906891322606</v>
      </c>
      <c r="AB364" s="183">
        <f t="shared" si="18"/>
        <v>-4.0991830667840734E-2</v>
      </c>
      <c r="AC364" s="40">
        <f t="shared" si="19"/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65</v>
      </c>
      <c r="J365" s="33" t="s">
        <v>1095</v>
      </c>
      <c r="K365" s="59">
        <f t="shared" si="4"/>
        <v>44015</v>
      </c>
      <c r="L365" s="60" t="str">
        <f t="shared" ca="1" si="5"/>
        <v>2021/5/26</v>
      </c>
      <c r="M365" s="44">
        <f t="shared" ca="1" si="6"/>
        <v>44280</v>
      </c>
      <c r="N365" s="61">
        <f t="shared" ca="1" si="7"/>
        <v>9.3815831300812932E-2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>
        <f t="shared" si="11"/>
        <v>25992.829999999954</v>
      </c>
      <c r="S365" s="38">
        <f t="shared" si="12"/>
        <v>31708.653316999946</v>
      </c>
      <c r="T365" s="38">
        <v>4666.78</v>
      </c>
      <c r="U365" s="62">
        <v>5693</v>
      </c>
      <c r="V365" s="39">
        <f t="shared" si="13"/>
        <v>32859.899999999994</v>
      </c>
      <c r="W365" s="39">
        <f t="shared" si="14"/>
        <v>64568.55331699994</v>
      </c>
      <c r="X365" s="1">
        <f t="shared" si="15"/>
        <v>54050</v>
      </c>
      <c r="Y365" s="37">
        <f t="shared" si="16"/>
        <v>10518.55331699994</v>
      </c>
      <c r="Z365" s="183">
        <f t="shared" si="17"/>
        <v>0.19460783195189535</v>
      </c>
      <c r="AA365" s="183">
        <f>SUM($C$2:C365)*D365/SUM($B$2:B365)-1</f>
        <v>0.24225799915966295</v>
      </c>
      <c r="AB365" s="183">
        <f t="shared" si="18"/>
        <v>-4.7650167207767602E-2</v>
      </c>
      <c r="AC365" s="40">
        <f t="shared" si="19"/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65</v>
      </c>
      <c r="J366" s="33" t="s">
        <v>1431</v>
      </c>
      <c r="K366" s="59">
        <f t="shared" si="4"/>
        <v>44018</v>
      </c>
      <c r="L366" s="60" t="str">
        <f t="shared" ca="1" si="5"/>
        <v>2021/5/26</v>
      </c>
      <c r="M366" s="44">
        <f t="shared" ca="1" si="6"/>
        <v>39000</v>
      </c>
      <c r="N366" s="61">
        <f t="shared" ca="1" si="7"/>
        <v>4.7864003589743638E-2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>
        <f t="shared" si="11"/>
        <v>17414.209999999955</v>
      </c>
      <c r="S366" s="38">
        <f t="shared" si="12"/>
        <v>22093.408226999942</v>
      </c>
      <c r="T366" s="38">
        <v>8673.16</v>
      </c>
      <c r="U366" s="62">
        <v>11003.64</v>
      </c>
      <c r="V366" s="39">
        <f t="shared" si="13"/>
        <v>43863.539999999994</v>
      </c>
      <c r="W366" s="39">
        <f t="shared" si="14"/>
        <v>65956.948226999928</v>
      </c>
      <c r="X366" s="1">
        <f t="shared" si="15"/>
        <v>54170</v>
      </c>
      <c r="Y366" s="37">
        <f t="shared" si="16"/>
        <v>11786.948226999928</v>
      </c>
      <c r="Z366" s="183">
        <f t="shared" si="17"/>
        <v>0.21759180777182818</v>
      </c>
      <c r="AA366" s="183">
        <f>SUM($C$2:C366)*D366/SUM($B$2:B366)-1</f>
        <v>0.2912985562325312</v>
      </c>
      <c r="AB366" s="183">
        <f t="shared" si="18"/>
        <v>-7.370674846070302E-2</v>
      </c>
      <c r="AC366" s="40">
        <f t="shared" si="19"/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65</v>
      </c>
      <c r="J367" s="33" t="s">
        <v>1433</v>
      </c>
      <c r="K367" s="59">
        <f t="shared" si="4"/>
        <v>44019</v>
      </c>
      <c r="L367" s="60" t="str">
        <f t="shared" ca="1" si="5"/>
        <v>2021/5/26</v>
      </c>
      <c r="M367" s="44">
        <f t="shared" ca="1" si="6"/>
        <v>38880</v>
      </c>
      <c r="N367" s="61">
        <f t="shared" ca="1" si="7"/>
        <v>3.2854581275719955E-2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>
        <f t="shared" si="11"/>
        <v>15187.739999999954</v>
      </c>
      <c r="S367" s="38">
        <f t="shared" si="12"/>
        <v>19520.802221999944</v>
      </c>
      <c r="T367" s="38">
        <v>2319.79</v>
      </c>
      <c r="U367" s="62">
        <v>2981.63</v>
      </c>
      <c r="V367" s="39">
        <f t="shared" si="13"/>
        <v>46845.169999999991</v>
      </c>
      <c r="W367" s="39">
        <f t="shared" si="14"/>
        <v>66365.972221999938</v>
      </c>
      <c r="X367" s="1">
        <f t="shared" si="15"/>
        <v>54290</v>
      </c>
      <c r="Y367" s="37">
        <f t="shared" si="16"/>
        <v>12075.972221999938</v>
      </c>
      <c r="Z367" s="183">
        <f t="shared" si="17"/>
        <v>0.22243455925584699</v>
      </c>
      <c r="AA367" s="183">
        <f>SUM($C$2:C367)*D367/SUM($B$2:B367)-1</f>
        <v>0.30750565426659149</v>
      </c>
      <c r="AB367" s="183">
        <f t="shared" si="18"/>
        <v>-8.5071095010744502E-2</v>
      </c>
      <c r="AC367" s="40">
        <f t="shared" si="19"/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65</v>
      </c>
      <c r="J368" s="33" t="s">
        <v>1435</v>
      </c>
      <c r="K368" s="59">
        <f t="shared" si="4"/>
        <v>44020</v>
      </c>
      <c r="L368" s="60" t="str">
        <f t="shared" ca="1" si="5"/>
        <v>2021/5/26</v>
      </c>
      <c r="M368" s="44">
        <f t="shared" ca="1" si="6"/>
        <v>38760</v>
      </c>
      <c r="N368" s="61">
        <f t="shared" ca="1" si="7"/>
        <v>7.2838405572755067E-3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>
        <f t="shared" si="11"/>
        <v>10769.449999999953</v>
      </c>
      <c r="S368" s="38">
        <f t="shared" si="12"/>
        <v>14153.21118999994</v>
      </c>
      <c r="T368" s="38">
        <v>4509.55</v>
      </c>
      <c r="U368" s="62">
        <v>5921.47</v>
      </c>
      <c r="V368" s="39">
        <f t="shared" si="13"/>
        <v>52766.639999999992</v>
      </c>
      <c r="W368" s="39">
        <f t="shared" si="14"/>
        <v>66919.851189999928</v>
      </c>
      <c r="X368" s="1">
        <f t="shared" si="15"/>
        <v>54410</v>
      </c>
      <c r="Y368" s="37">
        <f t="shared" si="16"/>
        <v>12509.851189999928</v>
      </c>
      <c r="Z368" s="183">
        <f t="shared" si="17"/>
        <v>0.22991823543466139</v>
      </c>
      <c r="AA368" s="183">
        <f>SUM($C$2:C368)*D368/SUM($B$2:B368)-1</f>
        <v>0.33615379510294874</v>
      </c>
      <c r="AB368" s="183">
        <f t="shared" si="18"/>
        <v>-0.10623555966828735</v>
      </c>
      <c r="AC368" s="40">
        <f t="shared" si="19"/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65</v>
      </c>
      <c r="J369" s="33" t="s">
        <v>1437</v>
      </c>
      <c r="K369" s="59">
        <f t="shared" si="4"/>
        <v>44021</v>
      </c>
      <c r="L369" s="60" t="str">
        <f t="shared" ca="1" si="5"/>
        <v>2021/5/26</v>
      </c>
      <c r="M369" s="44">
        <f t="shared" ca="1" si="6"/>
        <v>38640</v>
      </c>
      <c r="N369" s="61">
        <f t="shared" ca="1" si="7"/>
        <v>-1.8570735248447306E-2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>
        <f t="shared" si="11"/>
        <v>7074.9699999999539</v>
      </c>
      <c r="S369" s="38">
        <f t="shared" si="12"/>
        <v>9513.7121589999388</v>
      </c>
      <c r="T369" s="38">
        <v>3783.67</v>
      </c>
      <c r="U369" s="62">
        <v>5082.8100000000004</v>
      </c>
      <c r="V369" s="39">
        <f t="shared" si="13"/>
        <v>57849.44999999999</v>
      </c>
      <c r="W369" s="39">
        <f t="shared" si="14"/>
        <v>67363.162158999927</v>
      </c>
      <c r="X369" s="1">
        <f t="shared" si="15"/>
        <v>54530</v>
      </c>
      <c r="Y369" s="37">
        <f t="shared" si="16"/>
        <v>12833.162158999927</v>
      </c>
      <c r="Z369" s="183">
        <f t="shared" si="17"/>
        <v>0.23534131962222493</v>
      </c>
      <c r="AA369" s="183">
        <f>SUM($C$2:C369)*D369/SUM($B$2:B369)-1</f>
        <v>0.36634660877290348</v>
      </c>
      <c r="AB369" s="183">
        <f t="shared" si="18"/>
        <v>-0.13100528915067855</v>
      </c>
      <c r="AC369" s="40">
        <f t="shared" si="19"/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65</v>
      </c>
      <c r="J370" s="33" t="s">
        <v>1439</v>
      </c>
      <c r="K370" s="59">
        <f t="shared" si="4"/>
        <v>44022</v>
      </c>
      <c r="L370" s="60" t="str">
        <f t="shared" ca="1" si="5"/>
        <v>2021/5/26</v>
      </c>
      <c r="M370" s="44">
        <f t="shared" ca="1" si="6"/>
        <v>38520</v>
      </c>
      <c r="N370" s="61">
        <f t="shared" ca="1" si="7"/>
        <v>-1.7123787383177599E-2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>
        <f t="shared" si="11"/>
        <v>6933.3799999999546</v>
      </c>
      <c r="S370" s="38">
        <f t="shared" si="12"/>
        <v>9311.5293399999391</v>
      </c>
      <c r="T370" s="38">
        <v>230.9</v>
      </c>
      <c r="U370" s="62">
        <v>309.79000000000002</v>
      </c>
      <c r="V370" s="39">
        <f t="shared" si="13"/>
        <v>58159.239999999991</v>
      </c>
      <c r="W370" s="39">
        <f t="shared" si="14"/>
        <v>67470.769339999926</v>
      </c>
      <c r="X370" s="1">
        <f t="shared" si="15"/>
        <v>54650</v>
      </c>
      <c r="Y370" s="37">
        <f t="shared" si="16"/>
        <v>12820.769339999926</v>
      </c>
      <c r="Z370" s="183">
        <f t="shared" si="17"/>
        <v>0.23459779213174614</v>
      </c>
      <c r="AA370" s="183">
        <f>SUM($C$2:C370)*D370/SUM($B$2:B370)-1</f>
        <v>0.3638101756232679</v>
      </c>
      <c r="AB370" s="183">
        <f t="shared" si="18"/>
        <v>-0.12921238349152175</v>
      </c>
      <c r="AC370" s="40">
        <f t="shared" si="19"/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65</v>
      </c>
      <c r="J371" s="33" t="s">
        <v>1497</v>
      </c>
      <c r="K371" s="59">
        <f t="shared" si="4"/>
        <v>44025</v>
      </c>
      <c r="L371" s="60" t="str">
        <f t="shared" ca="1" si="5"/>
        <v>2021/5/26</v>
      </c>
      <c r="M371" s="44">
        <f t="shared" ca="1" si="6"/>
        <v>38160</v>
      </c>
      <c r="N371" s="61">
        <f t="shared" ca="1" si="7"/>
        <v>-5.1209595649895343E-2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>
        <f t="shared" si="11"/>
        <v>2865.269999999955</v>
      </c>
      <c r="S371" s="38">
        <f t="shared" si="12"/>
        <v>3966.9663149999378</v>
      </c>
      <c r="T371" s="38">
        <v>4154.74</v>
      </c>
      <c r="U371" s="62">
        <v>5746.49</v>
      </c>
      <c r="V371" s="39">
        <f t="shared" si="13"/>
        <v>63905.729999999989</v>
      </c>
      <c r="W371" s="39">
        <f t="shared" si="14"/>
        <v>67872.696314999921</v>
      </c>
      <c r="X371" s="1">
        <f t="shared" si="15"/>
        <v>54770</v>
      </c>
      <c r="Y371" s="37">
        <f t="shared" si="16"/>
        <v>13102.696314999921</v>
      </c>
      <c r="Z371" s="183">
        <f t="shared" si="17"/>
        <v>0.23923126373927195</v>
      </c>
      <c r="AA371" s="183">
        <f>SUM($C$2:C371)*D371/SUM($B$2:B371)-1</f>
        <v>0.40505448037589753</v>
      </c>
      <c r="AB371" s="183">
        <f t="shared" si="18"/>
        <v>-0.16582321663662558</v>
      </c>
      <c r="AC371" s="40">
        <f t="shared" si="19"/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65</v>
      </c>
      <c r="J372" s="33" t="s">
        <v>1499</v>
      </c>
      <c r="K372" s="59">
        <f t="shared" si="4"/>
        <v>44026</v>
      </c>
      <c r="L372" s="60" t="str">
        <f t="shared" ca="1" si="5"/>
        <v>2021/5/26</v>
      </c>
      <c r="M372" s="44">
        <f t="shared" ca="1" si="6"/>
        <v>38040</v>
      </c>
      <c r="N372" s="61">
        <f t="shared" ca="1" si="7"/>
        <v>-3.7530059936908597E-2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>
        <f t="shared" si="11"/>
        <v>2952.9899999999548</v>
      </c>
      <c r="S372" s="38">
        <f t="shared" si="12"/>
        <v>4037.6232269999382</v>
      </c>
      <c r="T372" s="38"/>
      <c r="U372" s="62"/>
      <c r="V372" s="39">
        <f t="shared" si="13"/>
        <v>63905.729999999989</v>
      </c>
      <c r="W372" s="39">
        <f t="shared" si="14"/>
        <v>67943.353226999927</v>
      </c>
      <c r="X372" s="1">
        <f t="shared" si="15"/>
        <v>54890</v>
      </c>
      <c r="Y372" s="37">
        <f t="shared" si="16"/>
        <v>13053.353226999927</v>
      </c>
      <c r="Z372" s="183">
        <f t="shared" si="17"/>
        <v>0.23780931366368963</v>
      </c>
      <c r="AA372" s="183">
        <f>SUM($C$2:C372)*D372/SUM($B$2:B372)-1</f>
        <v>0.38674286019488791</v>
      </c>
      <c r="AB372" s="183">
        <f t="shared" si="18"/>
        <v>-0.14893354653119828</v>
      </c>
      <c r="AC372" s="40">
        <f t="shared" si="19"/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65</v>
      </c>
      <c r="J373" s="33" t="s">
        <v>1501</v>
      </c>
      <c r="K373" s="59">
        <f t="shared" si="4"/>
        <v>44027</v>
      </c>
      <c r="L373" s="60" t="str">
        <f t="shared" ca="1" si="5"/>
        <v>2021/5/26</v>
      </c>
      <c r="M373" s="44">
        <f t="shared" ca="1" si="6"/>
        <v>37920</v>
      </c>
      <c r="N373" s="61">
        <f t="shared" ca="1" si="7"/>
        <v>-1.5738738396624593E-2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>
        <f t="shared" si="11"/>
        <v>3042.4299999999548</v>
      </c>
      <c r="S373" s="38">
        <f t="shared" si="12"/>
        <v>4079.8986299999392</v>
      </c>
      <c r="T373" s="38"/>
      <c r="U373" s="62"/>
      <c r="V373" s="39">
        <f t="shared" si="13"/>
        <v>63905.729999999989</v>
      </c>
      <c r="W373" s="39">
        <f t="shared" si="14"/>
        <v>67985.628629999934</v>
      </c>
      <c r="X373" s="1">
        <f t="shared" si="15"/>
        <v>55010</v>
      </c>
      <c r="Y373" s="37">
        <f t="shared" si="16"/>
        <v>12975.628629999934</v>
      </c>
      <c r="Z373" s="183">
        <f t="shared" si="17"/>
        <v>0.235877633702962</v>
      </c>
      <c r="AA373" s="183">
        <f>SUM($C$2:C373)*D373/SUM($B$2:B373)-1</f>
        <v>0.35927509190974072</v>
      </c>
      <c r="AB373" s="183">
        <f t="shared" si="18"/>
        <v>-0.12339745820677872</v>
      </c>
      <c r="AC373" s="40">
        <f t="shared" si="19"/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65</v>
      </c>
      <c r="J374" s="33" t="s">
        <v>1503</v>
      </c>
      <c r="K374" s="59">
        <f t="shared" si="4"/>
        <v>44028</v>
      </c>
      <c r="L374" s="60" t="str">
        <f t="shared" ca="1" si="5"/>
        <v>2021/5/26</v>
      </c>
      <c r="M374" s="44">
        <f t="shared" ca="1" si="6"/>
        <v>37800</v>
      </c>
      <c r="N374" s="61">
        <f t="shared" ca="1" si="7"/>
        <v>3.8521462698412536E-2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>
        <f t="shared" si="11"/>
        <v>3136.1199999999549</v>
      </c>
      <c r="S374" s="38">
        <f t="shared" si="12"/>
        <v>4014.8608239999421</v>
      </c>
      <c r="T374" s="38"/>
      <c r="U374" s="62"/>
      <c r="V374" s="39">
        <f t="shared" si="13"/>
        <v>63905.729999999989</v>
      </c>
      <c r="W374" s="39">
        <f t="shared" si="14"/>
        <v>67920.590823999926</v>
      </c>
      <c r="X374" s="1">
        <f t="shared" si="15"/>
        <v>55130</v>
      </c>
      <c r="Y374" s="37">
        <f t="shared" si="16"/>
        <v>12790.590823999926</v>
      </c>
      <c r="Z374" s="183">
        <f t="shared" si="17"/>
        <v>0.2320078146925435</v>
      </c>
      <c r="AA374" s="183">
        <f>SUM($C$2:C374)*D374/SUM($B$2:B374)-1</f>
        <v>0.29699164030752279</v>
      </c>
      <c r="AB374" s="183">
        <f t="shared" si="18"/>
        <v>-6.4983825614979285E-2</v>
      </c>
      <c r="AC374" s="40">
        <f t="shared" si="19"/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65</v>
      </c>
      <c r="J375" s="33" t="s">
        <v>1505</v>
      </c>
      <c r="K375" s="59">
        <f t="shared" si="4"/>
        <v>44029</v>
      </c>
      <c r="L375" s="60" t="str">
        <f t="shared" ca="1" si="5"/>
        <v>2021/5/26</v>
      </c>
      <c r="M375" s="44">
        <f t="shared" ca="1" si="6"/>
        <v>37680</v>
      </c>
      <c r="N375" s="61">
        <f t="shared" ca="1" si="7"/>
        <v>3.3388123142250425E-2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>
        <f t="shared" si="11"/>
        <v>3229.3999999999551</v>
      </c>
      <c r="S375" s="38">
        <f t="shared" si="12"/>
        <v>4152.3625199999424</v>
      </c>
      <c r="T375" s="38"/>
      <c r="U375" s="62"/>
      <c r="V375" s="39">
        <f t="shared" si="13"/>
        <v>63905.729999999989</v>
      </c>
      <c r="W375" s="39">
        <f t="shared" si="14"/>
        <v>68058.092519999933</v>
      </c>
      <c r="X375" s="1">
        <f t="shared" si="15"/>
        <v>55250</v>
      </c>
      <c r="Y375" s="37">
        <f t="shared" si="16"/>
        <v>12808.092519999933</v>
      </c>
      <c r="Z375" s="183">
        <f t="shared" si="17"/>
        <v>0.23182067909502146</v>
      </c>
      <c r="AA375" s="183">
        <f>SUM($C$2:C375)*D375/SUM($B$2:B375)-1</f>
        <v>0.30200061030136927</v>
      </c>
      <c r="AB375" s="183">
        <f t="shared" si="18"/>
        <v>-7.0179931206347801E-2</v>
      </c>
      <c r="AC375" s="40">
        <f t="shared" si="19"/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65</v>
      </c>
      <c r="J376" s="33" t="s">
        <v>1512</v>
      </c>
      <c r="K376" s="59">
        <f t="shared" si="4"/>
        <v>44032</v>
      </c>
      <c r="L376" s="60" t="str">
        <f t="shared" ca="1" si="5"/>
        <v>2021/5/26</v>
      </c>
      <c r="M376" s="44">
        <f t="shared" ca="1" si="6"/>
        <v>37320</v>
      </c>
      <c r="N376" s="61">
        <f t="shared" ca="1" si="7"/>
        <v>9.6384646302239861E-4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>
        <f t="shared" si="11"/>
        <v>3320.1499999999551</v>
      </c>
      <c r="S376" s="38">
        <f t="shared" si="12"/>
        <v>4387.910239999941</v>
      </c>
      <c r="T376" s="38"/>
      <c r="U376" s="62"/>
      <c r="V376" s="39">
        <f t="shared" si="13"/>
        <v>63905.729999999989</v>
      </c>
      <c r="W376" s="39">
        <f t="shared" si="14"/>
        <v>68293.640239999935</v>
      </c>
      <c r="X376" s="1">
        <f t="shared" si="15"/>
        <v>55370</v>
      </c>
      <c r="Y376" s="37">
        <f t="shared" si="16"/>
        <v>12923.640239999935</v>
      </c>
      <c r="Z376" s="183">
        <f t="shared" si="17"/>
        <v>0.2334050973451316</v>
      </c>
      <c r="AA376" s="183">
        <f>SUM($C$2:C376)*D376/SUM($B$2:B376)-1</f>
        <v>0.337510744086021</v>
      </c>
      <c r="AB376" s="183">
        <f t="shared" si="18"/>
        <v>-0.1041056467408894</v>
      </c>
      <c r="AC376" s="40">
        <f t="shared" si="19"/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65</v>
      </c>
      <c r="J377" s="33" t="s">
        <v>1514</v>
      </c>
      <c r="K377" s="59">
        <f t="shared" si="4"/>
        <v>44033</v>
      </c>
      <c r="L377" s="60" t="str">
        <f t="shared" ca="1" si="5"/>
        <v>2021/5/26</v>
      </c>
      <c r="M377" s="44">
        <f t="shared" ca="1" si="6"/>
        <v>37200</v>
      </c>
      <c r="N377" s="61">
        <f t="shared" ca="1" si="7"/>
        <v>-5.7852303763441006E-3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>
        <f t="shared" si="11"/>
        <v>3410.3799999999551</v>
      </c>
      <c r="S377" s="38">
        <f t="shared" si="12"/>
        <v>4533.07709599994</v>
      </c>
      <c r="T377" s="38"/>
      <c r="U377" s="62"/>
      <c r="V377" s="39">
        <f t="shared" si="13"/>
        <v>63905.729999999989</v>
      </c>
      <c r="W377" s="39">
        <f t="shared" si="14"/>
        <v>68438.807095999931</v>
      </c>
      <c r="X377" s="1">
        <f t="shared" si="15"/>
        <v>55490</v>
      </c>
      <c r="Y377" s="37">
        <f t="shared" si="16"/>
        <v>12948.807095999931</v>
      </c>
      <c r="Z377" s="183">
        <f t="shared" si="17"/>
        <v>0.23335388531266776</v>
      </c>
      <c r="AA377" s="183">
        <f>SUM($C$2:C377)*D377/SUM($B$2:B377)-1</f>
        <v>0.34444772962356729</v>
      </c>
      <c r="AB377" s="183">
        <f t="shared" si="18"/>
        <v>-0.11109384431089953</v>
      </c>
      <c r="AC377" s="40">
        <f t="shared" si="19"/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65</v>
      </c>
      <c r="J378" s="33" t="s">
        <v>1516</v>
      </c>
      <c r="K378" s="59">
        <f t="shared" si="4"/>
        <v>44034</v>
      </c>
      <c r="L378" s="60" t="str">
        <f t="shared" ca="1" si="5"/>
        <v>2021/5/26</v>
      </c>
      <c r="M378" s="44">
        <f t="shared" ca="1" si="6"/>
        <v>37080</v>
      </c>
      <c r="N378" s="61">
        <f t="shared" ca="1" si="7"/>
        <v>-1.7658518878101603E-2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>
        <f t="shared" si="11"/>
        <v>3499.6999999999553</v>
      </c>
      <c r="S378" s="38">
        <f t="shared" si="12"/>
        <v>4699.3971599999395</v>
      </c>
      <c r="T378" s="38"/>
      <c r="U378" s="62"/>
      <c r="V378" s="39">
        <f t="shared" si="13"/>
        <v>63905.729999999989</v>
      </c>
      <c r="W378" s="39">
        <f t="shared" si="14"/>
        <v>68605.127159999931</v>
      </c>
      <c r="X378" s="1">
        <f t="shared" si="15"/>
        <v>55610</v>
      </c>
      <c r="Y378" s="37">
        <f t="shared" si="16"/>
        <v>12995.127159999931</v>
      </c>
      <c r="Z378" s="183">
        <f t="shared" si="17"/>
        <v>0.23368327926631771</v>
      </c>
      <c r="AA378" s="183">
        <f>SUM($C$2:C378)*D378/SUM($B$2:B378)-1</f>
        <v>0.35742265585193178</v>
      </c>
      <c r="AB378" s="183">
        <f t="shared" si="18"/>
        <v>-0.12373937658561407</v>
      </c>
      <c r="AC378" s="40">
        <f t="shared" si="19"/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65</v>
      </c>
      <c r="J379" s="33" t="s">
        <v>1518</v>
      </c>
      <c r="K379" s="59">
        <f t="shared" si="4"/>
        <v>44035</v>
      </c>
      <c r="L379" s="60" t="str">
        <f t="shared" ca="1" si="5"/>
        <v>2021/5/26</v>
      </c>
      <c r="M379" s="44">
        <f t="shared" ca="1" si="6"/>
        <v>36960</v>
      </c>
      <c r="N379" s="61">
        <f t="shared" ca="1" si="7"/>
        <v>-1.7846544642857173E-2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>
        <f t="shared" si="11"/>
        <v>3589.0099999999552</v>
      </c>
      <c r="S379" s="38">
        <f t="shared" si="12"/>
        <v>4819.6815289999395</v>
      </c>
      <c r="T379" s="38"/>
      <c r="U379" s="62"/>
      <c r="V379" s="39">
        <f t="shared" si="13"/>
        <v>63905.729999999989</v>
      </c>
      <c r="W379" s="39">
        <f t="shared" si="14"/>
        <v>68725.411528999932</v>
      </c>
      <c r="X379" s="1">
        <f t="shared" si="15"/>
        <v>55730</v>
      </c>
      <c r="Y379" s="37">
        <f t="shared" si="16"/>
        <v>12995.411528999932</v>
      </c>
      <c r="Z379" s="183">
        <f t="shared" si="17"/>
        <v>0.23318520597523662</v>
      </c>
      <c r="AA379" s="183">
        <f>SUM($C$2:C379)*D379/SUM($B$2:B379)-1</f>
        <v>0.35674575368459105</v>
      </c>
      <c r="AB379" s="183">
        <f t="shared" si="18"/>
        <v>-0.12356054770935443</v>
      </c>
      <c r="AC379" s="40">
        <f t="shared" si="19"/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65</v>
      </c>
      <c r="J380" s="33" t="s">
        <v>1520</v>
      </c>
      <c r="K380" s="59">
        <f t="shared" si="4"/>
        <v>44036</v>
      </c>
      <c r="L380" s="60" t="str">
        <f t="shared" ca="1" si="5"/>
        <v>2021/5/26</v>
      </c>
      <c r="M380" s="44">
        <f t="shared" ca="1" si="6"/>
        <v>36840</v>
      </c>
      <c r="N380" s="61">
        <f t="shared" ca="1" si="7"/>
        <v>4.096758414766552E-2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>
        <f t="shared" si="11"/>
        <v>3682.8099999999554</v>
      </c>
      <c r="S380" s="38">
        <f t="shared" si="12"/>
        <v>4709.2091469999432</v>
      </c>
      <c r="T380" s="38"/>
      <c r="U380" s="62"/>
      <c r="V380" s="39">
        <f t="shared" si="13"/>
        <v>63905.729999999989</v>
      </c>
      <c r="W380" s="39">
        <f t="shared" si="14"/>
        <v>68614.939146999939</v>
      </c>
      <c r="X380" s="1">
        <f t="shared" si="15"/>
        <v>55850</v>
      </c>
      <c r="Y380" s="37">
        <f t="shared" si="16"/>
        <v>12764.939146999939</v>
      </c>
      <c r="Z380" s="183">
        <f t="shared" si="17"/>
        <v>0.22855754963294439</v>
      </c>
      <c r="AA380" s="183">
        <f>SUM($C$2:C380)*D380/SUM($B$2:B380)-1</f>
        <v>0.29124997268292629</v>
      </c>
      <c r="AB380" s="183">
        <f t="shared" si="18"/>
        <v>-6.2692423049981905E-2</v>
      </c>
      <c r="AC380" s="40">
        <f t="shared" si="19"/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65</v>
      </c>
      <c r="J381" s="33" t="s">
        <v>1528</v>
      </c>
      <c r="K381" s="59">
        <f t="shared" si="4"/>
        <v>44039</v>
      </c>
      <c r="L381" s="60" t="str">
        <f t="shared" ca="1" si="5"/>
        <v>2021/5/26</v>
      </c>
      <c r="M381" s="44">
        <f t="shared" ca="1" si="6"/>
        <v>36480</v>
      </c>
      <c r="N381" s="61">
        <f t="shared" ca="1" si="7"/>
        <v>3.9120856085526186E-2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>
        <f t="shared" si="11"/>
        <v>3776.4399999999555</v>
      </c>
      <c r="S381" s="38">
        <f t="shared" si="12"/>
        <v>4837.6196399999426</v>
      </c>
      <c r="T381" s="38"/>
      <c r="U381" s="62"/>
      <c r="V381" s="39">
        <f t="shared" si="13"/>
        <v>63905.729999999989</v>
      </c>
      <c r="W381" s="39">
        <f t="shared" si="14"/>
        <v>68743.349639999928</v>
      </c>
      <c r="X381" s="1">
        <f t="shared" si="15"/>
        <v>55970</v>
      </c>
      <c r="Y381" s="37">
        <f t="shared" si="16"/>
        <v>12773.349639999928</v>
      </c>
      <c r="Z381" s="183">
        <f t="shared" si="17"/>
        <v>0.22821778881543553</v>
      </c>
      <c r="AA381" s="183">
        <f>SUM($C$2:C381)*D381/SUM($B$2:B381)-1</f>
        <v>0.2929363704705239</v>
      </c>
      <c r="AB381" s="183">
        <f t="shared" si="18"/>
        <v>-6.471858165508837E-2</v>
      </c>
      <c r="AC381" s="40">
        <f t="shared" si="19"/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65</v>
      </c>
      <c r="J382" s="33" t="s">
        <v>1530</v>
      </c>
      <c r="K382" s="59">
        <f t="shared" si="4"/>
        <v>44040</v>
      </c>
      <c r="L382" s="60" t="str">
        <f t="shared" ca="1" si="5"/>
        <v>2021/5/26</v>
      </c>
      <c r="M382" s="44">
        <f t="shared" ca="1" si="6"/>
        <v>36360</v>
      </c>
      <c r="N382" s="61">
        <f t="shared" ca="1" si="7"/>
        <v>2.8356303905390526E-2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>
        <f t="shared" si="11"/>
        <v>3869.2499999999554</v>
      </c>
      <c r="S382" s="38">
        <f t="shared" si="12"/>
        <v>5000.231774999942</v>
      </c>
      <c r="T382" s="38"/>
      <c r="U382" s="62"/>
      <c r="V382" s="39">
        <f t="shared" si="13"/>
        <v>63905.729999999989</v>
      </c>
      <c r="W382" s="39">
        <f t="shared" si="14"/>
        <v>68905.961774999931</v>
      </c>
      <c r="X382" s="1">
        <f t="shared" si="15"/>
        <v>56090</v>
      </c>
      <c r="Y382" s="37">
        <f t="shared" si="16"/>
        <v>12815.961774999931</v>
      </c>
      <c r="Z382" s="183">
        <f t="shared" si="17"/>
        <v>0.22848924540916271</v>
      </c>
      <c r="AA382" s="183">
        <f>SUM($C$2:C382)*D382/SUM($B$2:B382)-1</f>
        <v>0.30368358452959088</v>
      </c>
      <c r="AB382" s="183">
        <f t="shared" si="18"/>
        <v>-7.5194339120428166E-2</v>
      </c>
      <c r="AC382" s="40">
        <f t="shared" si="19"/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65</v>
      </c>
      <c r="J383" s="33" t="s">
        <v>1532</v>
      </c>
      <c r="K383" s="59">
        <f t="shared" si="4"/>
        <v>44041</v>
      </c>
      <c r="L383" s="60" t="str">
        <f t="shared" ca="1" si="5"/>
        <v>2021/5/26</v>
      </c>
      <c r="M383" s="44">
        <f t="shared" ca="1" si="6"/>
        <v>36240</v>
      </c>
      <c r="N383" s="61">
        <f t="shared" ca="1" si="7"/>
        <v>-3.9391396247242319E-3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>
        <f t="shared" si="11"/>
        <v>3959.6299999999555</v>
      </c>
      <c r="S383" s="38">
        <f t="shared" si="12"/>
        <v>5254.4290099999407</v>
      </c>
      <c r="T383" s="38"/>
      <c r="U383" s="62"/>
      <c r="V383" s="39">
        <f t="shared" si="13"/>
        <v>63905.729999999989</v>
      </c>
      <c r="W383" s="39">
        <f t="shared" si="14"/>
        <v>69160.15900999993</v>
      </c>
      <c r="X383" s="1">
        <f t="shared" si="15"/>
        <v>56210</v>
      </c>
      <c r="Y383" s="37">
        <f t="shared" si="16"/>
        <v>12950.15900999993</v>
      </c>
      <c r="Z383" s="183">
        <f t="shared" si="17"/>
        <v>0.23038888115993461</v>
      </c>
      <c r="AA383" s="183">
        <f>SUM($C$2:C383)*D383/SUM($B$2:B383)-1</f>
        <v>0.33795852845090568</v>
      </c>
      <c r="AB383" s="183">
        <f t="shared" si="18"/>
        <v>-0.10756964729097107</v>
      </c>
      <c r="AC383" s="40">
        <f t="shared" si="19"/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65</v>
      </c>
      <c r="J384" s="33" t="s">
        <v>1534</v>
      </c>
      <c r="K384" s="59">
        <f t="shared" si="4"/>
        <v>44042</v>
      </c>
      <c r="L384" s="60" t="str">
        <f t="shared" ca="1" si="5"/>
        <v>2021/5/26</v>
      </c>
      <c r="M384" s="44">
        <f t="shared" ca="1" si="6"/>
        <v>36120</v>
      </c>
      <c r="N384" s="61">
        <f t="shared" ca="1" si="7"/>
        <v>-7.4265171650057056E-4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>
        <f t="shared" si="11"/>
        <v>4050.2499999999554</v>
      </c>
      <c r="S384" s="38">
        <f t="shared" si="12"/>
        <v>5360.9108999999416</v>
      </c>
      <c r="T384" s="38"/>
      <c r="U384" s="62"/>
      <c r="V384" s="39">
        <f t="shared" si="13"/>
        <v>63905.729999999989</v>
      </c>
      <c r="W384" s="39">
        <f t="shared" si="14"/>
        <v>69266.640899999926</v>
      </c>
      <c r="X384" s="1">
        <f t="shared" si="15"/>
        <v>56330</v>
      </c>
      <c r="Y384" s="37">
        <f t="shared" si="16"/>
        <v>12936.640899999926</v>
      </c>
      <c r="Z384" s="183">
        <f t="shared" si="17"/>
        <v>0.22965810225457006</v>
      </c>
      <c r="AA384" s="183">
        <f>SUM($C$2:C384)*D384/SUM($B$2:B384)-1</f>
        <v>0.33381042536270766</v>
      </c>
      <c r="AB384" s="183">
        <f t="shared" si="18"/>
        <v>-0.1041523231081376</v>
      </c>
      <c r="AC384" s="40">
        <f t="shared" si="19"/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65</v>
      </c>
      <c r="J385" s="33" t="s">
        <v>1536</v>
      </c>
      <c r="K385" s="59">
        <f t="shared" si="4"/>
        <v>44043</v>
      </c>
      <c r="L385" s="60" t="str">
        <f t="shared" ca="1" si="5"/>
        <v>2021/5/26</v>
      </c>
      <c r="M385" s="44">
        <f t="shared" ca="1" si="6"/>
        <v>36000</v>
      </c>
      <c r="N385" s="61">
        <f t="shared" ca="1" si="7"/>
        <v>-1.4028754722222335E-2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>
        <f t="shared" si="11"/>
        <v>4139.8799999999555</v>
      </c>
      <c r="S385" s="38">
        <f t="shared" si="12"/>
        <v>5539.9874159999408</v>
      </c>
      <c r="T385" s="38"/>
      <c r="U385" s="62"/>
      <c r="V385" s="39">
        <f t="shared" si="13"/>
        <v>63905.729999999989</v>
      </c>
      <c r="W385" s="39">
        <f t="shared" si="14"/>
        <v>69445.717415999927</v>
      </c>
      <c r="X385" s="1">
        <f t="shared" si="15"/>
        <v>56450</v>
      </c>
      <c r="Y385" s="37">
        <f t="shared" si="16"/>
        <v>12995.717415999927</v>
      </c>
      <c r="Z385" s="183">
        <f t="shared" si="17"/>
        <v>0.23021642898139816</v>
      </c>
      <c r="AA385" s="183">
        <f>SUM($C$2:C385)*D385/SUM($B$2:B385)-1</f>
        <v>0.34777452800714848</v>
      </c>
      <c r="AB385" s="183">
        <f t="shared" si="18"/>
        <v>-0.11755809902575032</v>
      </c>
      <c r="AC385" s="40">
        <f t="shared" si="19"/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65</v>
      </c>
      <c r="J386" s="33" t="s">
        <v>1546</v>
      </c>
      <c r="K386" s="59">
        <f t="shared" si="4"/>
        <v>44046</v>
      </c>
      <c r="L386" s="60" t="str">
        <f t="shared" ca="1" si="5"/>
        <v>2021/5/26</v>
      </c>
      <c r="M386" s="44">
        <f t="shared" ca="1" si="6"/>
        <v>35640</v>
      </c>
      <c r="N386" s="61">
        <f t="shared" ca="1" si="7"/>
        <v>-4.1548203984287359E-2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>
        <f t="shared" si="11"/>
        <v>4227.4899999999552</v>
      </c>
      <c r="S386" s="38">
        <f t="shared" si="12"/>
        <v>5787.4338099999386</v>
      </c>
      <c r="T386" s="38"/>
      <c r="U386" s="62"/>
      <c r="V386" s="39">
        <f t="shared" si="13"/>
        <v>63905.729999999989</v>
      </c>
      <c r="W386" s="39">
        <f t="shared" si="14"/>
        <v>69693.163809999925</v>
      </c>
      <c r="X386" s="1">
        <f t="shared" si="15"/>
        <v>56570</v>
      </c>
      <c r="Y386" s="37">
        <f t="shared" si="16"/>
        <v>13123.163809999925</v>
      </c>
      <c r="Z386" s="183">
        <f t="shared" si="17"/>
        <v>0.23198097595898748</v>
      </c>
      <c r="AA386" s="183">
        <f>SUM($C$2:C386)*D386/SUM($B$2:B386)-1</f>
        <v>0.37798310112359479</v>
      </c>
      <c r="AB386" s="183">
        <f t="shared" si="18"/>
        <v>-0.14600212516460731</v>
      </c>
      <c r="AC386" s="40">
        <f t="shared" si="19"/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65</v>
      </c>
      <c r="J387" s="33" t="s">
        <v>1548</v>
      </c>
      <c r="K387" s="59">
        <f t="shared" si="4"/>
        <v>44047</v>
      </c>
      <c r="L387" s="60" t="str">
        <f t="shared" ca="1" si="5"/>
        <v>2021/5/26</v>
      </c>
      <c r="M387" s="44">
        <f t="shared" ca="1" si="6"/>
        <v>35520</v>
      </c>
      <c r="N387" s="61">
        <f t="shared" ca="1" si="7"/>
        <v>-3.4889005912162249E-2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>
        <f t="shared" si="11"/>
        <v>4315.5999999999549</v>
      </c>
      <c r="S387" s="38">
        <f t="shared" si="12"/>
        <v>5874.3947199999384</v>
      </c>
      <c r="T387" s="38"/>
      <c r="U387" s="62"/>
      <c r="V387" s="39">
        <f t="shared" si="13"/>
        <v>63905.729999999989</v>
      </c>
      <c r="W387" s="39">
        <f t="shared" si="14"/>
        <v>69780.124719999934</v>
      </c>
      <c r="X387" s="1">
        <f t="shared" si="15"/>
        <v>56690</v>
      </c>
      <c r="Y387" s="37">
        <f t="shared" si="16"/>
        <v>13090.124719999934</v>
      </c>
      <c r="Z387" s="183">
        <f t="shared" si="17"/>
        <v>0.23090712153818904</v>
      </c>
      <c r="AA387" s="183">
        <f>SUM($C$2:C387)*D387/SUM($B$2:B387)-1</f>
        <v>0.36934031030432379</v>
      </c>
      <c r="AB387" s="183">
        <f t="shared" ref="AB387:AB418" si="20">Z387-AA387</f>
        <v>-0.13843318876613475</v>
      </c>
      <c r="AC387" s="40">
        <f t="shared" ref="AC387:AC418" si="21"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65</v>
      </c>
      <c r="J388" s="33" t="s">
        <v>1550</v>
      </c>
      <c r="K388" s="59">
        <f t="shared" si="4"/>
        <v>44048</v>
      </c>
      <c r="L388" s="60" t="str">
        <f t="shared" ca="1" si="5"/>
        <v>2021/5/26</v>
      </c>
      <c r="M388" s="44">
        <f t="shared" ca="1" si="6"/>
        <v>35400</v>
      </c>
      <c r="N388" s="61">
        <f t="shared" ca="1" si="7"/>
        <v>-4.71515248587571E-2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>
        <f t="shared" si="11"/>
        <v>4402.8199999999551</v>
      </c>
      <c r="S388" s="38">
        <f t="shared" si="12"/>
        <v>6054.7580639999378</v>
      </c>
      <c r="T388" s="38"/>
      <c r="U388" s="62"/>
      <c r="V388" s="39">
        <f t="shared" si="13"/>
        <v>63905.729999999989</v>
      </c>
      <c r="W388" s="39">
        <f t="shared" si="14"/>
        <v>69960.488063999932</v>
      </c>
      <c r="X388" s="1">
        <f t="shared" si="15"/>
        <v>56810</v>
      </c>
      <c r="Y388" s="37">
        <f t="shared" si="16"/>
        <v>13150.488063999932</v>
      </c>
      <c r="Z388" s="183">
        <f t="shared" si="17"/>
        <v>0.23148192332335737</v>
      </c>
      <c r="AA388" s="183">
        <f>SUM($C$2:C388)*D388/SUM($B$2:B388)-1</f>
        <v>0.38260595631326511</v>
      </c>
      <c r="AB388" s="183">
        <f t="shared" si="20"/>
        <v>-0.15112403298990773</v>
      </c>
      <c r="AC388" s="40">
        <f t="shared" si="21"/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65</v>
      </c>
      <c r="J389" s="33" t="s">
        <v>1552</v>
      </c>
      <c r="K389" s="59">
        <f t="shared" si="4"/>
        <v>44049</v>
      </c>
      <c r="L389" s="60" t="str">
        <f t="shared" ca="1" si="5"/>
        <v>2021/5/26</v>
      </c>
      <c r="M389" s="44">
        <f t="shared" ca="1" si="6"/>
        <v>35280</v>
      </c>
      <c r="N389" s="61">
        <f t="shared" ca="1" si="7"/>
        <v>-4.7311904195011377E-2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>
        <f t="shared" si="11"/>
        <v>4490.0399999999554</v>
      </c>
      <c r="S389" s="38">
        <f t="shared" si="12"/>
        <v>6174.7030079999386</v>
      </c>
      <c r="T389" s="38"/>
      <c r="U389" s="62"/>
      <c r="V389" s="39">
        <f t="shared" si="13"/>
        <v>63905.729999999989</v>
      </c>
      <c r="W389" s="39">
        <f t="shared" si="14"/>
        <v>70080.433007999934</v>
      </c>
      <c r="X389" s="1">
        <f t="shared" si="15"/>
        <v>56930</v>
      </c>
      <c r="Y389" s="37">
        <f t="shared" si="16"/>
        <v>13150.433007999934</v>
      </c>
      <c r="Z389" s="183">
        <f t="shared" si="17"/>
        <v>0.23099302666432342</v>
      </c>
      <c r="AA389" s="183">
        <f>SUM($C$2:C389)*D389/SUM($B$2:B389)-1</f>
        <v>0.38179135821371535</v>
      </c>
      <c r="AB389" s="183">
        <f t="shared" si="20"/>
        <v>-0.15079833154939193</v>
      </c>
      <c r="AC389" s="40">
        <f t="shared" si="21"/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65</v>
      </c>
      <c r="J390" s="33" t="s">
        <v>1554</v>
      </c>
      <c r="K390" s="59">
        <f t="shared" si="4"/>
        <v>44050</v>
      </c>
      <c r="L390" s="60" t="str">
        <f t="shared" ca="1" si="5"/>
        <v>2021/5/26</v>
      </c>
      <c r="M390" s="44">
        <f t="shared" ca="1" si="6"/>
        <v>35160</v>
      </c>
      <c r="N390" s="61">
        <f t="shared" ca="1" si="7"/>
        <v>-3.4147161831627026E-2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>
        <f t="shared" si="11"/>
        <v>4578.229999999955</v>
      </c>
      <c r="S390" s="38">
        <f t="shared" si="12"/>
        <v>6226.3927999999396</v>
      </c>
      <c r="T390" s="38"/>
      <c r="U390" s="62"/>
      <c r="V390" s="39">
        <f t="shared" si="13"/>
        <v>63905.729999999989</v>
      </c>
      <c r="W390" s="39">
        <f t="shared" si="14"/>
        <v>70132.122799999925</v>
      </c>
      <c r="X390" s="1">
        <f t="shared" si="15"/>
        <v>57050</v>
      </c>
      <c r="Y390" s="37">
        <f t="shared" si="16"/>
        <v>13082.122799999925</v>
      </c>
      <c r="Z390" s="183">
        <f t="shared" si="17"/>
        <v>0.22930977738825464</v>
      </c>
      <c r="AA390" s="183">
        <f>SUM($C$2:C390)*D390/SUM($B$2:B390)-1</f>
        <v>0.36573965694076005</v>
      </c>
      <c r="AB390" s="183">
        <f t="shared" si="20"/>
        <v>-0.13642987955250541</v>
      </c>
      <c r="AC390" s="40">
        <f t="shared" si="21"/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65</v>
      </c>
      <c r="J391" s="33" t="s">
        <v>1561</v>
      </c>
      <c r="K391" s="59">
        <f t="shared" si="4"/>
        <v>44053</v>
      </c>
      <c r="L391" s="60" t="str">
        <f t="shared" ca="1" si="5"/>
        <v>2021/5/26</v>
      </c>
      <c r="M391" s="44">
        <f t="shared" ca="1" si="6"/>
        <v>34800</v>
      </c>
      <c r="N391" s="61">
        <f t="shared" ca="1" si="7"/>
        <v>-4.1857067241379504E-2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>
        <f t="shared" si="11"/>
        <v>4665.8899999999549</v>
      </c>
      <c r="S391" s="38">
        <f t="shared" si="12"/>
        <v>6383.8706979999388</v>
      </c>
      <c r="T391" s="38"/>
      <c r="U391" s="62"/>
      <c r="V391" s="39">
        <f t="shared" si="13"/>
        <v>63905.729999999989</v>
      </c>
      <c r="W391" s="39">
        <f t="shared" si="14"/>
        <v>70289.600697999922</v>
      </c>
      <c r="X391" s="1">
        <f t="shared" si="15"/>
        <v>57170</v>
      </c>
      <c r="Y391" s="37">
        <f t="shared" si="16"/>
        <v>13119.600697999922</v>
      </c>
      <c r="Z391" s="183">
        <f t="shared" si="17"/>
        <v>0.22948400731152563</v>
      </c>
      <c r="AA391" s="183">
        <f>SUM($C$2:C391)*D391/SUM($B$2:B391)-1</f>
        <v>0.37318124270337005</v>
      </c>
      <c r="AB391" s="183">
        <f t="shared" si="20"/>
        <v>-0.14369723539184442</v>
      </c>
      <c r="AC391" s="40">
        <f t="shared" si="21"/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65</v>
      </c>
      <c r="J392" s="33" t="s">
        <v>1563</v>
      </c>
      <c r="K392" s="59">
        <f t="shared" si="4"/>
        <v>44054</v>
      </c>
      <c r="L392" s="60" t="str">
        <f t="shared" ca="1" si="5"/>
        <v>2021/5/26</v>
      </c>
      <c r="M392" s="44">
        <f t="shared" ca="1" si="6"/>
        <v>34680</v>
      </c>
      <c r="N392" s="61">
        <f t="shared" ca="1" si="7"/>
        <v>-2.0551983852364467E-2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>
        <f t="shared" si="11"/>
        <v>4755.0899999999547</v>
      </c>
      <c r="S392" s="38">
        <f t="shared" si="12"/>
        <v>6393.6940139999388</v>
      </c>
      <c r="T392" s="38"/>
      <c r="U392" s="62"/>
      <c r="V392" s="39">
        <f t="shared" si="13"/>
        <v>63905.729999999989</v>
      </c>
      <c r="W392" s="39">
        <f t="shared" si="14"/>
        <v>70299.424013999931</v>
      </c>
      <c r="X392" s="1">
        <f t="shared" si="15"/>
        <v>57290</v>
      </c>
      <c r="Y392" s="37">
        <f t="shared" si="16"/>
        <v>13009.424013999931</v>
      </c>
      <c r="Z392" s="183">
        <f t="shared" si="17"/>
        <v>0.22708018875894442</v>
      </c>
      <c r="AA392" s="183">
        <f>SUM($C$2:C392)*D392/SUM($B$2:B392)-1</f>
        <v>0.34875573502377111</v>
      </c>
      <c r="AB392" s="183">
        <f t="shared" si="20"/>
        <v>-0.12167554626482668</v>
      </c>
      <c r="AC392" s="40">
        <f t="shared" si="21"/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65</v>
      </c>
      <c r="J393" s="33" t="s">
        <v>1565</v>
      </c>
      <c r="K393" s="59">
        <f t="shared" si="4"/>
        <v>44055</v>
      </c>
      <c r="L393" s="60" t="str">
        <f t="shared" ca="1" si="5"/>
        <v>2021/5/26</v>
      </c>
      <c r="M393" s="44">
        <f t="shared" ca="1" si="6"/>
        <v>34560</v>
      </c>
      <c r="N393" s="61">
        <f t="shared" ca="1" si="7"/>
        <v>-7.0657705439816122E-3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>
        <f t="shared" si="11"/>
        <v>4845.2599999999547</v>
      </c>
      <c r="S393" s="38">
        <f t="shared" si="12"/>
        <v>6445.1648519999399</v>
      </c>
      <c r="T393" s="38"/>
      <c r="U393" s="62"/>
      <c r="V393" s="39">
        <f t="shared" si="13"/>
        <v>63905.729999999989</v>
      </c>
      <c r="W393" s="39">
        <f t="shared" si="14"/>
        <v>70350.894851999925</v>
      </c>
      <c r="X393" s="1">
        <f t="shared" si="15"/>
        <v>57410</v>
      </c>
      <c r="Y393" s="37">
        <f t="shared" si="16"/>
        <v>12940.894851999925</v>
      </c>
      <c r="Z393" s="183">
        <f t="shared" si="17"/>
        <v>0.22541185946699049</v>
      </c>
      <c r="AA393" s="183">
        <f>SUM($C$2:C393)*D393/SUM($B$2:B393)-1</f>
        <v>0.33360532134949872</v>
      </c>
      <c r="AB393" s="183">
        <f t="shared" si="20"/>
        <v>-0.10819346188250822</v>
      </c>
      <c r="AC393" s="40">
        <f t="shared" si="21"/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65</v>
      </c>
      <c r="J394" s="33" t="s">
        <v>1567</v>
      </c>
      <c r="K394" s="59">
        <f t="shared" si="4"/>
        <v>44056</v>
      </c>
      <c r="L394" s="60" t="str">
        <f t="shared" ca="1" si="5"/>
        <v>2021/5/26</v>
      </c>
      <c r="M394" s="44">
        <f t="shared" ca="1" si="6"/>
        <v>34440</v>
      </c>
      <c r="N394" s="61">
        <f t="shared" ca="1" si="7"/>
        <v>-1.1999343205575167E-2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>
        <f t="shared" si="11"/>
        <v>4935.0799999999545</v>
      </c>
      <c r="S394" s="38">
        <f t="shared" si="12"/>
        <v>6590.3058319999391</v>
      </c>
      <c r="T394" s="38"/>
      <c r="U394" s="62"/>
      <c r="V394" s="39">
        <f t="shared" si="13"/>
        <v>63905.729999999989</v>
      </c>
      <c r="W394" s="39">
        <f t="shared" si="14"/>
        <v>70496.035831999921</v>
      </c>
      <c r="X394" s="1">
        <f t="shared" si="15"/>
        <v>57530</v>
      </c>
      <c r="Y394" s="37">
        <f t="shared" si="16"/>
        <v>12966.035831999921</v>
      </c>
      <c r="Z394" s="183">
        <f t="shared" si="17"/>
        <v>0.22537868645923731</v>
      </c>
      <c r="AA394" s="183">
        <f>SUM($C$2:C394)*D394/SUM($B$2:B394)-1</f>
        <v>0.33810475283184216</v>
      </c>
      <c r="AB394" s="183">
        <f t="shared" si="20"/>
        <v>-0.11272606637260485</v>
      </c>
      <c r="AC394" s="40">
        <f t="shared" si="21"/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65</v>
      </c>
      <c r="J395" s="33" t="s">
        <v>1569</v>
      </c>
      <c r="K395" s="59">
        <f t="shared" si="4"/>
        <v>44057</v>
      </c>
      <c r="L395" s="60" t="str">
        <f t="shared" ca="1" si="5"/>
        <v>2021/5/26</v>
      </c>
      <c r="M395" s="44">
        <f t="shared" ca="1" si="6"/>
        <v>34320</v>
      </c>
      <c r="N395" s="61">
        <f t="shared" ca="1" si="7"/>
        <v>-2.5271442890443099E-2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>
        <f t="shared" si="11"/>
        <v>5023.9599999999546</v>
      </c>
      <c r="S395" s="38">
        <f t="shared" si="12"/>
        <v>6779.3316239999385</v>
      </c>
      <c r="T395" s="38"/>
      <c r="U395" s="62"/>
      <c r="V395" s="39">
        <f t="shared" si="13"/>
        <v>63905.729999999989</v>
      </c>
      <c r="W395" s="39">
        <f t="shared" si="14"/>
        <v>70685.061623999922</v>
      </c>
      <c r="X395" s="1">
        <f t="shared" si="15"/>
        <v>57650</v>
      </c>
      <c r="Y395" s="37">
        <f t="shared" si="16"/>
        <v>13035.061623999922</v>
      </c>
      <c r="Z395" s="183">
        <f t="shared" si="17"/>
        <v>0.22610687986123024</v>
      </c>
      <c r="AA395" s="183">
        <f>SUM($C$2:C395)*D395/SUM($B$2:B395)-1</f>
        <v>0.35139257858267636</v>
      </c>
      <c r="AB395" s="183">
        <f t="shared" si="20"/>
        <v>-0.12528569872144613</v>
      </c>
      <c r="AC395" s="40">
        <f t="shared" si="21"/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65</v>
      </c>
      <c r="J396" s="33" t="s">
        <v>1583</v>
      </c>
      <c r="K396" s="59">
        <f t="shared" si="4"/>
        <v>44060</v>
      </c>
      <c r="L396" s="60" t="str">
        <f t="shared" ca="1" si="5"/>
        <v>2021/5/26</v>
      </c>
      <c r="M396" s="44">
        <f t="shared" ca="1" si="6"/>
        <v>33960</v>
      </c>
      <c r="N396" s="61">
        <f t="shared" ca="1" si="7"/>
        <v>-4.730178592461734E-2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>
        <f t="shared" si="11"/>
        <v>5111.3099999999549</v>
      </c>
      <c r="S396" s="38">
        <f t="shared" si="12"/>
        <v>7018.3397609999383</v>
      </c>
      <c r="T396" s="38"/>
      <c r="U396" s="62"/>
      <c r="V396" s="39">
        <f t="shared" si="13"/>
        <v>63905.729999999989</v>
      </c>
      <c r="W396" s="39">
        <f t="shared" si="14"/>
        <v>70924.069760999933</v>
      </c>
      <c r="X396" s="1">
        <f t="shared" si="15"/>
        <v>57770</v>
      </c>
      <c r="Y396" s="37">
        <f t="shared" si="16"/>
        <v>13154.069760999933</v>
      </c>
      <c r="Z396" s="183">
        <f t="shared" si="17"/>
        <v>0.22769724356932541</v>
      </c>
      <c r="AA396" s="183">
        <f>SUM($C$2:C396)*D396/SUM($B$2:B396)-1</f>
        <v>0.37434051325301132</v>
      </c>
      <c r="AB396" s="183">
        <f t="shared" si="20"/>
        <v>-0.14664326968368591</v>
      </c>
      <c r="AC396" s="40">
        <f t="shared" si="21"/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65</v>
      </c>
      <c r="J397" s="33" t="s">
        <v>1585</v>
      </c>
      <c r="K397" s="59">
        <f t="shared" si="4"/>
        <v>44061</v>
      </c>
      <c r="L397" s="60" t="str">
        <f t="shared" ca="1" si="5"/>
        <v>2021/5/26</v>
      </c>
      <c r="M397" s="44">
        <f t="shared" ca="1" si="6"/>
        <v>33840</v>
      </c>
      <c r="N397" s="61">
        <f t="shared" ca="1" si="7"/>
        <v>-5.5177623817966884E-2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>
        <f t="shared" si="11"/>
        <v>5198.1199999999553</v>
      </c>
      <c r="S397" s="38">
        <f t="shared" si="12"/>
        <v>7182.2424039999378</v>
      </c>
      <c r="T397" s="38"/>
      <c r="U397" s="62"/>
      <c r="V397" s="39">
        <f t="shared" si="13"/>
        <v>63905.729999999989</v>
      </c>
      <c r="W397" s="39">
        <f t="shared" si="14"/>
        <v>71087.972403999927</v>
      </c>
      <c r="X397" s="1">
        <f t="shared" si="15"/>
        <v>57890</v>
      </c>
      <c r="Y397" s="37">
        <f t="shared" si="16"/>
        <v>13197.972403999927</v>
      </c>
      <c r="Z397" s="183">
        <f t="shared" si="17"/>
        <v>0.22798363109345177</v>
      </c>
      <c r="AA397" s="183">
        <f>SUM($C$2:C397)*D397/SUM($B$2:B397)-1</f>
        <v>0.38214660280536594</v>
      </c>
      <c r="AB397" s="183">
        <f t="shared" si="20"/>
        <v>-0.15416297171191418</v>
      </c>
      <c r="AC397" s="40">
        <f t="shared" si="21"/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65</v>
      </c>
      <c r="J398" s="33" t="s">
        <v>1587</v>
      </c>
      <c r="K398" s="59">
        <f t="shared" si="4"/>
        <v>44062</v>
      </c>
      <c r="L398" s="60" t="str">
        <f t="shared" ca="1" si="5"/>
        <v>2021/5/26</v>
      </c>
      <c r="M398" s="44">
        <f t="shared" ca="1" si="6"/>
        <v>33720</v>
      </c>
      <c r="N398" s="61">
        <f t="shared" ca="1" si="7"/>
        <v>-3.4029647093712999E-2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>
        <f t="shared" si="11"/>
        <v>5286.4199999999555</v>
      </c>
      <c r="S398" s="38">
        <f t="shared" si="12"/>
        <v>7180.5442859999403</v>
      </c>
      <c r="T398" s="38"/>
      <c r="U398" s="62"/>
      <c r="V398" s="39">
        <f t="shared" si="13"/>
        <v>63905.729999999989</v>
      </c>
      <c r="W398" s="39">
        <f t="shared" si="14"/>
        <v>71086.274285999927</v>
      </c>
      <c r="X398" s="1">
        <f t="shared" si="15"/>
        <v>58010</v>
      </c>
      <c r="Y398" s="37">
        <f t="shared" si="16"/>
        <v>13076.274285999927</v>
      </c>
      <c r="Z398" s="183">
        <f t="shared" si="17"/>
        <v>0.22541414042406349</v>
      </c>
      <c r="AA398" s="183">
        <f>SUM($C$2:C398)*D398/SUM($B$2:B398)-1</f>
        <v>0.35798941671013673</v>
      </c>
      <c r="AB398" s="183">
        <f t="shared" si="20"/>
        <v>-0.13257527628607324</v>
      </c>
      <c r="AC398" s="40">
        <f t="shared" si="21"/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65</v>
      </c>
      <c r="J399" s="33" t="s">
        <v>1589</v>
      </c>
      <c r="K399" s="59">
        <f t="shared" si="4"/>
        <v>44063</v>
      </c>
      <c r="L399" s="60" t="str">
        <f t="shared" ca="1" si="5"/>
        <v>2021/5/26</v>
      </c>
      <c r="M399" s="44">
        <f t="shared" ca="1" si="6"/>
        <v>33600</v>
      </c>
      <c r="N399" s="61">
        <f t="shared" ca="1" si="7"/>
        <v>-2.1643869940476242E-2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>
        <f t="shared" si="11"/>
        <v>5375.5899999999556</v>
      </c>
      <c r="S399" s="38">
        <f t="shared" si="12"/>
        <v>7230.1685499999403</v>
      </c>
      <c r="T399" s="38"/>
      <c r="U399" s="62"/>
      <c r="V399" s="39">
        <f t="shared" si="13"/>
        <v>63905.729999999989</v>
      </c>
      <c r="W399" s="39">
        <f t="shared" si="14"/>
        <v>71135.898549999925</v>
      </c>
      <c r="X399" s="1">
        <f t="shared" si="15"/>
        <v>58130</v>
      </c>
      <c r="Y399" s="37">
        <f t="shared" si="16"/>
        <v>13005.898549999925</v>
      </c>
      <c r="Z399" s="183">
        <f t="shared" si="17"/>
        <v>0.22373814811628989</v>
      </c>
      <c r="AA399" s="183">
        <f>SUM($C$2:C399)*D399/SUM($B$2:B399)-1</f>
        <v>0.34397357105674042</v>
      </c>
      <c r="AB399" s="183">
        <f t="shared" si="20"/>
        <v>-0.12023542294045053</v>
      </c>
      <c r="AC399" s="40">
        <f t="shared" si="21"/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65</v>
      </c>
      <c r="J400" s="33" t="s">
        <v>1591</v>
      </c>
      <c r="K400" s="59">
        <f t="shared" si="4"/>
        <v>44064</v>
      </c>
      <c r="L400" s="60" t="str">
        <f t="shared" ca="1" si="5"/>
        <v>2021/5/26</v>
      </c>
      <c r="M400" s="44">
        <f t="shared" ca="1" si="6"/>
        <v>33480</v>
      </c>
      <c r="N400" s="61">
        <f t="shared" ca="1" si="7"/>
        <v>-3.0233817801672832E-2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>
        <f t="shared" si="11"/>
        <v>5464.1699999999555</v>
      </c>
      <c r="S400" s="38">
        <f t="shared" si="12"/>
        <v>7398.4861799999398</v>
      </c>
      <c r="T400" s="38"/>
      <c r="U400" s="62"/>
      <c r="V400" s="39">
        <f t="shared" si="13"/>
        <v>63905.729999999989</v>
      </c>
      <c r="W400" s="39">
        <f t="shared" si="14"/>
        <v>71304.21617999993</v>
      </c>
      <c r="X400" s="1">
        <f t="shared" si="15"/>
        <v>58250</v>
      </c>
      <c r="Y400" s="37">
        <f t="shared" si="16"/>
        <v>13054.21617999993</v>
      </c>
      <c r="Z400" s="183">
        <f t="shared" si="17"/>
        <v>0.22410671553647954</v>
      </c>
      <c r="AA400" s="183">
        <f>SUM($C$2:C400)*D400/SUM($B$2:B400)-1</f>
        <v>0.35223218008657953</v>
      </c>
      <c r="AB400" s="183">
        <f t="shared" si="20"/>
        <v>-0.12812546455009999</v>
      </c>
      <c r="AC400" s="40">
        <f t="shared" si="21"/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65</v>
      </c>
      <c r="J401" s="33" t="s">
        <v>1593</v>
      </c>
      <c r="K401" s="59">
        <f t="shared" si="4"/>
        <v>44067</v>
      </c>
      <c r="L401" s="60" t="str">
        <f t="shared" ca="1" si="5"/>
        <v>2021/5/26</v>
      </c>
      <c r="M401" s="44">
        <f t="shared" ca="1" si="6"/>
        <v>33120</v>
      </c>
      <c r="N401" s="61">
        <f t="shared" ca="1" si="7"/>
        <v>-4.3251023248792479E-2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>
        <f t="shared" si="11"/>
        <v>5551.8799999999555</v>
      </c>
      <c r="S401" s="38">
        <f t="shared" si="12"/>
        <v>7591.6407119999385</v>
      </c>
      <c r="T401" s="38"/>
      <c r="U401" s="62"/>
      <c r="V401" s="39">
        <f t="shared" si="13"/>
        <v>63905.729999999989</v>
      </c>
      <c r="W401" s="39">
        <f t="shared" si="14"/>
        <v>71497.370711999931</v>
      </c>
      <c r="X401" s="1">
        <f t="shared" si="15"/>
        <v>58370</v>
      </c>
      <c r="Y401" s="37">
        <f t="shared" si="16"/>
        <v>13127.370711999931</v>
      </c>
      <c r="Z401" s="183">
        <f t="shared" si="17"/>
        <v>0.2248992755182444</v>
      </c>
      <c r="AA401" s="183">
        <f>SUM($C$2:C401)*D401/SUM($B$2:B401)-1</f>
        <v>0.36485541202695626</v>
      </c>
      <c r="AB401" s="183">
        <f t="shared" si="20"/>
        <v>-0.13995613650871186</v>
      </c>
      <c r="AC401" s="40">
        <f t="shared" si="21"/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65</v>
      </c>
      <c r="J402" s="33" t="s">
        <v>1595</v>
      </c>
      <c r="K402" s="59">
        <f t="shared" si="4"/>
        <v>44068</v>
      </c>
      <c r="L402" s="60" t="str">
        <f t="shared" ca="1" si="5"/>
        <v>2021/5/26</v>
      </c>
      <c r="M402" s="44">
        <f t="shared" ca="1" si="6"/>
        <v>33000</v>
      </c>
      <c r="N402" s="61">
        <f t="shared" ca="1" si="7"/>
        <v>-3.7114129090909123E-2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>
        <f t="shared" si="11"/>
        <v>5640.0199999999559</v>
      </c>
      <c r="S402" s="38">
        <f t="shared" si="12"/>
        <v>7674.9392159999397</v>
      </c>
      <c r="T402" s="38"/>
      <c r="U402" s="62"/>
      <c r="V402" s="39">
        <f t="shared" si="13"/>
        <v>63905.729999999989</v>
      </c>
      <c r="W402" s="39">
        <f t="shared" si="14"/>
        <v>71580.669215999922</v>
      </c>
      <c r="X402" s="1">
        <f t="shared" si="15"/>
        <v>58490</v>
      </c>
      <c r="Y402" s="37">
        <f t="shared" si="16"/>
        <v>13090.669215999922</v>
      </c>
      <c r="Z402" s="183">
        <f t="shared" si="17"/>
        <v>0.22381038153530386</v>
      </c>
      <c r="AA402" s="183">
        <f>SUM($C$2:C402)*D402/SUM($B$2:B402)-1</f>
        <v>0.35752530367304636</v>
      </c>
      <c r="AB402" s="183">
        <f t="shared" si="20"/>
        <v>-0.1337149221377425</v>
      </c>
      <c r="AC402" s="40">
        <f t="shared" si="21"/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65</v>
      </c>
      <c r="J403" s="33" t="s">
        <v>1597</v>
      </c>
      <c r="K403" s="59">
        <f t="shared" si="4"/>
        <v>44069</v>
      </c>
      <c r="L403" s="60" t="str">
        <f t="shared" ca="1" si="5"/>
        <v>2021/5/26</v>
      </c>
      <c r="M403" s="44">
        <f t="shared" ca="1" si="6"/>
        <v>32880</v>
      </c>
      <c r="N403" s="61">
        <f t="shared" ca="1" si="7"/>
        <v>-2.3586926094890714E-2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>
        <f t="shared" si="11"/>
        <v>5729.0899999999556</v>
      </c>
      <c r="S403" s="38">
        <f t="shared" si="12"/>
        <v>7714.7925939999404</v>
      </c>
      <c r="T403" s="38"/>
      <c r="U403" s="62"/>
      <c r="V403" s="39">
        <f t="shared" si="13"/>
        <v>63905.729999999989</v>
      </c>
      <c r="W403" s="39">
        <f t="shared" si="14"/>
        <v>71620.522593999922</v>
      </c>
      <c r="X403" s="1">
        <f t="shared" si="15"/>
        <v>58610</v>
      </c>
      <c r="Y403" s="37">
        <f t="shared" si="16"/>
        <v>13010.522593999922</v>
      </c>
      <c r="Z403" s="183">
        <f t="shared" si="17"/>
        <v>0.22198468851731645</v>
      </c>
      <c r="AA403" s="183">
        <f>SUM($C$2:C403)*D403/SUM($B$2:B403)-1</f>
        <v>0.34264941717432373</v>
      </c>
      <c r="AB403" s="183">
        <f t="shared" si="20"/>
        <v>-0.12066472865700728</v>
      </c>
      <c r="AC403" s="40">
        <f t="shared" si="21"/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65</v>
      </c>
      <c r="J404" s="33" t="s">
        <v>1599</v>
      </c>
      <c r="K404" s="59">
        <f t="shared" si="4"/>
        <v>44070</v>
      </c>
      <c r="L404" s="60" t="str">
        <f t="shared" ca="1" si="5"/>
        <v>2021/5/26</v>
      </c>
      <c r="M404" s="44">
        <f t="shared" ca="1" si="6"/>
        <v>32760</v>
      </c>
      <c r="N404" s="61">
        <f t="shared" ca="1" si="7"/>
        <v>-1.4236626678876903E-2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>
        <f t="shared" si="11"/>
        <v>5818.7999999999556</v>
      </c>
      <c r="S404" s="38">
        <f t="shared" si="12"/>
        <v>7779.7355999999409</v>
      </c>
      <c r="T404" s="38"/>
      <c r="U404" s="62"/>
      <c r="V404" s="39">
        <f t="shared" si="13"/>
        <v>63905.729999999989</v>
      </c>
      <c r="W404" s="39">
        <f t="shared" si="14"/>
        <v>71685.465599999923</v>
      </c>
      <c r="X404" s="1">
        <f t="shared" si="15"/>
        <v>58730</v>
      </c>
      <c r="Y404" s="37">
        <f t="shared" si="16"/>
        <v>12955.465599999923</v>
      </c>
      <c r="Z404" s="183">
        <f t="shared" si="17"/>
        <v>0.22059365911799622</v>
      </c>
      <c r="AA404" s="183">
        <f>SUM($C$2:C404)*D404/SUM($B$2:B404)-1</f>
        <v>0.3323901856431386</v>
      </c>
      <c r="AB404" s="183">
        <f t="shared" si="20"/>
        <v>-0.11179652652514238</v>
      </c>
      <c r="AC404" s="40">
        <f t="shared" si="21"/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65</v>
      </c>
      <c r="J405" s="33" t="s">
        <v>1601</v>
      </c>
      <c r="K405" s="59">
        <f t="shared" si="4"/>
        <v>44071</v>
      </c>
      <c r="L405" s="60" t="str">
        <f t="shared" ca="1" si="5"/>
        <v>2021/5/26</v>
      </c>
      <c r="M405" s="44">
        <f t="shared" ca="1" si="6"/>
        <v>32640</v>
      </c>
      <c r="N405" s="61">
        <f t="shared" ca="1" si="7"/>
        <v>-4.6254915747549183E-2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>
        <f t="shared" si="11"/>
        <v>5906.3499999999558</v>
      </c>
      <c r="S405" s="38">
        <f t="shared" si="12"/>
        <v>8091.6994999999397</v>
      </c>
      <c r="T405" s="38"/>
      <c r="U405" s="62"/>
      <c r="V405" s="39">
        <f t="shared" si="13"/>
        <v>63905.729999999989</v>
      </c>
      <c r="W405" s="39">
        <f t="shared" si="14"/>
        <v>71997.429499999926</v>
      </c>
      <c r="X405" s="1">
        <f t="shared" si="15"/>
        <v>58850</v>
      </c>
      <c r="Y405" s="37">
        <f t="shared" si="16"/>
        <v>13147.429499999926</v>
      </c>
      <c r="Z405" s="183">
        <f t="shared" si="17"/>
        <v>0.22340576890399189</v>
      </c>
      <c r="AA405" s="183">
        <f>SUM($C$2:C405)*D405/SUM($B$2:B405)-1</f>
        <v>0.36452422622107905</v>
      </c>
      <c r="AB405" s="183">
        <f t="shared" si="20"/>
        <v>-0.14111845731708716</v>
      </c>
      <c r="AC405" s="40">
        <f t="shared" si="21"/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65</v>
      </c>
      <c r="J406" s="33" t="s">
        <v>1603</v>
      </c>
      <c r="K406" s="59">
        <f t="shared" si="4"/>
        <v>44074</v>
      </c>
      <c r="L406" s="60" t="str">
        <f t="shared" ca="1" si="5"/>
        <v>2021/5/26</v>
      </c>
      <c r="M406" s="44">
        <f t="shared" ca="1" si="6"/>
        <v>32280</v>
      </c>
      <c r="N406" s="61">
        <f t="shared" ca="1" si="7"/>
        <v>-4.2730464064436445E-2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>
        <f t="shared" si="11"/>
        <v>5994.1699999999555</v>
      </c>
      <c r="S406" s="38">
        <f t="shared" si="12"/>
        <v>8186.8373859999383</v>
      </c>
      <c r="T406" s="38"/>
      <c r="U406" s="62"/>
      <c r="V406" s="39">
        <f t="shared" si="13"/>
        <v>63905.729999999989</v>
      </c>
      <c r="W406" s="39">
        <f t="shared" si="14"/>
        <v>72092.567385999922</v>
      </c>
      <c r="X406" s="1">
        <f t="shared" si="15"/>
        <v>58970</v>
      </c>
      <c r="Y406" s="37">
        <f t="shared" si="16"/>
        <v>13122.567385999922</v>
      </c>
      <c r="Z406" s="183">
        <f t="shared" si="17"/>
        <v>0.2225295469899935</v>
      </c>
      <c r="AA406" s="183">
        <f>SUM($C$2:C406)*D406/SUM($B$2:B406)-1</f>
        <v>0.35960052471352766</v>
      </c>
      <c r="AB406" s="183">
        <f t="shared" si="20"/>
        <v>-0.13707097772353416</v>
      </c>
      <c r="AC406" s="40">
        <f t="shared" si="21"/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65</v>
      </c>
      <c r="J407" s="33" t="s">
        <v>1633</v>
      </c>
      <c r="K407" s="59">
        <f t="shared" si="4"/>
        <v>44075</v>
      </c>
      <c r="L407" s="60" t="str">
        <f t="shared" ca="1" si="5"/>
        <v>2021/5/26</v>
      </c>
      <c r="M407" s="44">
        <f t="shared" ca="1" si="6"/>
        <v>32160</v>
      </c>
      <c r="N407" s="61">
        <f t="shared" ca="1" si="7"/>
        <v>-5.1000669154228941E-2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>
        <f t="shared" si="11"/>
        <v>6081.4499999999553</v>
      </c>
      <c r="S407" s="38">
        <f t="shared" si="12"/>
        <v>8357.1285899999384</v>
      </c>
      <c r="T407" s="38"/>
      <c r="U407" s="62"/>
      <c r="V407" s="39">
        <f t="shared" si="13"/>
        <v>63905.729999999989</v>
      </c>
      <c r="W407" s="39">
        <f t="shared" si="14"/>
        <v>72262.858589999931</v>
      </c>
      <c r="X407" s="1">
        <f t="shared" si="15"/>
        <v>59090</v>
      </c>
      <c r="Y407" s="37">
        <f t="shared" si="16"/>
        <v>13172.858589999931</v>
      </c>
      <c r="Z407" s="183">
        <f t="shared" si="17"/>
        <v>0.22292872888813564</v>
      </c>
      <c r="AA407" s="183">
        <f>SUM($C$2:C407)*D407/SUM($B$2:B407)-1</f>
        <v>0.36720774016043634</v>
      </c>
      <c r="AB407" s="183">
        <f t="shared" si="20"/>
        <v>-0.14427901127230069</v>
      </c>
      <c r="AC407" s="40">
        <f t="shared" si="21"/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65</v>
      </c>
      <c r="J408" s="33" t="s">
        <v>1635</v>
      </c>
      <c r="K408" s="59">
        <f t="shared" si="4"/>
        <v>44076</v>
      </c>
      <c r="L408" s="60" t="str">
        <f t="shared" ca="1" si="5"/>
        <v>2021/5/26</v>
      </c>
      <c r="M408" s="44">
        <f t="shared" ca="1" si="6"/>
        <v>32040</v>
      </c>
      <c r="N408" s="61">
        <f t="shared" ca="1" si="7"/>
        <v>-5.2699301498127259E-2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>
        <f t="shared" si="11"/>
        <v>6168.6299999999555</v>
      </c>
      <c r="S408" s="38">
        <f t="shared" si="12"/>
        <v>8486.1842909999377</v>
      </c>
      <c r="T408" s="38"/>
      <c r="U408" s="62"/>
      <c r="V408" s="39">
        <f t="shared" si="13"/>
        <v>63905.729999999989</v>
      </c>
      <c r="W408" s="39">
        <f t="shared" si="14"/>
        <v>72391.914290999921</v>
      </c>
      <c r="X408" s="1">
        <f t="shared" si="15"/>
        <v>59210</v>
      </c>
      <c r="Y408" s="37">
        <f t="shared" si="16"/>
        <v>13181.914290999921</v>
      </c>
      <c r="Z408" s="183">
        <f t="shared" si="17"/>
        <v>0.22262986473568525</v>
      </c>
      <c r="AA408" s="183">
        <f>SUM($C$2:C408)*D408/SUM($B$2:B408)-1</f>
        <v>0.36794537288366458</v>
      </c>
      <c r="AB408" s="183">
        <f t="shared" si="20"/>
        <v>-0.14531550814797933</v>
      </c>
      <c r="AC408" s="40">
        <f t="shared" si="21"/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65</v>
      </c>
      <c r="J409" s="33" t="s">
        <v>1637</v>
      </c>
      <c r="K409" s="59">
        <f t="shared" si="4"/>
        <v>44077</v>
      </c>
      <c r="L409" s="60" t="str">
        <f t="shared" ca="1" si="5"/>
        <v>2021/5/26</v>
      </c>
      <c r="M409" s="44">
        <f t="shared" ca="1" si="6"/>
        <v>31920</v>
      </c>
      <c r="N409" s="61">
        <f t="shared" ca="1" si="7"/>
        <v>-4.2607072055137918E-2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>
        <f t="shared" si="11"/>
        <v>6256.4899999999552</v>
      </c>
      <c r="S409" s="38">
        <f t="shared" si="12"/>
        <v>8540.7344989999383</v>
      </c>
      <c r="T409" s="38"/>
      <c r="U409" s="62"/>
      <c r="V409" s="39">
        <f t="shared" si="13"/>
        <v>63905.729999999989</v>
      </c>
      <c r="W409" s="39">
        <f t="shared" si="14"/>
        <v>72446.464498999921</v>
      </c>
      <c r="X409" s="1">
        <f t="shared" si="15"/>
        <v>59330</v>
      </c>
      <c r="Y409" s="37">
        <f t="shared" si="16"/>
        <v>13116.464498999921</v>
      </c>
      <c r="Z409" s="183">
        <f t="shared" si="17"/>
        <v>0.22107642843418041</v>
      </c>
      <c r="AA409" s="183">
        <f>SUM($C$2:C409)*D409/SUM($B$2:B409)-1</f>
        <v>0.35667503810980716</v>
      </c>
      <c r="AB409" s="183">
        <f t="shared" si="20"/>
        <v>-0.13559860967562676</v>
      </c>
      <c r="AC409" s="40">
        <f t="shared" si="21"/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65</v>
      </c>
      <c r="J410" s="33" t="s">
        <v>1639</v>
      </c>
      <c r="K410" s="59">
        <f t="shared" si="4"/>
        <v>44078</v>
      </c>
      <c r="L410" s="60" t="str">
        <f t="shared" ca="1" si="5"/>
        <v>2021/5/26</v>
      </c>
      <c r="M410" s="44">
        <f t="shared" ca="1" si="6"/>
        <v>31800</v>
      </c>
      <c r="N410" s="61">
        <f t="shared" ca="1" si="7"/>
        <v>-3.5020969496855334E-2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>
        <f t="shared" si="11"/>
        <v>6344.8599999999551</v>
      </c>
      <c r="S410" s="38">
        <f t="shared" si="12"/>
        <v>8611.8784779999387</v>
      </c>
      <c r="T410" s="38"/>
      <c r="U410" s="62"/>
      <c r="V410" s="39">
        <f t="shared" si="13"/>
        <v>63905.729999999989</v>
      </c>
      <c r="W410" s="39">
        <f t="shared" si="14"/>
        <v>72517.608477999922</v>
      </c>
      <c r="X410" s="1">
        <f t="shared" si="15"/>
        <v>59450</v>
      </c>
      <c r="Y410" s="37">
        <f t="shared" si="16"/>
        <v>13067.608477999922</v>
      </c>
      <c r="Z410" s="183">
        <f t="shared" si="17"/>
        <v>0.21980838482758491</v>
      </c>
      <c r="AA410" s="183">
        <f>SUM($C$2:C410)*D410/SUM($B$2:B410)-1</f>
        <v>0.34821196127226406</v>
      </c>
      <c r="AB410" s="183">
        <f t="shared" si="20"/>
        <v>-0.12840357644467915</v>
      </c>
      <c r="AC410" s="40">
        <f t="shared" si="21"/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65</v>
      </c>
      <c r="J411" s="33" t="s">
        <v>1641</v>
      </c>
      <c r="K411" s="59">
        <f t="shared" si="4"/>
        <v>44081</v>
      </c>
      <c r="L411" s="60" t="str">
        <f t="shared" ca="1" si="5"/>
        <v>2021/5/26</v>
      </c>
      <c r="M411" s="44">
        <f t="shared" ca="1" si="6"/>
        <v>31440</v>
      </c>
      <c r="N411" s="61">
        <f t="shared" ca="1" si="7"/>
        <v>-8.0742318702290844E-3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>
        <f t="shared" si="11"/>
        <v>6435.0099999999547</v>
      </c>
      <c r="S411" s="38">
        <f t="shared" si="12"/>
        <v>8561.1373039999398</v>
      </c>
      <c r="T411" s="38"/>
      <c r="U411" s="62"/>
      <c r="V411" s="39">
        <f t="shared" si="13"/>
        <v>63905.729999999989</v>
      </c>
      <c r="W411" s="39">
        <f t="shared" si="14"/>
        <v>72466.867303999927</v>
      </c>
      <c r="X411" s="1">
        <f t="shared" si="15"/>
        <v>59570</v>
      </c>
      <c r="Y411" s="37">
        <f t="shared" si="16"/>
        <v>12896.867303999927</v>
      </c>
      <c r="Z411" s="183">
        <f t="shared" si="17"/>
        <v>0.21649936719825291</v>
      </c>
      <c r="AA411" s="183">
        <f>SUM($C$2:C411)*D411/SUM($B$2:B411)-1</f>
        <v>0.32083787668867392</v>
      </c>
      <c r="AB411" s="183">
        <f t="shared" si="20"/>
        <v>-0.10433850949042101</v>
      </c>
      <c r="AC411" s="40">
        <f t="shared" si="21"/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65</v>
      </c>
      <c r="J412" s="33" t="s">
        <v>1643</v>
      </c>
      <c r="K412" s="59">
        <f t="shared" si="4"/>
        <v>44082</v>
      </c>
      <c r="L412" s="60" t="str">
        <f t="shared" ca="1" si="5"/>
        <v>2021/5/26</v>
      </c>
      <c r="M412" s="44">
        <f t="shared" ca="1" si="6"/>
        <v>31320</v>
      </c>
      <c r="N412" s="61">
        <f t="shared" ca="1" si="7"/>
        <v>-1.7050371328225036E-2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>
        <f t="shared" si="11"/>
        <v>6524.5799999999545</v>
      </c>
      <c r="S412" s="38">
        <f t="shared" si="12"/>
        <v>8737.0650779999396</v>
      </c>
      <c r="T412" s="38"/>
      <c r="U412" s="62"/>
      <c r="V412" s="39">
        <f t="shared" si="13"/>
        <v>63905.729999999989</v>
      </c>
      <c r="W412" s="39">
        <f t="shared" si="14"/>
        <v>72642.795077999923</v>
      </c>
      <c r="X412" s="1">
        <f t="shared" si="15"/>
        <v>59690</v>
      </c>
      <c r="Y412" s="37">
        <f t="shared" si="16"/>
        <v>12952.795077999923</v>
      </c>
      <c r="Z412" s="183">
        <f t="shared" si="17"/>
        <v>0.21700109026637504</v>
      </c>
      <c r="AA412" s="183">
        <f>SUM($C$2:C412)*D412/SUM($B$2:B412)-1</f>
        <v>0.32880641816185108</v>
      </c>
      <c r="AB412" s="183">
        <f t="shared" si="20"/>
        <v>-0.11180532789547604</v>
      </c>
      <c r="AC412" s="40">
        <f t="shared" si="21"/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65</v>
      </c>
      <c r="J413" s="33" t="s">
        <v>1645</v>
      </c>
      <c r="K413" s="59">
        <f t="shared" si="4"/>
        <v>44083</v>
      </c>
      <c r="L413" s="60" t="str">
        <f t="shared" ca="1" si="5"/>
        <v>2021/5/26</v>
      </c>
      <c r="M413" s="44">
        <f t="shared" ca="1" si="6"/>
        <v>31200</v>
      </c>
      <c r="N413" s="61">
        <f t="shared" ca="1" si="7"/>
        <v>1.8492841987179522E-2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>
        <f t="shared" si="11"/>
        <v>6616.4499999999543</v>
      </c>
      <c r="S413" s="38">
        <f t="shared" si="12"/>
        <v>8638.4371199999405</v>
      </c>
      <c r="T413" s="38"/>
      <c r="U413" s="62"/>
      <c r="V413" s="39">
        <f t="shared" si="13"/>
        <v>63905.729999999989</v>
      </c>
      <c r="W413" s="39">
        <f t="shared" si="14"/>
        <v>72544.167119999925</v>
      </c>
      <c r="X413" s="1">
        <f t="shared" si="15"/>
        <v>59810</v>
      </c>
      <c r="Y413" s="37">
        <f t="shared" si="16"/>
        <v>12734.167119999925</v>
      </c>
      <c r="Z413" s="183">
        <f t="shared" si="17"/>
        <v>0.21291033472663301</v>
      </c>
      <c r="AA413" s="183">
        <f>SUM($C$2:C413)*D413/SUM($B$2:B413)-1</f>
        <v>0.29496500637329248</v>
      </c>
      <c r="AB413" s="183">
        <f t="shared" si="20"/>
        <v>-8.2054671646659472E-2</v>
      </c>
      <c r="AC413" s="40">
        <f t="shared" si="21"/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65</v>
      </c>
      <c r="J414" s="33" t="s">
        <v>1647</v>
      </c>
      <c r="K414" s="59">
        <f t="shared" si="4"/>
        <v>44084</v>
      </c>
      <c r="L414" s="60" t="str">
        <f t="shared" ca="1" si="5"/>
        <v>2021/5/26</v>
      </c>
      <c r="M414" s="44">
        <f t="shared" ca="1" si="6"/>
        <v>34965</v>
      </c>
      <c r="N414" s="61">
        <f t="shared" ca="1" si="7"/>
        <v>4.1859763763763873E-2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>
        <f t="shared" si="11"/>
        <v>6721.4899999999543</v>
      </c>
      <c r="S414" s="38">
        <f t="shared" si="12"/>
        <v>8634.4260539999414</v>
      </c>
      <c r="T414" s="38"/>
      <c r="U414" s="62"/>
      <c r="V414" s="39">
        <f t="shared" si="13"/>
        <v>63905.729999999989</v>
      </c>
      <c r="W414" s="39">
        <f t="shared" si="14"/>
        <v>72540.156053999934</v>
      </c>
      <c r="X414" s="1">
        <f t="shared" si="15"/>
        <v>59945</v>
      </c>
      <c r="Y414" s="37">
        <f t="shared" si="16"/>
        <v>12595.156053999934</v>
      </c>
      <c r="Z414" s="183">
        <f t="shared" si="17"/>
        <v>0.21011187011427035</v>
      </c>
      <c r="AA414" s="183">
        <f>SUM($C$2:C414)*D414/SUM($B$2:B414)-1</f>
        <v>0.27351239687105688</v>
      </c>
      <c r="AB414" s="183">
        <f t="shared" si="20"/>
        <v>-6.3400526756786535E-2</v>
      </c>
      <c r="AC414" s="40">
        <f t="shared" si="21"/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65</v>
      </c>
      <c r="J415" s="33" t="s">
        <v>1649</v>
      </c>
      <c r="K415" s="59">
        <f t="shared" si="4"/>
        <v>44085</v>
      </c>
      <c r="L415" s="60" t="str">
        <f t="shared" ca="1" si="5"/>
        <v>2021/5/26</v>
      </c>
      <c r="M415" s="44">
        <f t="shared" ca="1" si="6"/>
        <v>34830</v>
      </c>
      <c r="N415" s="61">
        <f t="shared" ca="1" si="7"/>
        <v>2.6211883433821442E-2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>
        <f t="shared" si="11"/>
        <v>6825.3899999999539</v>
      </c>
      <c r="S415" s="38">
        <f t="shared" si="12"/>
        <v>8864.1339929999394</v>
      </c>
      <c r="T415" s="38"/>
      <c r="U415" s="62"/>
      <c r="V415" s="39">
        <f t="shared" si="13"/>
        <v>63905.729999999989</v>
      </c>
      <c r="W415" s="39">
        <f t="shared" si="14"/>
        <v>72769.863992999934</v>
      </c>
      <c r="X415" s="1">
        <f t="shared" si="15"/>
        <v>60080</v>
      </c>
      <c r="Y415" s="37">
        <f t="shared" si="16"/>
        <v>12689.863992999934</v>
      </c>
      <c r="Z415" s="183">
        <f t="shared" si="17"/>
        <v>0.21121611173435317</v>
      </c>
      <c r="AA415" s="183">
        <f>SUM($C$2:C415)*D415/SUM($B$2:B415)-1</f>
        <v>0.28683819123867038</v>
      </c>
      <c r="AB415" s="183">
        <f t="shared" si="20"/>
        <v>-7.5622079504317208E-2</v>
      </c>
      <c r="AC415" s="40">
        <f t="shared" si="21"/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65</v>
      </c>
      <c r="J416" s="33" t="s">
        <v>1664</v>
      </c>
      <c r="K416" s="59">
        <f t="shared" si="4"/>
        <v>44088</v>
      </c>
      <c r="L416" s="60" t="str">
        <f t="shared" ca="1" si="5"/>
        <v>2021/5/26</v>
      </c>
      <c r="M416" s="44">
        <f t="shared" ca="1" si="6"/>
        <v>34425</v>
      </c>
      <c r="N416" s="61">
        <f t="shared" ca="1" si="7"/>
        <v>1.8943144807552534E-2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>
        <f t="shared" si="11"/>
        <v>6928.7499999999536</v>
      </c>
      <c r="S416" s="38">
        <f t="shared" si="12"/>
        <v>9045.4831249999406</v>
      </c>
      <c r="T416" s="38"/>
      <c r="U416" s="62"/>
      <c r="V416" s="39">
        <f t="shared" si="13"/>
        <v>63905.729999999989</v>
      </c>
      <c r="W416" s="39">
        <f t="shared" si="14"/>
        <v>72951.213124999922</v>
      </c>
      <c r="X416" s="1">
        <f t="shared" si="15"/>
        <v>60215</v>
      </c>
      <c r="Y416" s="37">
        <f t="shared" si="16"/>
        <v>12736.213124999922</v>
      </c>
      <c r="Z416" s="183">
        <f t="shared" si="17"/>
        <v>0.21151229967615914</v>
      </c>
      <c r="AA416" s="183">
        <f>SUM($C$2:C416)*D416/SUM($B$2:B416)-1</f>
        <v>0.2929113202712883</v>
      </c>
      <c r="AB416" s="183">
        <f t="shared" si="20"/>
        <v>-8.1399020595129157E-2</v>
      </c>
      <c r="AC416" s="40">
        <f t="shared" si="21"/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65</v>
      </c>
      <c r="J417" s="33" t="s">
        <v>1666</v>
      </c>
      <c r="K417" s="59">
        <f t="shared" si="4"/>
        <v>44089</v>
      </c>
      <c r="L417" s="60" t="str">
        <f t="shared" ca="1" si="5"/>
        <v>2021/5/26</v>
      </c>
      <c r="M417" s="44">
        <f t="shared" ca="1" si="6"/>
        <v>34290</v>
      </c>
      <c r="N417" s="61">
        <f t="shared" ca="1" si="7"/>
        <v>1.0706432487605467E-2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>
        <f t="shared" si="11"/>
        <v>7031.5199999999541</v>
      </c>
      <c r="S417" s="38">
        <f t="shared" si="12"/>
        <v>9231.6826079999391</v>
      </c>
      <c r="T417" s="38"/>
      <c r="U417" s="62"/>
      <c r="V417" s="39">
        <f t="shared" si="13"/>
        <v>63905.729999999989</v>
      </c>
      <c r="W417" s="39">
        <f t="shared" si="14"/>
        <v>73137.412607999926</v>
      </c>
      <c r="X417" s="1">
        <f t="shared" si="15"/>
        <v>60350</v>
      </c>
      <c r="Y417" s="37">
        <f t="shared" si="16"/>
        <v>12787.412607999926</v>
      </c>
      <c r="Z417" s="183">
        <f t="shared" si="17"/>
        <v>0.21188753285832518</v>
      </c>
      <c r="AA417" s="183">
        <f>SUM($C$2:C417)*D417/SUM($B$2:B417)-1</f>
        <v>0.29956150634920586</v>
      </c>
      <c r="AB417" s="183">
        <f t="shared" si="20"/>
        <v>-8.7673973490880686E-2</v>
      </c>
      <c r="AC417" s="40">
        <f t="shared" si="21"/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22">10%*Q418+13%</f>
        <v>0.22000000000000003</v>
      </c>
      <c r="F418" s="26">
        <f t="shared" ref="F418:F481" si="23">IF(G418="",($F$1*C418-B418)/B418,H418/B418)</f>
        <v>1.2057896296296264E-2</v>
      </c>
      <c r="H418" s="58">
        <f t="shared" ref="H418:H481" si="24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5">DATE(MID(J418,1,4),MID(J418,5,2),MID(J418,7,2))</f>
        <v>44090</v>
      </c>
      <c r="L418" s="60" t="str">
        <f t="shared" ref="L418:L481" ca="1" si="26">IF(LEN(J418) &gt; 15,DATE(MID(J418,12,4),MID(J418,16,2),MID(J418,18,2)),TEXT(TODAY(),"yyyy/m/d"))</f>
        <v>2021/5/26</v>
      </c>
      <c r="M418" s="44">
        <f t="shared" ref="M418:M481" ca="1" si="27">(L418-K418+1)*B418</f>
        <v>34155</v>
      </c>
      <c r="N418" s="61">
        <f t="shared" ref="N418:N481" ca="1" si="28">H418/M418*365</f>
        <v>1.7395779241692239E-2</v>
      </c>
      <c r="O418" s="35">
        <f t="shared" ref="O418:O481" si="29">D418*C418</f>
        <v>134.92435599999999</v>
      </c>
      <c r="P418" s="35">
        <f t="shared" ref="P418:P481" si="30">O418-B418</f>
        <v>-7.5644000000011147E-2</v>
      </c>
      <c r="Q418" s="36">
        <f t="shared" ref="Q418:Q481" si="31">B418/150</f>
        <v>0.9</v>
      </c>
      <c r="R418" s="37">
        <f t="shared" ref="R418:R481" si="32">R417+C418-T418</f>
        <v>7134.7599999999538</v>
      </c>
      <c r="S418" s="38">
        <f t="shared" ref="S418:S481" si="33">R418*D418</f>
        <v>9324.4178439999396</v>
      </c>
      <c r="T418" s="38"/>
      <c r="U418" s="62"/>
      <c r="V418" s="39">
        <f t="shared" ref="V418:V481" si="34">U418+V417</f>
        <v>63905.729999999989</v>
      </c>
      <c r="W418" s="39">
        <f t="shared" ref="W418:W481" si="35">S418+V418</f>
        <v>73230.147843999934</v>
      </c>
      <c r="X418" s="1">
        <f t="shared" ref="X418:X481" si="36">X417+B418</f>
        <v>60485</v>
      </c>
      <c r="Y418" s="37">
        <f t="shared" ref="Y418:Y481" si="37">W418-X418</f>
        <v>12745.147843999934</v>
      </c>
      <c r="Z418" s="183">
        <f t="shared" ref="Z418:Z481" si="38">W418/X418-1</f>
        <v>0.21071584432503809</v>
      </c>
      <c r="AA418" s="183">
        <f>SUM($C$2:C418)*D418/SUM($B$2:B418)-1</f>
        <v>0.2929603869467361</v>
      </c>
      <c r="AB418" s="183">
        <f t="shared" si="20"/>
        <v>-8.2244542621698002E-2</v>
      </c>
      <c r="AC418" s="40">
        <f t="shared" si="21"/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22"/>
        <v>0.22000000000000003</v>
      </c>
      <c r="F419" s="26">
        <f t="shared" si="23"/>
        <v>8.5288296296295342E-3</v>
      </c>
      <c r="H419" s="58">
        <f t="shared" si="24"/>
        <v>1.1513919999999871</v>
      </c>
      <c r="I419" s="2" t="s">
        <v>65</v>
      </c>
      <c r="J419" s="33" t="s">
        <v>1670</v>
      </c>
      <c r="K419" s="59">
        <f t="shared" si="25"/>
        <v>44091</v>
      </c>
      <c r="L419" s="60" t="str">
        <f t="shared" ca="1" si="26"/>
        <v>2021/5/26</v>
      </c>
      <c r="M419" s="44">
        <f t="shared" ca="1" si="27"/>
        <v>34020</v>
      </c>
      <c r="N419" s="61">
        <f t="shared" ca="1" si="28"/>
        <v>1.235326513815389E-2</v>
      </c>
      <c r="O419" s="35">
        <f t="shared" si="29"/>
        <v>134.92712</v>
      </c>
      <c r="P419" s="35">
        <f t="shared" si="30"/>
        <v>-7.2879999999997835E-2</v>
      </c>
      <c r="Q419" s="36">
        <f t="shared" si="31"/>
        <v>0.9</v>
      </c>
      <c r="R419" s="37">
        <f t="shared" si="32"/>
        <v>7237.6399999999539</v>
      </c>
      <c r="S419" s="38">
        <f t="shared" si="33"/>
        <v>9492.1648599999407</v>
      </c>
      <c r="T419" s="38"/>
      <c r="U419" s="62"/>
      <c r="V419" s="39">
        <f t="shared" si="34"/>
        <v>63905.729999999989</v>
      </c>
      <c r="W419" s="39">
        <f t="shared" si="35"/>
        <v>73397.894859999928</v>
      </c>
      <c r="X419" s="1">
        <f t="shared" si="36"/>
        <v>60620</v>
      </c>
      <c r="Y419" s="37">
        <f t="shared" si="37"/>
        <v>12777.894859999928</v>
      </c>
      <c r="Z419" s="183">
        <f t="shared" si="38"/>
        <v>0.21078678422962605</v>
      </c>
      <c r="AA419" s="183">
        <f>SUM($C$2:C419)*D419/SUM($B$2:B419)-1</f>
        <v>0.29684204599135011</v>
      </c>
      <c r="AB419" s="183">
        <f t="shared" ref="AB419:AB450" si="39">Z419-AA419</f>
        <v>-8.6055261761724067E-2</v>
      </c>
      <c r="AC419" s="40">
        <f t="shared" ref="AC419:AC450" si="40"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22"/>
        <v>0.22000000000000003</v>
      </c>
      <c r="F420" s="26">
        <f t="shared" si="23"/>
        <v>-6.5677333333334685E-3</v>
      </c>
      <c r="H420" s="58">
        <f t="shared" si="24"/>
        <v>-0.8866440000000182</v>
      </c>
      <c r="I420" s="2" t="s">
        <v>65</v>
      </c>
      <c r="J420" s="33" t="s">
        <v>1672</v>
      </c>
      <c r="K420" s="59">
        <f t="shared" si="25"/>
        <v>44092</v>
      </c>
      <c r="L420" s="60" t="str">
        <f t="shared" ca="1" si="26"/>
        <v>2021/5/26</v>
      </c>
      <c r="M420" s="44">
        <f t="shared" ca="1" si="27"/>
        <v>33885</v>
      </c>
      <c r="N420" s="61">
        <f t="shared" ca="1" si="28"/>
        <v>-9.5506879150068363E-3</v>
      </c>
      <c r="O420" s="35">
        <f t="shared" si="29"/>
        <v>134.92407599999999</v>
      </c>
      <c r="P420" s="35">
        <f t="shared" si="30"/>
        <v>-7.5924000000014757E-2</v>
      </c>
      <c r="Q420" s="36">
        <f t="shared" si="31"/>
        <v>0.9</v>
      </c>
      <c r="R420" s="37">
        <f t="shared" si="32"/>
        <v>7338.9799999999541</v>
      </c>
      <c r="S420" s="38">
        <f t="shared" si="33"/>
        <v>9771.1179719999382</v>
      </c>
      <c r="T420" s="38"/>
      <c r="U420" s="62"/>
      <c r="V420" s="39">
        <f t="shared" si="34"/>
        <v>63905.729999999989</v>
      </c>
      <c r="W420" s="39">
        <f t="shared" si="35"/>
        <v>73676.84797199993</v>
      </c>
      <c r="X420" s="1">
        <f t="shared" si="36"/>
        <v>60755</v>
      </c>
      <c r="Y420" s="37">
        <f t="shared" si="37"/>
        <v>12921.84797199993</v>
      </c>
      <c r="Z420" s="183">
        <f t="shared" si="38"/>
        <v>0.21268781124187197</v>
      </c>
      <c r="AA420" s="183">
        <f>SUM($C$2:C420)*D420/SUM($B$2:B420)-1</f>
        <v>0.31580921872043732</v>
      </c>
      <c r="AB420" s="183">
        <f t="shared" si="39"/>
        <v>-0.10312140747856535</v>
      </c>
      <c r="AC420" s="40">
        <f t="shared" si="40"/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22"/>
        <v>0.21000000000000002</v>
      </c>
      <c r="F421" s="26">
        <f t="shared" si="23"/>
        <v>-3.2592333333334739E-3</v>
      </c>
      <c r="H421" s="58">
        <f t="shared" si="24"/>
        <v>-0.39110800000001689</v>
      </c>
      <c r="I421" s="2" t="s">
        <v>65</v>
      </c>
      <c r="J421" s="33" t="s">
        <v>1674</v>
      </c>
      <c r="K421" s="59">
        <f t="shared" si="25"/>
        <v>44095</v>
      </c>
      <c r="L421" s="60" t="str">
        <f t="shared" ca="1" si="26"/>
        <v>2021/5/26</v>
      </c>
      <c r="M421" s="44">
        <f t="shared" ca="1" si="27"/>
        <v>29760</v>
      </c>
      <c r="N421" s="61">
        <f t="shared" ca="1" si="28"/>
        <v>-4.7968555107528949E-3</v>
      </c>
      <c r="O421" s="35">
        <f t="shared" si="29"/>
        <v>119.94329799999998</v>
      </c>
      <c r="P421" s="35">
        <f t="shared" si="30"/>
        <v>-5.6702000000015573E-2</v>
      </c>
      <c r="Q421" s="36">
        <f t="shared" si="31"/>
        <v>0.8</v>
      </c>
      <c r="R421" s="37">
        <f t="shared" si="32"/>
        <v>7429.3599999999542</v>
      </c>
      <c r="S421" s="38">
        <f t="shared" si="33"/>
        <v>9859.5036559999389</v>
      </c>
      <c r="T421" s="38"/>
      <c r="U421" s="62"/>
      <c r="V421" s="39">
        <f t="shared" si="34"/>
        <v>63905.729999999989</v>
      </c>
      <c r="W421" s="39">
        <f t="shared" si="35"/>
        <v>73765.233655999924</v>
      </c>
      <c r="X421" s="1">
        <f t="shared" si="36"/>
        <v>60875</v>
      </c>
      <c r="Y421" s="37">
        <f t="shared" si="37"/>
        <v>12890.233655999924</v>
      </c>
      <c r="Z421" s="183">
        <f t="shared" si="38"/>
        <v>0.21174921816837666</v>
      </c>
      <c r="AA421" s="183">
        <f>SUM($C$2:C421)*D421/SUM($B$2:B421)-1</f>
        <v>0.31093938399999921</v>
      </c>
      <c r="AB421" s="183">
        <f t="shared" si="39"/>
        <v>-9.9190165831622545E-2</v>
      </c>
      <c r="AC421" s="40">
        <f t="shared" si="40"/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22"/>
        <v>0.21000000000000002</v>
      </c>
      <c r="F422" s="26">
        <f t="shared" si="23"/>
        <v>8.9822166666665496E-3</v>
      </c>
      <c r="H422" s="58">
        <f t="shared" si="24"/>
        <v>1.077865999999986</v>
      </c>
      <c r="I422" s="2" t="s">
        <v>65</v>
      </c>
      <c r="J422" s="33" t="s">
        <v>1676</v>
      </c>
      <c r="K422" s="59">
        <f t="shared" si="25"/>
        <v>44096</v>
      </c>
      <c r="L422" s="60" t="str">
        <f t="shared" ca="1" si="26"/>
        <v>2021/5/26</v>
      </c>
      <c r="M422" s="44">
        <f t="shared" ca="1" si="27"/>
        <v>29640</v>
      </c>
      <c r="N422" s="61">
        <f t="shared" ca="1" si="28"/>
        <v>1.3273316126855429E-2</v>
      </c>
      <c r="O422" s="35">
        <f t="shared" si="29"/>
        <v>119.94338999999999</v>
      </c>
      <c r="P422" s="35">
        <f t="shared" si="30"/>
        <v>-5.6610000000006266E-2</v>
      </c>
      <c r="Q422" s="36">
        <f t="shared" si="31"/>
        <v>0.8</v>
      </c>
      <c r="R422" s="37">
        <f t="shared" si="32"/>
        <v>7520.849999999954</v>
      </c>
      <c r="S422" s="38">
        <f t="shared" si="33"/>
        <v>9859.8343499999391</v>
      </c>
      <c r="T422" s="38"/>
      <c r="U422" s="62"/>
      <c r="V422" s="39">
        <f t="shared" si="34"/>
        <v>63905.729999999989</v>
      </c>
      <c r="W422" s="39">
        <f t="shared" si="35"/>
        <v>73765.564349999928</v>
      </c>
      <c r="X422" s="1">
        <f t="shared" si="36"/>
        <v>60995</v>
      </c>
      <c r="Y422" s="37">
        <f t="shared" si="37"/>
        <v>12770.564349999928</v>
      </c>
      <c r="Z422" s="183">
        <f t="shared" si="38"/>
        <v>0.20937067546520094</v>
      </c>
      <c r="AA422" s="183">
        <f>SUM($C$2:C422)*D422/SUM($B$2:B422)-1</f>
        <v>0.29444926159186635</v>
      </c>
      <c r="AB422" s="183">
        <f t="shared" si="39"/>
        <v>-8.5078586126665412E-2</v>
      </c>
      <c r="AC422" s="40">
        <f t="shared" si="40"/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22"/>
        <v>0.22000000000000003</v>
      </c>
      <c r="F423" s="26">
        <f t="shared" si="23"/>
        <v>3.6273481481480809E-3</v>
      </c>
      <c r="H423" s="58">
        <f t="shared" si="24"/>
        <v>0.48969199999999091</v>
      </c>
      <c r="I423" s="2" t="s">
        <v>65</v>
      </c>
      <c r="J423" s="33" t="s">
        <v>1678</v>
      </c>
      <c r="K423" s="59">
        <f t="shared" si="25"/>
        <v>44097</v>
      </c>
      <c r="L423" s="60" t="str">
        <f t="shared" ca="1" si="26"/>
        <v>2021/5/26</v>
      </c>
      <c r="M423" s="44">
        <f t="shared" ca="1" si="27"/>
        <v>33210</v>
      </c>
      <c r="N423" s="61">
        <f t="shared" ca="1" si="28"/>
        <v>5.3820409515205267E-3</v>
      </c>
      <c r="O423" s="35">
        <f t="shared" si="29"/>
        <v>134.926602</v>
      </c>
      <c r="P423" s="35">
        <f t="shared" si="30"/>
        <v>-7.339799999999741E-2</v>
      </c>
      <c r="Q423" s="36">
        <f t="shared" si="31"/>
        <v>0.9</v>
      </c>
      <c r="R423" s="37">
        <f t="shared" si="32"/>
        <v>7623.2299999999541</v>
      </c>
      <c r="S423" s="38">
        <f t="shared" si="33"/>
        <v>10046.654816999941</v>
      </c>
      <c r="T423" s="38"/>
      <c r="U423" s="62"/>
      <c r="V423" s="39">
        <f t="shared" si="34"/>
        <v>63905.729999999989</v>
      </c>
      <c r="W423" s="39">
        <f t="shared" si="35"/>
        <v>73952.384816999926</v>
      </c>
      <c r="X423" s="1">
        <f t="shared" si="36"/>
        <v>61130</v>
      </c>
      <c r="Y423" s="37">
        <f t="shared" si="37"/>
        <v>12822.384816999926</v>
      </c>
      <c r="Z423" s="183">
        <f t="shared" si="38"/>
        <v>0.20975600878455625</v>
      </c>
      <c r="AA423" s="183">
        <f>SUM($C$2:C423)*D423/SUM($B$2:B423)-1</f>
        <v>0.30059014537357664</v>
      </c>
      <c r="AB423" s="183">
        <f t="shared" si="39"/>
        <v>-9.0834136589020398E-2</v>
      </c>
      <c r="AC423" s="40">
        <f t="shared" si="40"/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22"/>
        <v>0.22000000000000003</v>
      </c>
      <c r="F424" s="26">
        <f t="shared" si="23"/>
        <v>2.5193866666666474E-2</v>
      </c>
      <c r="H424" s="58">
        <f t="shared" si="24"/>
        <v>3.4011719999999741</v>
      </c>
      <c r="I424" s="2" t="s">
        <v>65</v>
      </c>
      <c r="J424" s="33" t="s">
        <v>1680</v>
      </c>
      <c r="K424" s="59">
        <f t="shared" si="25"/>
        <v>44098</v>
      </c>
      <c r="L424" s="60" t="str">
        <f t="shared" ca="1" si="26"/>
        <v>2021/5/26</v>
      </c>
      <c r="M424" s="44">
        <f t="shared" ca="1" si="27"/>
        <v>33075</v>
      </c>
      <c r="N424" s="61">
        <f t="shared" ca="1" si="28"/>
        <v>3.7533719727890873E-2</v>
      </c>
      <c r="O424" s="35">
        <f t="shared" si="29"/>
        <v>134.92911599999999</v>
      </c>
      <c r="P424" s="35">
        <f t="shared" si="30"/>
        <v>-7.0884000000006608E-2</v>
      </c>
      <c r="Q424" s="36">
        <f t="shared" si="31"/>
        <v>0.9</v>
      </c>
      <c r="R424" s="37">
        <f t="shared" si="32"/>
        <v>7727.809999999954</v>
      </c>
      <c r="S424" s="38">
        <f t="shared" si="33"/>
        <v>9970.42046199994</v>
      </c>
      <c r="T424" s="38"/>
      <c r="U424" s="62"/>
      <c r="V424" s="39">
        <f t="shared" si="34"/>
        <v>63905.729999999989</v>
      </c>
      <c r="W424" s="39">
        <f t="shared" si="35"/>
        <v>73876.150461999932</v>
      </c>
      <c r="X424" s="1">
        <f t="shared" si="36"/>
        <v>61265</v>
      </c>
      <c r="Y424" s="37">
        <f t="shared" si="37"/>
        <v>12611.150461999932</v>
      </c>
      <c r="Z424" s="183">
        <f t="shared" si="38"/>
        <v>0.20584592282706171</v>
      </c>
      <c r="AA424" s="183">
        <f>SUM($C$2:C424)*D424/SUM($B$2:B424)-1</f>
        <v>0.2726457211881832</v>
      </c>
      <c r="AB424" s="183">
        <f t="shared" si="39"/>
        <v>-6.6799798361121487E-2</v>
      </c>
      <c r="AC424" s="40">
        <f t="shared" si="40"/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22"/>
        <v>0.22000000000000003</v>
      </c>
      <c r="F425" s="26">
        <f t="shared" si="23"/>
        <v>2.6174162962962978E-2</v>
      </c>
      <c r="H425" s="58">
        <f t="shared" si="24"/>
        <v>3.5335120000000018</v>
      </c>
      <c r="I425" s="2" t="s">
        <v>65</v>
      </c>
      <c r="J425" s="33" t="s">
        <v>1682</v>
      </c>
      <c r="K425" s="59">
        <f t="shared" si="25"/>
        <v>44099</v>
      </c>
      <c r="L425" s="60" t="str">
        <f t="shared" ca="1" si="26"/>
        <v>2021/5/26</v>
      </c>
      <c r="M425" s="44">
        <f t="shared" ca="1" si="27"/>
        <v>32940</v>
      </c>
      <c r="N425" s="61">
        <f t="shared" ca="1" si="28"/>
        <v>3.9153973284760189E-2</v>
      </c>
      <c r="O425" s="35">
        <f t="shared" si="29"/>
        <v>134.93252000000001</v>
      </c>
      <c r="P425" s="35">
        <f t="shared" si="30"/>
        <v>-6.7479999999989104E-2</v>
      </c>
      <c r="Q425" s="36">
        <f t="shared" si="31"/>
        <v>0.9</v>
      </c>
      <c r="R425" s="37">
        <f t="shared" si="32"/>
        <v>7832.4899999999543</v>
      </c>
      <c r="S425" s="38">
        <f t="shared" si="33"/>
        <v>10096.079609999941</v>
      </c>
      <c r="T425" s="38"/>
      <c r="U425" s="62"/>
      <c r="V425" s="39">
        <f t="shared" si="34"/>
        <v>63905.729999999989</v>
      </c>
      <c r="W425" s="39">
        <f t="shared" si="35"/>
        <v>74001.809609999924</v>
      </c>
      <c r="X425" s="1">
        <f t="shared" si="36"/>
        <v>61400</v>
      </c>
      <c r="Y425" s="37">
        <f t="shared" si="37"/>
        <v>12601.809609999924</v>
      </c>
      <c r="Z425" s="183">
        <f t="shared" si="38"/>
        <v>0.20524119885993364</v>
      </c>
      <c r="AA425" s="183">
        <f>SUM($C$2:C425)*D425/SUM($B$2:B425)-1</f>
        <v>0.27085917701149342</v>
      </c>
      <c r="AB425" s="183">
        <f t="shared" si="39"/>
        <v>-6.5617978151559786E-2</v>
      </c>
      <c r="AC425" s="40">
        <f t="shared" si="40"/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22"/>
        <v>0.22000000000000003</v>
      </c>
      <c r="F426" s="26">
        <f t="shared" si="23"/>
        <v>3.3820474074073875E-2</v>
      </c>
      <c r="H426" s="58">
        <f t="shared" si="24"/>
        <v>4.5657639999999731</v>
      </c>
      <c r="I426" s="2" t="s">
        <v>65</v>
      </c>
      <c r="J426" s="33" t="s">
        <v>1700</v>
      </c>
      <c r="K426" s="59">
        <f t="shared" si="25"/>
        <v>44102</v>
      </c>
      <c r="L426" s="60" t="str">
        <f t="shared" ca="1" si="26"/>
        <v>2021/5/26</v>
      </c>
      <c r="M426" s="44">
        <f t="shared" ca="1" si="27"/>
        <v>32535</v>
      </c>
      <c r="N426" s="61">
        <f t="shared" ca="1" si="28"/>
        <v>5.122187982173014E-2</v>
      </c>
      <c r="O426" s="35">
        <f t="shared" si="29"/>
        <v>134.925524</v>
      </c>
      <c r="P426" s="35">
        <f t="shared" si="30"/>
        <v>-7.4476000000004206E-2</v>
      </c>
      <c r="Q426" s="36">
        <f t="shared" si="31"/>
        <v>0.9</v>
      </c>
      <c r="R426" s="37">
        <f t="shared" si="32"/>
        <v>7937.9499999999543</v>
      </c>
      <c r="S426" s="38">
        <f t="shared" si="33"/>
        <v>10155.813229999942</v>
      </c>
      <c r="T426" s="38"/>
      <c r="U426" s="62"/>
      <c r="V426" s="39">
        <f t="shared" si="34"/>
        <v>63905.729999999989</v>
      </c>
      <c r="W426" s="39">
        <f t="shared" si="35"/>
        <v>74061.543229999923</v>
      </c>
      <c r="X426" s="1">
        <f t="shared" si="36"/>
        <v>61535</v>
      </c>
      <c r="Y426" s="37">
        <f t="shared" si="37"/>
        <v>12526.543229999923</v>
      </c>
      <c r="Z426" s="183">
        <f t="shared" si="38"/>
        <v>0.20356777817502114</v>
      </c>
      <c r="AA426" s="183">
        <f>SUM($C$2:C426)*D426/SUM($B$2:B426)-1</f>
        <v>0.26081489918898915</v>
      </c>
      <c r="AB426" s="183">
        <f t="shared" si="39"/>
        <v>-5.7247121013968005E-2</v>
      </c>
      <c r="AC426" s="40">
        <f t="shared" si="40"/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22"/>
        <v>0.22000000000000003</v>
      </c>
      <c r="F427" s="26">
        <f t="shared" si="23"/>
        <v>2.5880074074074048E-2</v>
      </c>
      <c r="H427" s="58">
        <f t="shared" si="24"/>
        <v>3.4938099999999963</v>
      </c>
      <c r="I427" s="2" t="s">
        <v>65</v>
      </c>
      <c r="J427" s="33" t="s">
        <v>1702</v>
      </c>
      <c r="K427" s="59">
        <f t="shared" si="25"/>
        <v>44103</v>
      </c>
      <c r="L427" s="60" t="str">
        <f t="shared" ca="1" si="26"/>
        <v>2021/5/26</v>
      </c>
      <c r="M427" s="44">
        <f t="shared" ca="1" si="27"/>
        <v>32400</v>
      </c>
      <c r="N427" s="61">
        <f t="shared" ca="1" si="28"/>
        <v>3.9359279320987615E-2</v>
      </c>
      <c r="O427" s="35">
        <f t="shared" si="29"/>
        <v>134.92524499999999</v>
      </c>
      <c r="P427" s="35">
        <f t="shared" si="30"/>
        <v>-7.4755000000010341E-2</v>
      </c>
      <c r="Q427" s="36">
        <f t="shared" si="31"/>
        <v>0.9</v>
      </c>
      <c r="R427" s="37">
        <f t="shared" si="32"/>
        <v>8042.599999999954</v>
      </c>
      <c r="S427" s="38">
        <f t="shared" si="33"/>
        <v>10369.32417999994</v>
      </c>
      <c r="T427" s="38"/>
      <c r="U427" s="62"/>
      <c r="V427" s="39">
        <f t="shared" si="34"/>
        <v>63905.729999999989</v>
      </c>
      <c r="W427" s="39">
        <f t="shared" si="35"/>
        <v>74275.054179999934</v>
      </c>
      <c r="X427" s="1">
        <f t="shared" si="36"/>
        <v>61670</v>
      </c>
      <c r="Y427" s="37">
        <f t="shared" si="37"/>
        <v>12605.054179999934</v>
      </c>
      <c r="Z427" s="183">
        <f t="shared" si="38"/>
        <v>0.20439523560888495</v>
      </c>
      <c r="AA427" s="183">
        <f>SUM($C$2:C427)*D427/SUM($B$2:B427)-1</f>
        <v>0.2699727248487811</v>
      </c>
      <c r="AB427" s="183">
        <f t="shared" si="39"/>
        <v>-6.5577489239896147E-2</v>
      </c>
      <c r="AC427" s="40">
        <f t="shared" si="40"/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22"/>
        <v>0.22000000000000003</v>
      </c>
      <c r="F428" s="26">
        <f t="shared" si="23"/>
        <v>3.1957911111111008E-2</v>
      </c>
      <c r="H428" s="58">
        <f t="shared" si="24"/>
        <v>4.3143179999999859</v>
      </c>
      <c r="I428" s="2" t="s">
        <v>65</v>
      </c>
      <c r="J428" s="33" t="s">
        <v>1705</v>
      </c>
      <c r="K428" s="59">
        <f t="shared" si="25"/>
        <v>44104</v>
      </c>
      <c r="L428" s="60" t="str">
        <f t="shared" ca="1" si="26"/>
        <v>2021/5/26</v>
      </c>
      <c r="M428" s="44">
        <f t="shared" ca="1" si="27"/>
        <v>32265</v>
      </c>
      <c r="N428" s="61">
        <f t="shared" ca="1" si="28"/>
        <v>4.8806014876801335E-2</v>
      </c>
      <c r="O428" s="35">
        <f t="shared" si="29"/>
        <v>134.92455899999999</v>
      </c>
      <c r="P428" s="35">
        <f t="shared" si="30"/>
        <v>-7.5441000000012082E-2</v>
      </c>
      <c r="Q428" s="36">
        <f t="shared" si="31"/>
        <v>0.9</v>
      </c>
      <c r="R428" s="37">
        <f t="shared" si="32"/>
        <v>8147.8699999999544</v>
      </c>
      <c r="S428" s="38">
        <f t="shared" si="33"/>
        <v>10443.124978999942</v>
      </c>
      <c r="T428" s="38"/>
      <c r="U428" s="62"/>
      <c r="V428" s="39">
        <f t="shared" si="34"/>
        <v>63905.729999999989</v>
      </c>
      <c r="W428" s="39">
        <f t="shared" si="35"/>
        <v>74348.854978999938</v>
      </c>
      <c r="X428" s="1">
        <f t="shared" si="36"/>
        <v>61805</v>
      </c>
      <c r="Y428" s="37">
        <f t="shared" si="37"/>
        <v>12543.854978999938</v>
      </c>
      <c r="Z428" s="183">
        <f t="shared" si="38"/>
        <v>0.2029585790631816</v>
      </c>
      <c r="AA428" s="183">
        <f>SUM($C$2:C428)*D428/SUM($B$2:B428)-1</f>
        <v>0.26190739923334072</v>
      </c>
      <c r="AB428" s="183">
        <f t="shared" si="39"/>
        <v>-5.8948820170159122E-2</v>
      </c>
      <c r="AC428" s="40">
        <f t="shared" si="40"/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22"/>
        <v>0.22000000000000003</v>
      </c>
      <c r="F429" s="26">
        <f t="shared" si="23"/>
        <v>6.666266666666666E-3</v>
      </c>
      <c r="H429" s="58">
        <f t="shared" si="24"/>
        <v>0.89994599999999991</v>
      </c>
      <c r="I429" s="2" t="s">
        <v>65</v>
      </c>
      <c r="J429" s="33" t="s">
        <v>1707</v>
      </c>
      <c r="K429" s="59">
        <f t="shared" si="25"/>
        <v>44113</v>
      </c>
      <c r="L429" s="60" t="str">
        <f t="shared" ca="1" si="26"/>
        <v>2021/5/26</v>
      </c>
      <c r="M429" s="44">
        <f t="shared" ca="1" si="27"/>
        <v>31050</v>
      </c>
      <c r="N429" s="61">
        <f t="shared" ca="1" si="28"/>
        <v>1.057907536231884E-2</v>
      </c>
      <c r="O429" s="35">
        <f t="shared" si="29"/>
        <v>134.93466000000001</v>
      </c>
      <c r="P429" s="35">
        <f t="shared" si="30"/>
        <v>-6.533999999999196E-2</v>
      </c>
      <c r="Q429" s="36">
        <f t="shared" si="31"/>
        <v>0.9</v>
      </c>
      <c r="R429" s="37">
        <f t="shared" si="32"/>
        <v>8250.559999999954</v>
      </c>
      <c r="S429" s="38">
        <f t="shared" si="33"/>
        <v>10841.235839999939</v>
      </c>
      <c r="T429" s="38"/>
      <c r="U429" s="62"/>
      <c r="V429" s="39">
        <f t="shared" si="34"/>
        <v>63905.729999999989</v>
      </c>
      <c r="W429" s="39">
        <f t="shared" si="35"/>
        <v>74746.965839999932</v>
      </c>
      <c r="X429" s="1">
        <f t="shared" si="36"/>
        <v>61940</v>
      </c>
      <c r="Y429" s="37">
        <f t="shared" si="37"/>
        <v>12806.965839999932</v>
      </c>
      <c r="Z429" s="183">
        <f t="shared" si="38"/>
        <v>0.20676405941233345</v>
      </c>
      <c r="AA429" s="183">
        <f>SUM($C$2:C429)*D429/SUM($B$2:B429)-1</f>
        <v>0.29306218847656162</v>
      </c>
      <c r="AB429" s="183">
        <f t="shared" si="39"/>
        <v>-8.629812906422818E-2</v>
      </c>
      <c r="AC429" s="40">
        <f t="shared" si="40"/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22"/>
        <v>0.22000000000000003</v>
      </c>
      <c r="F430" s="26">
        <f t="shared" si="23"/>
        <v>-1.9801733333333391E-2</v>
      </c>
      <c r="H430" s="58">
        <f t="shared" si="24"/>
        <v>-2.6732340000000079</v>
      </c>
      <c r="I430" s="2" t="s">
        <v>65</v>
      </c>
      <c r="J430" s="33" t="s">
        <v>1709</v>
      </c>
      <c r="K430" s="59">
        <f t="shared" si="25"/>
        <v>44116</v>
      </c>
      <c r="L430" s="60" t="str">
        <f t="shared" ca="1" si="26"/>
        <v>2021/5/26</v>
      </c>
      <c r="M430" s="44">
        <f t="shared" ca="1" si="27"/>
        <v>30645</v>
      </c>
      <c r="N430" s="61">
        <f t="shared" ca="1" si="28"/>
        <v>-3.1839791483113167E-2</v>
      </c>
      <c r="O430" s="35">
        <f t="shared" si="29"/>
        <v>134.93650499999998</v>
      </c>
      <c r="P430" s="35">
        <f t="shared" si="30"/>
        <v>-6.3495000000017399E-2</v>
      </c>
      <c r="Q430" s="36">
        <f t="shared" si="31"/>
        <v>0.9</v>
      </c>
      <c r="R430" s="37">
        <f t="shared" si="32"/>
        <v>8350.5499999999538</v>
      </c>
      <c r="S430" s="38">
        <f t="shared" si="33"/>
        <v>11269.067224999937</v>
      </c>
      <c r="T430" s="38"/>
      <c r="U430" s="62"/>
      <c r="V430" s="39">
        <f t="shared" si="34"/>
        <v>63905.729999999989</v>
      </c>
      <c r="W430" s="39">
        <f t="shared" si="35"/>
        <v>75174.797224999929</v>
      </c>
      <c r="X430" s="1">
        <f t="shared" si="36"/>
        <v>62075</v>
      </c>
      <c r="Y430" s="37">
        <f t="shared" si="37"/>
        <v>13099.797224999929</v>
      </c>
      <c r="Z430" s="183">
        <f t="shared" si="38"/>
        <v>0.21103177164719988</v>
      </c>
      <c r="AA430" s="183">
        <f>SUM($C$2:C430)*D430/SUM($B$2:B430)-1</f>
        <v>0.32727637044254876</v>
      </c>
      <c r="AB430" s="183">
        <f t="shared" si="39"/>
        <v>-0.11624459879534887</v>
      </c>
      <c r="AC430" s="40">
        <f t="shared" si="40"/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22"/>
        <v>0.21000000000000002</v>
      </c>
      <c r="F431" s="26">
        <f t="shared" si="23"/>
        <v>-2.123541666666675E-2</v>
      </c>
      <c r="H431" s="58">
        <f t="shared" si="24"/>
        <v>-2.5482500000000101</v>
      </c>
      <c r="I431" s="2" t="s">
        <v>65</v>
      </c>
      <c r="J431" s="33" t="s">
        <v>1711</v>
      </c>
      <c r="K431" s="59">
        <f t="shared" si="25"/>
        <v>44117</v>
      </c>
      <c r="L431" s="60" t="str">
        <f t="shared" ca="1" si="26"/>
        <v>2021/5/26</v>
      </c>
      <c r="M431" s="44">
        <f t="shared" ca="1" si="27"/>
        <v>27120</v>
      </c>
      <c r="N431" s="61">
        <f t="shared" ca="1" si="28"/>
        <v>-3.4296137536873293E-2</v>
      </c>
      <c r="O431" s="35">
        <f t="shared" si="29"/>
        <v>119.94562499999999</v>
      </c>
      <c r="P431" s="35">
        <f t="shared" si="30"/>
        <v>-5.437500000000739E-2</v>
      </c>
      <c r="Q431" s="36">
        <f t="shared" si="31"/>
        <v>0.8</v>
      </c>
      <c r="R431" s="37">
        <f t="shared" si="32"/>
        <v>8439.2999999999538</v>
      </c>
      <c r="S431" s="38">
        <f t="shared" si="33"/>
        <v>11405.713949999938</v>
      </c>
      <c r="T431" s="38"/>
      <c r="U431" s="62"/>
      <c r="V431" s="39">
        <f t="shared" si="34"/>
        <v>63905.729999999989</v>
      </c>
      <c r="W431" s="39">
        <f t="shared" si="35"/>
        <v>75311.443949999928</v>
      </c>
      <c r="X431" s="1">
        <f t="shared" si="36"/>
        <v>62195</v>
      </c>
      <c r="Y431" s="37">
        <f t="shared" si="37"/>
        <v>13116.443949999928</v>
      </c>
      <c r="Z431" s="183">
        <f t="shared" si="38"/>
        <v>0.21089225741618978</v>
      </c>
      <c r="AA431" s="183">
        <f>SUM($C$2:C431)*D431/SUM($B$2:B431)-1</f>
        <v>0.32860215730610154</v>
      </c>
      <c r="AB431" s="183">
        <f t="shared" si="39"/>
        <v>-0.11770989988991176</v>
      </c>
      <c r="AC431" s="40">
        <f t="shared" si="40"/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22"/>
        <v>0.21000000000000002</v>
      </c>
      <c r="F432" s="26">
        <f t="shared" si="23"/>
        <v>-1.5500683333333497E-2</v>
      </c>
      <c r="H432" s="58">
        <f t="shared" si="24"/>
        <v>-1.8600820000000198</v>
      </c>
      <c r="I432" s="2" t="s">
        <v>65</v>
      </c>
      <c r="J432" s="33" t="s">
        <v>1720</v>
      </c>
      <c r="K432" s="59">
        <f t="shared" si="25"/>
        <v>44118</v>
      </c>
      <c r="L432" s="60" t="str">
        <f t="shared" ca="1" si="26"/>
        <v>2021/5/26</v>
      </c>
      <c r="M432" s="44">
        <f t="shared" ca="1" si="27"/>
        <v>27000</v>
      </c>
      <c r="N432" s="61">
        <f t="shared" ca="1" si="28"/>
        <v>-2.5145552962963232E-2</v>
      </c>
      <c r="O432" s="35">
        <f t="shared" si="29"/>
        <v>119.94317199999999</v>
      </c>
      <c r="P432" s="35">
        <f t="shared" si="30"/>
        <v>-5.6828000000010093E-2</v>
      </c>
      <c r="Q432" s="36">
        <f t="shared" si="31"/>
        <v>0.8</v>
      </c>
      <c r="R432" s="37">
        <f t="shared" si="32"/>
        <v>8528.5699999999542</v>
      </c>
      <c r="S432" s="38">
        <f t="shared" si="33"/>
        <v>11458.986651999938</v>
      </c>
      <c r="T432" s="38"/>
      <c r="U432" s="62"/>
      <c r="V432" s="39">
        <f t="shared" si="34"/>
        <v>63905.729999999989</v>
      </c>
      <c r="W432" s="39">
        <f t="shared" si="35"/>
        <v>75364.71665199993</v>
      </c>
      <c r="X432" s="1">
        <f t="shared" si="36"/>
        <v>62315</v>
      </c>
      <c r="Y432" s="37">
        <f t="shared" si="37"/>
        <v>13049.71665199993</v>
      </c>
      <c r="Z432" s="183">
        <f t="shared" si="38"/>
        <v>0.20941533582604399</v>
      </c>
      <c r="AA432" s="183">
        <f>SUM($C$2:C432)*D432/SUM($B$2:B432)-1</f>
        <v>0.32021225268947551</v>
      </c>
      <c r="AB432" s="183">
        <f t="shared" si="39"/>
        <v>-0.11079691686343152</v>
      </c>
      <c r="AC432" s="40">
        <f t="shared" si="40"/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22"/>
        <v>0.21000000000000002</v>
      </c>
      <c r="F433" s="26">
        <f t="shared" si="23"/>
        <v>-9.9865166666667452E-3</v>
      </c>
      <c r="H433" s="58">
        <f t="shared" si="24"/>
        <v>-1.1983820000000094</v>
      </c>
      <c r="I433" s="2" t="s">
        <v>65</v>
      </c>
      <c r="J433" s="33" t="s">
        <v>1722</v>
      </c>
      <c r="K433" s="59">
        <f t="shared" si="25"/>
        <v>44119</v>
      </c>
      <c r="L433" s="60" t="str">
        <f t="shared" ca="1" si="26"/>
        <v>2021/5/26</v>
      </c>
      <c r="M433" s="44">
        <f t="shared" ca="1" si="27"/>
        <v>26880</v>
      </c>
      <c r="N433" s="61">
        <f t="shared" ca="1" si="28"/>
        <v>-1.6272672247023938E-2</v>
      </c>
      <c r="O433" s="35">
        <f t="shared" si="29"/>
        <v>119.941697</v>
      </c>
      <c r="P433" s="35">
        <f t="shared" si="30"/>
        <v>-5.8302999999995109E-2</v>
      </c>
      <c r="Q433" s="36">
        <f t="shared" si="31"/>
        <v>0.8</v>
      </c>
      <c r="R433" s="37">
        <f t="shared" si="32"/>
        <v>8618.3399999999547</v>
      </c>
      <c r="S433" s="38">
        <f t="shared" si="33"/>
        <v>11514.96407399994</v>
      </c>
      <c r="T433" s="38"/>
      <c r="U433" s="62"/>
      <c r="V433" s="39">
        <f t="shared" si="34"/>
        <v>63905.729999999989</v>
      </c>
      <c r="W433" s="39">
        <f t="shared" si="35"/>
        <v>75420.694073999926</v>
      </c>
      <c r="X433" s="1">
        <f t="shared" si="36"/>
        <v>62435</v>
      </c>
      <c r="Y433" s="37">
        <f t="shared" si="37"/>
        <v>12985.694073999926</v>
      </c>
      <c r="Z433" s="183">
        <f t="shared" si="38"/>
        <v>0.2079874120925751</v>
      </c>
      <c r="AA433" s="183">
        <f>SUM($C$2:C433)*D433/SUM($B$2:B433)-1</f>
        <v>0.3122357245014924</v>
      </c>
      <c r="AB433" s="183">
        <f t="shared" si="39"/>
        <v>-0.1042483124089173</v>
      </c>
      <c r="AC433" s="40">
        <f t="shared" si="40"/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22"/>
        <v>0.22000000000000003</v>
      </c>
      <c r="F434" s="26">
        <f t="shared" si="23"/>
        <v>-5.4894074074074645E-3</v>
      </c>
      <c r="H434" s="58">
        <f t="shared" si="24"/>
        <v>-0.74107000000000767</v>
      </c>
      <c r="I434" s="2" t="s">
        <v>65</v>
      </c>
      <c r="J434" s="33" t="s">
        <v>1724</v>
      </c>
      <c r="K434" s="59">
        <f t="shared" si="25"/>
        <v>44120</v>
      </c>
      <c r="L434" s="60" t="str">
        <f t="shared" ca="1" si="26"/>
        <v>2021/5/26</v>
      </c>
      <c r="M434" s="44">
        <f t="shared" ca="1" si="27"/>
        <v>30105</v>
      </c>
      <c r="N434" s="61">
        <f t="shared" ca="1" si="28"/>
        <v>-8.9849045009135625E-3</v>
      </c>
      <c r="O434" s="35">
        <f t="shared" si="29"/>
        <v>134.92850000000001</v>
      </c>
      <c r="P434" s="35">
        <f t="shared" si="30"/>
        <v>-7.149999999998613E-2</v>
      </c>
      <c r="Q434" s="36">
        <f t="shared" si="31"/>
        <v>0.9</v>
      </c>
      <c r="R434" s="37">
        <f t="shared" si="32"/>
        <v>8719.7899999999554</v>
      </c>
      <c r="S434" s="38">
        <f t="shared" si="33"/>
        <v>11597.320699999942</v>
      </c>
      <c r="T434" s="38"/>
      <c r="U434" s="62"/>
      <c r="V434" s="39">
        <f t="shared" si="34"/>
        <v>63905.729999999989</v>
      </c>
      <c r="W434" s="39">
        <f t="shared" si="35"/>
        <v>75503.050699999934</v>
      </c>
      <c r="X434" s="1">
        <f t="shared" si="36"/>
        <v>62570</v>
      </c>
      <c r="Y434" s="37">
        <f t="shared" si="37"/>
        <v>12933.050699999934</v>
      </c>
      <c r="Z434" s="183">
        <f t="shared" si="38"/>
        <v>0.20669731021256088</v>
      </c>
      <c r="AA434" s="183">
        <f>SUM($C$2:C434)*D434/SUM($B$2:B434)-1</f>
        <v>0.30557745448686857</v>
      </c>
      <c r="AB434" s="183">
        <f t="shared" si="39"/>
        <v>-9.8880144274307691E-2</v>
      </c>
      <c r="AC434" s="40">
        <f t="shared" si="40"/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22"/>
        <v>0.22000000000000003</v>
      </c>
      <c r="F435" s="26">
        <f t="shared" si="23"/>
        <v>4.9017333333333012E-3</v>
      </c>
      <c r="H435" s="58">
        <f t="shared" si="24"/>
        <v>0.6617339999999956</v>
      </c>
      <c r="I435" s="2" t="s">
        <v>65</v>
      </c>
      <c r="J435" s="33" t="s">
        <v>1726</v>
      </c>
      <c r="K435" s="59">
        <f t="shared" si="25"/>
        <v>44123</v>
      </c>
      <c r="L435" s="60" t="str">
        <f t="shared" ca="1" si="26"/>
        <v>2021/5/26</v>
      </c>
      <c r="M435" s="44">
        <f t="shared" ca="1" si="27"/>
        <v>29700</v>
      </c>
      <c r="N435" s="61">
        <f t="shared" ca="1" si="28"/>
        <v>8.1324212121211582E-3</v>
      </c>
      <c r="O435" s="35">
        <f t="shared" si="29"/>
        <v>134.92366200000001</v>
      </c>
      <c r="P435" s="35">
        <f t="shared" si="30"/>
        <v>-7.6337999999992689E-2</v>
      </c>
      <c r="Q435" s="36">
        <f t="shared" si="31"/>
        <v>0.9</v>
      </c>
      <c r="R435" s="37">
        <f t="shared" si="32"/>
        <v>8822.2999999999556</v>
      </c>
      <c r="S435" s="38">
        <f t="shared" si="33"/>
        <v>11611.911259999943</v>
      </c>
      <c r="T435" s="38"/>
      <c r="U435" s="62"/>
      <c r="V435" s="39">
        <f t="shared" si="34"/>
        <v>63905.729999999989</v>
      </c>
      <c r="W435" s="39">
        <f t="shared" si="35"/>
        <v>75517.641259999931</v>
      </c>
      <c r="X435" s="1">
        <f t="shared" si="36"/>
        <v>62705</v>
      </c>
      <c r="Y435" s="37">
        <f t="shared" si="37"/>
        <v>12812.641259999931</v>
      </c>
      <c r="Z435" s="183">
        <f t="shared" si="38"/>
        <v>0.20433205103261187</v>
      </c>
      <c r="AA435" s="183">
        <f>SUM($C$2:C435)*D435/SUM($B$2:B435)-1</f>
        <v>0.29139585605658613</v>
      </c>
      <c r="AB435" s="183">
        <f t="shared" si="39"/>
        <v>-8.7063805023974261E-2</v>
      </c>
      <c r="AC435" s="40">
        <f t="shared" si="40"/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22"/>
        <v>0.22000000000000003</v>
      </c>
      <c r="F436" s="26">
        <f t="shared" si="23"/>
        <v>-4.6071407407406763E-3</v>
      </c>
      <c r="H436" s="58">
        <f t="shared" si="24"/>
        <v>-0.6219639999999913</v>
      </c>
      <c r="I436" s="2" t="s">
        <v>65</v>
      </c>
      <c r="J436" s="33" t="s">
        <v>1728</v>
      </c>
      <c r="K436" s="59">
        <f t="shared" si="25"/>
        <v>44124</v>
      </c>
      <c r="L436" s="60" t="str">
        <f t="shared" ca="1" si="26"/>
        <v>2021/5/26</v>
      </c>
      <c r="M436" s="44">
        <f t="shared" ca="1" si="27"/>
        <v>29565</v>
      </c>
      <c r="N436" s="61">
        <f t="shared" ca="1" si="28"/>
        <v>-7.678567901234461E-3</v>
      </c>
      <c r="O436" s="35">
        <f t="shared" si="29"/>
        <v>134.93650600000001</v>
      </c>
      <c r="P436" s="35">
        <f t="shared" si="30"/>
        <v>-6.3493999999991502E-2</v>
      </c>
      <c r="Q436" s="36">
        <f t="shared" si="31"/>
        <v>0.9</v>
      </c>
      <c r="R436" s="37">
        <f t="shared" si="32"/>
        <v>8923.8399999999565</v>
      </c>
      <c r="S436" s="38">
        <f t="shared" si="33"/>
        <v>11858.890975999942</v>
      </c>
      <c r="T436" s="38"/>
      <c r="U436" s="62"/>
      <c r="V436" s="39">
        <f t="shared" si="34"/>
        <v>63905.729999999989</v>
      </c>
      <c r="W436" s="39">
        <f t="shared" si="35"/>
        <v>75764.620975999933</v>
      </c>
      <c r="X436" s="1">
        <f t="shared" si="36"/>
        <v>62840</v>
      </c>
      <c r="Y436" s="37">
        <f t="shared" si="37"/>
        <v>12924.620975999933</v>
      </c>
      <c r="Z436" s="183">
        <f t="shared" si="38"/>
        <v>0.2056750632718003</v>
      </c>
      <c r="AA436" s="183">
        <f>SUM($C$2:C436)*D436/SUM($B$2:B436)-1</f>
        <v>0.30319748801732316</v>
      </c>
      <c r="AB436" s="183">
        <f t="shared" si="39"/>
        <v>-9.7522424745522862E-2</v>
      </c>
      <c r="AC436" s="40">
        <f t="shared" si="40"/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22"/>
        <v>0.22000000000000003</v>
      </c>
      <c r="F437" s="26">
        <f t="shared" si="23"/>
        <v>5.6859703703703753E-3</v>
      </c>
      <c r="H437" s="58">
        <f t="shared" si="24"/>
        <v>0.76760600000000068</v>
      </c>
      <c r="I437" s="2" t="s">
        <v>65</v>
      </c>
      <c r="J437" s="33" t="s">
        <v>1730</v>
      </c>
      <c r="K437" s="59">
        <f t="shared" si="25"/>
        <v>44125</v>
      </c>
      <c r="L437" s="60" t="str">
        <f t="shared" ca="1" si="26"/>
        <v>2021/5/26</v>
      </c>
      <c r="M437" s="44">
        <f t="shared" ca="1" si="27"/>
        <v>29430</v>
      </c>
      <c r="N437" s="61">
        <f t="shared" ca="1" si="28"/>
        <v>9.5200880054366385E-3</v>
      </c>
      <c r="O437" s="35">
        <f t="shared" si="29"/>
        <v>134.926368</v>
      </c>
      <c r="P437" s="35">
        <f t="shared" si="30"/>
        <v>-7.3632000000003472E-2</v>
      </c>
      <c r="Q437" s="36">
        <f t="shared" si="31"/>
        <v>0.9</v>
      </c>
      <c r="R437" s="37">
        <f t="shared" si="32"/>
        <v>9026.4299999999566</v>
      </c>
      <c r="S437" s="38">
        <f t="shared" si="33"/>
        <v>11871.560735999943</v>
      </c>
      <c r="T437" s="38"/>
      <c r="U437" s="62"/>
      <c r="V437" s="39">
        <f t="shared" si="34"/>
        <v>63905.729999999989</v>
      </c>
      <c r="W437" s="39">
        <f t="shared" si="35"/>
        <v>75777.290735999937</v>
      </c>
      <c r="X437" s="1">
        <f t="shared" si="36"/>
        <v>62975</v>
      </c>
      <c r="Y437" s="37">
        <f t="shared" si="37"/>
        <v>12802.290735999937</v>
      </c>
      <c r="Z437" s="183">
        <f t="shared" si="38"/>
        <v>0.20329163534735906</v>
      </c>
      <c r="AA437" s="183">
        <f>SUM($C$2:C437)*D437/SUM($B$2:B437)-1</f>
        <v>0.28913514641056293</v>
      </c>
      <c r="AB437" s="183">
        <f t="shared" si="39"/>
        <v>-8.584351106320387E-2</v>
      </c>
      <c r="AC437" s="40">
        <f t="shared" si="40"/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22"/>
        <v>0.22000000000000003</v>
      </c>
      <c r="F438" s="26">
        <f t="shared" si="23"/>
        <v>1.0587451851851828E-2</v>
      </c>
      <c r="H438" s="58">
        <f t="shared" si="24"/>
        <v>1.4293059999999969</v>
      </c>
      <c r="I438" s="2" t="s">
        <v>65</v>
      </c>
      <c r="J438" s="33" t="s">
        <v>1732</v>
      </c>
      <c r="K438" s="59">
        <f t="shared" si="25"/>
        <v>44126</v>
      </c>
      <c r="L438" s="60" t="str">
        <f t="shared" ca="1" si="26"/>
        <v>2021/5/26</v>
      </c>
      <c r="M438" s="44">
        <f t="shared" ca="1" si="27"/>
        <v>29295</v>
      </c>
      <c r="N438" s="61">
        <f t="shared" ca="1" si="28"/>
        <v>1.7808386755418973E-2</v>
      </c>
      <c r="O438" s="35">
        <f t="shared" si="29"/>
        <v>134.93450100000001</v>
      </c>
      <c r="P438" s="35">
        <f t="shared" si="30"/>
        <v>-6.5498999999988428E-2</v>
      </c>
      <c r="Q438" s="36">
        <f t="shared" si="31"/>
        <v>0.9</v>
      </c>
      <c r="R438" s="37">
        <f t="shared" si="32"/>
        <v>9129.5199999999568</v>
      </c>
      <c r="S438" s="38">
        <f t="shared" si="33"/>
        <v>11949.628727999943</v>
      </c>
      <c r="T438" s="38"/>
      <c r="U438" s="62"/>
      <c r="V438" s="39">
        <f t="shared" si="34"/>
        <v>63905.729999999989</v>
      </c>
      <c r="W438" s="39">
        <f t="shared" si="35"/>
        <v>75855.358727999934</v>
      </c>
      <c r="X438" s="1">
        <f t="shared" si="36"/>
        <v>63110</v>
      </c>
      <c r="Y438" s="37">
        <f t="shared" si="37"/>
        <v>12745.358727999934</v>
      </c>
      <c r="Z438" s="183">
        <f t="shared" si="38"/>
        <v>0.20195466214545932</v>
      </c>
      <c r="AA438" s="183">
        <f>SUM($C$2:C438)*D438/SUM($B$2:B438)-1</f>
        <v>0.28234883493052121</v>
      </c>
      <c r="AB438" s="183">
        <f t="shared" si="39"/>
        <v>-8.039417278506189E-2</v>
      </c>
      <c r="AC438" s="40">
        <f t="shared" si="40"/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22"/>
        <v>0.22000000000000003</v>
      </c>
      <c r="F439" s="26">
        <f t="shared" si="23"/>
        <v>2.6174162962962978E-2</v>
      </c>
      <c r="H439" s="58">
        <f t="shared" si="24"/>
        <v>3.5335120000000018</v>
      </c>
      <c r="I439" s="2" t="s">
        <v>65</v>
      </c>
      <c r="J439" s="33" t="s">
        <v>1734</v>
      </c>
      <c r="K439" s="59">
        <f t="shared" si="25"/>
        <v>44127</v>
      </c>
      <c r="L439" s="60" t="str">
        <f t="shared" ca="1" si="26"/>
        <v>2021/5/26</v>
      </c>
      <c r="M439" s="44">
        <f t="shared" ca="1" si="27"/>
        <v>29160</v>
      </c>
      <c r="N439" s="61">
        <f t="shared" ca="1" si="28"/>
        <v>4.4229488340192066E-2</v>
      </c>
      <c r="O439" s="35">
        <f t="shared" si="29"/>
        <v>134.93252000000001</v>
      </c>
      <c r="P439" s="35">
        <f t="shared" si="30"/>
        <v>-6.7479999999989104E-2</v>
      </c>
      <c r="Q439" s="36">
        <f t="shared" si="31"/>
        <v>0.9</v>
      </c>
      <c r="R439" s="37">
        <f t="shared" si="32"/>
        <v>9234.1999999999571</v>
      </c>
      <c r="S439" s="38">
        <f t="shared" si="33"/>
        <v>11902.883799999943</v>
      </c>
      <c r="T439" s="38"/>
      <c r="U439" s="62"/>
      <c r="V439" s="39">
        <f t="shared" si="34"/>
        <v>63905.729999999989</v>
      </c>
      <c r="W439" s="39">
        <f t="shared" si="35"/>
        <v>75808.613799999934</v>
      </c>
      <c r="X439" s="1">
        <f t="shared" si="36"/>
        <v>63245</v>
      </c>
      <c r="Y439" s="37">
        <f t="shared" si="37"/>
        <v>12563.613799999934</v>
      </c>
      <c r="Z439" s="183">
        <f t="shared" si="38"/>
        <v>0.19864991382717889</v>
      </c>
      <c r="AA439" s="183">
        <f>SUM($C$2:C439)*D439/SUM($B$2:B439)-1</f>
        <v>0.2622858884373247</v>
      </c>
      <c r="AB439" s="183">
        <f t="shared" si="39"/>
        <v>-6.3635974610145807E-2</v>
      </c>
      <c r="AC439" s="40">
        <f t="shared" si="40"/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22"/>
        <v>0.22000000000000003</v>
      </c>
      <c r="F440" s="26">
        <f t="shared" si="23"/>
        <v>2.5880074074074048E-2</v>
      </c>
      <c r="H440" s="58">
        <f t="shared" si="24"/>
        <v>3.4938099999999963</v>
      </c>
      <c r="I440" s="2" t="s">
        <v>65</v>
      </c>
      <c r="J440" s="33" t="s">
        <v>1736</v>
      </c>
      <c r="K440" s="59">
        <f t="shared" si="25"/>
        <v>44130</v>
      </c>
      <c r="L440" s="60" t="str">
        <f t="shared" ca="1" si="26"/>
        <v>2021/5/26</v>
      </c>
      <c r="M440" s="44">
        <f t="shared" ca="1" si="27"/>
        <v>28755</v>
      </c>
      <c r="N440" s="61">
        <f t="shared" ca="1" si="28"/>
        <v>4.4348483741957871E-2</v>
      </c>
      <c r="O440" s="35">
        <f t="shared" si="29"/>
        <v>134.92524499999999</v>
      </c>
      <c r="P440" s="35">
        <f t="shared" si="30"/>
        <v>-7.4755000000010341E-2</v>
      </c>
      <c r="Q440" s="36">
        <f t="shared" si="31"/>
        <v>0.9</v>
      </c>
      <c r="R440" s="37">
        <f t="shared" si="32"/>
        <v>9338.8499999999567</v>
      </c>
      <c r="S440" s="38">
        <f t="shared" si="33"/>
        <v>12040.579304999943</v>
      </c>
      <c r="T440" s="38"/>
      <c r="U440" s="62"/>
      <c r="V440" s="39">
        <f t="shared" si="34"/>
        <v>63905.729999999989</v>
      </c>
      <c r="W440" s="39">
        <f t="shared" si="35"/>
        <v>75946.30930499993</v>
      </c>
      <c r="X440" s="1">
        <f t="shared" si="36"/>
        <v>63380</v>
      </c>
      <c r="Y440" s="37">
        <f t="shared" si="37"/>
        <v>12566.30930499993</v>
      </c>
      <c r="Z440" s="183">
        <f t="shared" si="38"/>
        <v>0.19826931689807403</v>
      </c>
      <c r="AA440" s="183">
        <f>SUM($C$2:C440)*D440/SUM($B$2:B440)-1</f>
        <v>0.26201473765903183</v>
      </c>
      <c r="AB440" s="183">
        <f t="shared" si="39"/>
        <v>-6.3745420760957794E-2</v>
      </c>
      <c r="AC440" s="40">
        <f t="shared" si="40"/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22"/>
        <v>0.22000000000000003</v>
      </c>
      <c r="F441" s="26">
        <f t="shared" si="23"/>
        <v>2.470371851851854E-2</v>
      </c>
      <c r="H441" s="58">
        <f t="shared" si="24"/>
        <v>3.3350020000000029</v>
      </c>
      <c r="I441" s="2" t="s">
        <v>65</v>
      </c>
      <c r="J441" s="33" t="s">
        <v>1738</v>
      </c>
      <c r="K441" s="59">
        <f t="shared" si="25"/>
        <v>44131</v>
      </c>
      <c r="L441" s="60" t="str">
        <f t="shared" ca="1" si="26"/>
        <v>2021/5/26</v>
      </c>
      <c r="M441" s="44">
        <f t="shared" ca="1" si="27"/>
        <v>28620</v>
      </c>
      <c r="N441" s="61">
        <f t="shared" ca="1" si="28"/>
        <v>4.2532345562543712E-2</v>
      </c>
      <c r="O441" s="35">
        <f t="shared" si="29"/>
        <v>134.927324</v>
      </c>
      <c r="P441" s="35">
        <f t="shared" si="30"/>
        <v>-7.2676000000001295E-2</v>
      </c>
      <c r="Q441" s="36">
        <f t="shared" si="31"/>
        <v>0.9</v>
      </c>
      <c r="R441" s="37">
        <f t="shared" si="32"/>
        <v>9443.3799999999574</v>
      </c>
      <c r="S441" s="38">
        <f t="shared" si="33"/>
        <v>12189.514903999945</v>
      </c>
      <c r="T441" s="38"/>
      <c r="U441" s="62"/>
      <c r="V441" s="39">
        <f t="shared" si="34"/>
        <v>63905.729999999989</v>
      </c>
      <c r="W441" s="39">
        <f t="shared" si="35"/>
        <v>76095.244903999934</v>
      </c>
      <c r="X441" s="1">
        <f t="shared" si="36"/>
        <v>63515</v>
      </c>
      <c r="Y441" s="37">
        <f t="shared" si="37"/>
        <v>12580.244903999934</v>
      </c>
      <c r="Z441" s="183">
        <f t="shared" si="38"/>
        <v>0.1980673054239146</v>
      </c>
      <c r="AA441" s="183">
        <f>SUM($C$2:C441)*D441/SUM($B$2:B441)-1</f>
        <v>0.2629173680552237</v>
      </c>
      <c r="AB441" s="183">
        <f t="shared" si="39"/>
        <v>-6.4850062631309102E-2</v>
      </c>
      <c r="AC441" s="40">
        <f t="shared" si="40"/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22"/>
        <v>0.22000000000000003</v>
      </c>
      <c r="F442" s="26">
        <f t="shared" si="23"/>
        <v>2.0586474074073952E-2</v>
      </c>
      <c r="H442" s="58">
        <f t="shared" si="24"/>
        <v>2.7791739999999834</v>
      </c>
      <c r="I442" s="2" t="s">
        <v>65</v>
      </c>
      <c r="J442" s="33" t="s">
        <v>1740</v>
      </c>
      <c r="K442" s="59">
        <f t="shared" si="25"/>
        <v>44132</v>
      </c>
      <c r="L442" s="60" t="str">
        <f t="shared" ca="1" si="26"/>
        <v>2021/5/26</v>
      </c>
      <c r="M442" s="44">
        <f t="shared" ca="1" si="27"/>
        <v>28485</v>
      </c>
      <c r="N442" s="61">
        <f t="shared" ca="1" si="28"/>
        <v>3.5611673161312758E-2</v>
      </c>
      <c r="O442" s="35">
        <f t="shared" si="29"/>
        <v>134.92655999999999</v>
      </c>
      <c r="P442" s="35">
        <f t="shared" si="30"/>
        <v>-7.3440000000005057E-2</v>
      </c>
      <c r="Q442" s="36">
        <f t="shared" si="31"/>
        <v>0.9</v>
      </c>
      <c r="R442" s="37">
        <f t="shared" si="32"/>
        <v>9547.4899999999579</v>
      </c>
      <c r="S442" s="38">
        <f t="shared" si="33"/>
        <v>12373.547039999947</v>
      </c>
      <c r="T442" s="38"/>
      <c r="U442" s="62"/>
      <c r="V442" s="39">
        <f t="shared" si="34"/>
        <v>63905.729999999989</v>
      </c>
      <c r="W442" s="39">
        <f t="shared" si="35"/>
        <v>76279.277039999928</v>
      </c>
      <c r="X442" s="1">
        <f t="shared" si="36"/>
        <v>63650</v>
      </c>
      <c r="Y442" s="37">
        <f t="shared" si="37"/>
        <v>12629.277039999928</v>
      </c>
      <c r="Z442" s="183">
        <f t="shared" si="38"/>
        <v>0.19841754972505776</v>
      </c>
      <c r="AA442" s="183">
        <f>SUM($C$2:C442)*D442/SUM($B$2:B442)-1</f>
        <v>0.26743094726840733</v>
      </c>
      <c r="AB442" s="183">
        <f t="shared" si="39"/>
        <v>-6.9013397543349564E-2</v>
      </c>
      <c r="AC442" s="40">
        <f t="shared" si="40"/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22"/>
        <v>0.22000000000000003</v>
      </c>
      <c r="F443" s="26">
        <f t="shared" si="23"/>
        <v>1.6077111111111139E-2</v>
      </c>
      <c r="H443" s="58">
        <f t="shared" si="24"/>
        <v>2.1704100000000039</v>
      </c>
      <c r="I443" s="2" t="s">
        <v>65</v>
      </c>
      <c r="J443" s="33" t="s">
        <v>1742</v>
      </c>
      <c r="K443" s="59">
        <f t="shared" si="25"/>
        <v>44133</v>
      </c>
      <c r="L443" s="60" t="str">
        <f t="shared" ca="1" si="26"/>
        <v>2021/5/26</v>
      </c>
      <c r="M443" s="44">
        <f t="shared" ca="1" si="27"/>
        <v>28350</v>
      </c>
      <c r="N443" s="61">
        <f t="shared" ca="1" si="28"/>
        <v>2.7943550264550317E-2</v>
      </c>
      <c r="O443" s="35">
        <f t="shared" si="29"/>
        <v>134.93157000000002</v>
      </c>
      <c r="P443" s="35">
        <f t="shared" si="30"/>
        <v>-6.8429999999978008E-2</v>
      </c>
      <c r="Q443" s="36">
        <f t="shared" si="31"/>
        <v>0.9</v>
      </c>
      <c r="R443" s="37">
        <f t="shared" si="32"/>
        <v>9651.1399999999576</v>
      </c>
      <c r="S443" s="38">
        <f t="shared" si="33"/>
        <v>12563.854051999946</v>
      </c>
      <c r="T443" s="38"/>
      <c r="U443" s="62"/>
      <c r="V443" s="39">
        <f t="shared" si="34"/>
        <v>63905.729999999989</v>
      </c>
      <c r="W443" s="39">
        <f t="shared" si="35"/>
        <v>76469.584051999933</v>
      </c>
      <c r="X443" s="1">
        <f t="shared" si="36"/>
        <v>63785</v>
      </c>
      <c r="Y443" s="37">
        <f t="shared" si="37"/>
        <v>12684.584051999933</v>
      </c>
      <c r="Z443" s="183">
        <f t="shared" si="38"/>
        <v>0.19886468686995262</v>
      </c>
      <c r="AA443" s="183">
        <f>SUM($C$2:C443)*D443/SUM($B$2:B443)-1</f>
        <v>0.27251942523504669</v>
      </c>
      <c r="AB443" s="183">
        <f t="shared" si="39"/>
        <v>-7.3654738365094063E-2</v>
      </c>
      <c r="AC443" s="40">
        <f t="shared" si="40"/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22"/>
        <v>0.22000000000000003</v>
      </c>
      <c r="F444" s="26">
        <f t="shared" si="23"/>
        <v>3.8427866666666609E-2</v>
      </c>
      <c r="H444" s="58">
        <f t="shared" si="24"/>
        <v>5.1877619999999922</v>
      </c>
      <c r="I444" s="2" t="s">
        <v>65</v>
      </c>
      <c r="J444" s="33" t="s">
        <v>1744</v>
      </c>
      <c r="K444" s="59">
        <f t="shared" si="25"/>
        <v>44134</v>
      </c>
      <c r="L444" s="60" t="str">
        <f t="shared" ca="1" si="26"/>
        <v>2021/5/26</v>
      </c>
      <c r="M444" s="44">
        <f t="shared" ca="1" si="27"/>
        <v>28215</v>
      </c>
      <c r="N444" s="61">
        <f t="shared" ca="1" si="28"/>
        <v>6.7110867623604367E-2</v>
      </c>
      <c r="O444" s="35">
        <f t="shared" si="29"/>
        <v>134.93363400000001</v>
      </c>
      <c r="P444" s="35">
        <f t="shared" si="30"/>
        <v>-6.6365999999987935E-2</v>
      </c>
      <c r="Q444" s="36">
        <f t="shared" si="31"/>
        <v>0.9</v>
      </c>
      <c r="R444" s="37">
        <f t="shared" si="32"/>
        <v>9757.0699999999579</v>
      </c>
      <c r="S444" s="38">
        <f t="shared" si="33"/>
        <v>12428.555765999947</v>
      </c>
      <c r="T444" s="38"/>
      <c r="U444" s="62"/>
      <c r="V444" s="39">
        <f t="shared" si="34"/>
        <v>63905.729999999989</v>
      </c>
      <c r="W444" s="39">
        <f t="shared" si="35"/>
        <v>76334.285765999928</v>
      </c>
      <c r="X444" s="1">
        <f t="shared" si="36"/>
        <v>63920</v>
      </c>
      <c r="Y444" s="37">
        <f t="shared" si="37"/>
        <v>12414.285765999928</v>
      </c>
      <c r="Z444" s="183">
        <f t="shared" si="38"/>
        <v>0.19421598507509263</v>
      </c>
      <c r="AA444" s="183">
        <f>SUM($C$2:C444)*D444/SUM($B$2:B444)-1</f>
        <v>0.24462632450331023</v>
      </c>
      <c r="AB444" s="183">
        <f t="shared" si="39"/>
        <v>-5.0410339428217599E-2</v>
      </c>
      <c r="AC444" s="40">
        <f t="shared" si="40"/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22"/>
        <v>0.22000000000000003</v>
      </c>
      <c r="F445" s="26">
        <f t="shared" si="23"/>
        <v>3.3232296296296225E-2</v>
      </c>
      <c r="H445" s="58">
        <f t="shared" si="24"/>
        <v>4.4863599999999906</v>
      </c>
      <c r="I445" s="2" t="s">
        <v>65</v>
      </c>
      <c r="J445" s="33" t="s">
        <v>1804</v>
      </c>
      <c r="K445" s="59">
        <f t="shared" si="25"/>
        <v>44137</v>
      </c>
      <c r="L445" s="60" t="str">
        <f t="shared" ca="1" si="26"/>
        <v>2021/5/26</v>
      </c>
      <c r="M445" s="44">
        <f t="shared" ca="1" si="27"/>
        <v>27810</v>
      </c>
      <c r="N445" s="61">
        <f t="shared" ca="1" si="28"/>
        <v>5.888246673858312E-2</v>
      </c>
      <c r="O445" s="35">
        <f t="shared" si="29"/>
        <v>134.93308000000002</v>
      </c>
      <c r="P445" s="35">
        <f t="shared" si="30"/>
        <v>-6.6919999999981883E-2</v>
      </c>
      <c r="Q445" s="36">
        <f t="shared" si="31"/>
        <v>0.9</v>
      </c>
      <c r="R445" s="37">
        <f t="shared" si="32"/>
        <v>9862.4699999999575</v>
      </c>
      <c r="S445" s="38">
        <f t="shared" si="33"/>
        <v>12625.934093999946</v>
      </c>
      <c r="T445" s="38"/>
      <c r="U445" s="62"/>
      <c r="V445" s="39">
        <f t="shared" si="34"/>
        <v>63905.729999999989</v>
      </c>
      <c r="W445" s="39">
        <f t="shared" si="35"/>
        <v>76531.664093999934</v>
      </c>
      <c r="X445" s="1">
        <f t="shared" si="36"/>
        <v>64055</v>
      </c>
      <c r="Y445" s="37">
        <f t="shared" si="37"/>
        <v>12476.664093999934</v>
      </c>
      <c r="Z445" s="183">
        <f t="shared" si="38"/>
        <v>0.19478048698774386</v>
      </c>
      <c r="AA445" s="183">
        <f>SUM($C$2:C445)*D445/SUM($B$2:B445)-1</f>
        <v>0.25034578837227506</v>
      </c>
      <c r="AB445" s="183">
        <f t="shared" si="39"/>
        <v>-5.5565301384531196E-2</v>
      </c>
      <c r="AC445" s="40">
        <f t="shared" si="40"/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22"/>
        <v>0.22000000000000003</v>
      </c>
      <c r="F446" s="26">
        <f t="shared" si="23"/>
        <v>1.8037703703703511E-2</v>
      </c>
      <c r="H446" s="58">
        <f t="shared" si="24"/>
        <v>2.435089999999974</v>
      </c>
      <c r="I446" s="2" t="s">
        <v>65</v>
      </c>
      <c r="J446" s="33" t="s">
        <v>1806</v>
      </c>
      <c r="K446" s="59">
        <f t="shared" si="25"/>
        <v>44138</v>
      </c>
      <c r="L446" s="60" t="str">
        <f t="shared" ca="1" si="26"/>
        <v>2021/5/26</v>
      </c>
      <c r="M446" s="44">
        <f t="shared" ca="1" si="27"/>
        <v>27675</v>
      </c>
      <c r="N446" s="61">
        <f t="shared" ca="1" si="28"/>
        <v>3.2115911472447717E-2</v>
      </c>
      <c r="O446" s="35">
        <f t="shared" si="29"/>
        <v>134.93230499999999</v>
      </c>
      <c r="P446" s="35">
        <f t="shared" si="30"/>
        <v>-6.7695000000014716E-2</v>
      </c>
      <c r="Q446" s="36">
        <f t="shared" si="31"/>
        <v>0.9</v>
      </c>
      <c r="R446" s="37">
        <f t="shared" si="32"/>
        <v>9966.3199999999579</v>
      </c>
      <c r="S446" s="38">
        <f t="shared" si="33"/>
        <v>12949.239575999944</v>
      </c>
      <c r="T446" s="38"/>
      <c r="U446" s="62"/>
      <c r="V446" s="39">
        <f t="shared" si="34"/>
        <v>63905.729999999989</v>
      </c>
      <c r="W446" s="39">
        <f t="shared" si="35"/>
        <v>76854.96957599993</v>
      </c>
      <c r="X446" s="1">
        <f t="shared" si="36"/>
        <v>64190</v>
      </c>
      <c r="Y446" s="37">
        <f t="shared" si="37"/>
        <v>12664.96957599993</v>
      </c>
      <c r="Z446" s="183">
        <f t="shared" si="38"/>
        <v>0.19730440218102396</v>
      </c>
      <c r="AA446" s="183">
        <f>SUM($C$2:C446)*D446/SUM($B$2:B446)-1</f>
        <v>0.26842912976919342</v>
      </c>
      <c r="AB446" s="183">
        <f t="shared" si="39"/>
        <v>-7.1124727588169456E-2</v>
      </c>
      <c r="AC446" s="40">
        <f t="shared" si="40"/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22"/>
        <v>0.22000000000000003</v>
      </c>
      <c r="F447" s="26">
        <f t="shared" si="23"/>
        <v>1.9116029629629515E-2</v>
      </c>
      <c r="H447" s="58">
        <f t="shared" si="24"/>
        <v>2.5806639999999845</v>
      </c>
      <c r="I447" s="2" t="s">
        <v>65</v>
      </c>
      <c r="J447" s="33" t="s">
        <v>1808</v>
      </c>
      <c r="K447" s="59">
        <f t="shared" si="25"/>
        <v>44139</v>
      </c>
      <c r="L447" s="60" t="str">
        <f t="shared" ca="1" si="26"/>
        <v>2021/5/26</v>
      </c>
      <c r="M447" s="44">
        <f t="shared" ca="1" si="27"/>
        <v>27540</v>
      </c>
      <c r="N447" s="61">
        <f t="shared" ca="1" si="28"/>
        <v>3.4202700072621439E-2</v>
      </c>
      <c r="O447" s="35">
        <f t="shared" si="29"/>
        <v>134.92968400000001</v>
      </c>
      <c r="P447" s="35">
        <f t="shared" si="30"/>
        <v>-7.0315999999991163E-2</v>
      </c>
      <c r="Q447" s="36">
        <f t="shared" si="31"/>
        <v>0.9</v>
      </c>
      <c r="R447" s="37">
        <f t="shared" si="32"/>
        <v>10070.279999999957</v>
      </c>
      <c r="S447" s="38">
        <f t="shared" si="33"/>
        <v>13070.216411999945</v>
      </c>
      <c r="T447" s="38"/>
      <c r="U447" s="62"/>
      <c r="V447" s="39">
        <f t="shared" si="34"/>
        <v>63905.729999999989</v>
      </c>
      <c r="W447" s="39">
        <f t="shared" si="35"/>
        <v>76975.946411999932</v>
      </c>
      <c r="X447" s="1">
        <f t="shared" si="36"/>
        <v>64325</v>
      </c>
      <c r="Y447" s="37">
        <f t="shared" si="37"/>
        <v>12650.946411999932</v>
      </c>
      <c r="Z447" s="183">
        <f t="shared" si="38"/>
        <v>0.19667231110765537</v>
      </c>
      <c r="AA447" s="183">
        <f>SUM($C$2:C447)*D447/SUM($B$2:B447)-1</f>
        <v>0.26649641220524778</v>
      </c>
      <c r="AB447" s="183">
        <f t="shared" si="39"/>
        <v>-6.9824101097592406E-2</v>
      </c>
      <c r="AC447" s="40">
        <f t="shared" si="40"/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22"/>
        <v>0.22000000000000003</v>
      </c>
      <c r="F448" s="26">
        <f t="shared" si="23"/>
        <v>8.8251851851842492E-4</v>
      </c>
      <c r="H448" s="58">
        <f t="shared" si="24"/>
        <v>0.11913999999998737</v>
      </c>
      <c r="I448" s="2" t="s">
        <v>65</v>
      </c>
      <c r="J448" s="33" t="s">
        <v>1810</v>
      </c>
      <c r="K448" s="59">
        <f t="shared" si="25"/>
        <v>44140</v>
      </c>
      <c r="L448" s="60" t="str">
        <f t="shared" ca="1" si="26"/>
        <v>2021/5/26</v>
      </c>
      <c r="M448" s="44">
        <f t="shared" ca="1" si="27"/>
        <v>27405</v>
      </c>
      <c r="N448" s="61">
        <f t="shared" ca="1" si="28"/>
        <v>1.5867943805873159E-3</v>
      </c>
      <c r="O448" s="35">
        <f t="shared" si="29"/>
        <v>134.92514999999997</v>
      </c>
      <c r="P448" s="35">
        <f t="shared" si="30"/>
        <v>-7.4850000000026284E-2</v>
      </c>
      <c r="Q448" s="36">
        <f t="shared" si="31"/>
        <v>0.9</v>
      </c>
      <c r="R448" s="37">
        <f t="shared" si="32"/>
        <v>10172.379999999957</v>
      </c>
      <c r="S448" s="38">
        <f t="shared" si="33"/>
        <v>13442.800169999942</v>
      </c>
      <c r="T448" s="38"/>
      <c r="U448" s="62"/>
      <c r="V448" s="39">
        <f t="shared" si="34"/>
        <v>63905.729999999989</v>
      </c>
      <c r="W448" s="39">
        <f t="shared" si="35"/>
        <v>77348.530169999925</v>
      </c>
      <c r="X448" s="1">
        <f t="shared" si="36"/>
        <v>64460</v>
      </c>
      <c r="Y448" s="37">
        <f t="shared" si="37"/>
        <v>12888.530169999925</v>
      </c>
      <c r="Z448" s="183">
        <f t="shared" si="38"/>
        <v>0.19994617080359789</v>
      </c>
      <c r="AA448" s="183">
        <f>SUM($C$2:C448)*D448/SUM($B$2:B448)-1</f>
        <v>0.2889131240619125</v>
      </c>
      <c r="AB448" s="183">
        <f t="shared" si="39"/>
        <v>-8.8966953258314607E-2</v>
      </c>
      <c r="AC448" s="40">
        <f t="shared" si="40"/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22"/>
        <v>0.22000000000000003</v>
      </c>
      <c r="F449" s="26">
        <f t="shared" si="23"/>
        <v>8.4308000000000317E-3</v>
      </c>
      <c r="H449" s="58">
        <f t="shared" si="24"/>
        <v>1.1381580000000042</v>
      </c>
      <c r="I449" s="2" t="s">
        <v>65</v>
      </c>
      <c r="J449" s="33" t="s">
        <v>1812</v>
      </c>
      <c r="K449" s="59">
        <f t="shared" si="25"/>
        <v>44141</v>
      </c>
      <c r="L449" s="60" t="str">
        <f t="shared" ca="1" si="26"/>
        <v>2021/5/26</v>
      </c>
      <c r="M449" s="44">
        <f t="shared" ca="1" si="27"/>
        <v>27270</v>
      </c>
      <c r="N449" s="61">
        <f t="shared" ca="1" si="28"/>
        <v>1.5233871287128768E-2</v>
      </c>
      <c r="O449" s="35">
        <f t="shared" si="29"/>
        <v>134.92429200000001</v>
      </c>
      <c r="P449" s="35">
        <f t="shared" si="30"/>
        <v>-7.5707999999991671E-2</v>
      </c>
      <c r="Q449" s="36">
        <f t="shared" si="31"/>
        <v>0.9</v>
      </c>
      <c r="R449" s="37">
        <f t="shared" si="32"/>
        <v>10275.249999999958</v>
      </c>
      <c r="S449" s="38">
        <f t="shared" si="33"/>
        <v>13477.017899999946</v>
      </c>
      <c r="T449" s="38"/>
      <c r="U449" s="62"/>
      <c r="V449" s="39">
        <f t="shared" si="34"/>
        <v>63905.729999999989</v>
      </c>
      <c r="W449" s="39">
        <f t="shared" si="35"/>
        <v>77382.747899999929</v>
      </c>
      <c r="X449" s="1">
        <f t="shared" si="36"/>
        <v>64595</v>
      </c>
      <c r="Y449" s="37">
        <f t="shared" si="37"/>
        <v>12787.747899999929</v>
      </c>
      <c r="Z449" s="183">
        <f t="shared" si="38"/>
        <v>0.19796807647650638</v>
      </c>
      <c r="AA449" s="183">
        <f>SUM($C$2:C449)*D449/SUM($B$2:B449)-1</f>
        <v>0.27866788186285896</v>
      </c>
      <c r="AB449" s="183">
        <f t="shared" si="39"/>
        <v>-8.0699805386352574E-2</v>
      </c>
      <c r="AC449" s="40">
        <f t="shared" si="40"/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22"/>
        <v>0.22000000000000003</v>
      </c>
      <c r="F450" s="26">
        <f t="shared" si="23"/>
        <v>-9.6066518518518433E-3</v>
      </c>
      <c r="H450" s="58">
        <f t="shared" si="24"/>
        <v>-1.2968979999999988</v>
      </c>
      <c r="I450" s="2" t="s">
        <v>65</v>
      </c>
      <c r="J450" s="33" t="s">
        <v>1814</v>
      </c>
      <c r="K450" s="59">
        <f t="shared" si="25"/>
        <v>44144</v>
      </c>
      <c r="L450" s="60" t="str">
        <f t="shared" ca="1" si="26"/>
        <v>2021/5/26</v>
      </c>
      <c r="M450" s="44">
        <f t="shared" ca="1" si="27"/>
        <v>26865</v>
      </c>
      <c r="N450" s="61">
        <f t="shared" ca="1" si="28"/>
        <v>-1.7620240833798605E-2</v>
      </c>
      <c r="O450" s="35">
        <f t="shared" si="29"/>
        <v>134.93566799999999</v>
      </c>
      <c r="P450" s="35">
        <f t="shared" si="30"/>
        <v>-6.4332000000007383E-2</v>
      </c>
      <c r="Q450" s="36">
        <f t="shared" si="31"/>
        <v>0.9</v>
      </c>
      <c r="R450" s="37">
        <f t="shared" si="32"/>
        <v>10376.279999999959</v>
      </c>
      <c r="S450" s="38">
        <f t="shared" si="33"/>
        <v>13858.559567999944</v>
      </c>
      <c r="T450" s="38"/>
      <c r="U450" s="62"/>
      <c r="V450" s="39">
        <f t="shared" si="34"/>
        <v>63905.729999999989</v>
      </c>
      <c r="W450" s="39">
        <f t="shared" si="35"/>
        <v>77764.289567999935</v>
      </c>
      <c r="X450" s="1">
        <f t="shared" si="36"/>
        <v>64730</v>
      </c>
      <c r="Y450" s="37">
        <f t="shared" si="37"/>
        <v>13034.289567999935</v>
      </c>
      <c r="Z450" s="183">
        <f t="shared" si="38"/>
        <v>0.20136396675420887</v>
      </c>
      <c r="AA450" s="183">
        <f>SUM($C$2:C450)*D450/SUM($B$2:B450)-1</f>
        <v>0.30142939243344125</v>
      </c>
      <c r="AB450" s="183">
        <f t="shared" si="39"/>
        <v>-0.10006542567923238</v>
      </c>
      <c r="AC450" s="40">
        <f t="shared" si="40"/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22"/>
        <v>0.22000000000000003</v>
      </c>
      <c r="F451" s="26">
        <f t="shared" si="23"/>
        <v>-2.450488888888879E-3</v>
      </c>
      <c r="H451" s="58">
        <f t="shared" si="24"/>
        <v>-0.33081599999999867</v>
      </c>
      <c r="I451" s="2" t="s">
        <v>65</v>
      </c>
      <c r="J451" s="33" t="s">
        <v>1816</v>
      </c>
      <c r="K451" s="59">
        <f t="shared" si="25"/>
        <v>44145</v>
      </c>
      <c r="L451" s="60" t="str">
        <f t="shared" ca="1" si="26"/>
        <v>2021/5/26</v>
      </c>
      <c r="M451" s="44">
        <f t="shared" ca="1" si="27"/>
        <v>26730</v>
      </c>
      <c r="N451" s="61">
        <f t="shared" ca="1" si="28"/>
        <v>-4.5173153759820242E-3</v>
      </c>
      <c r="O451" s="35">
        <f t="shared" si="29"/>
        <v>134.93376000000001</v>
      </c>
      <c r="P451" s="35">
        <f t="shared" si="30"/>
        <v>-6.6239999999993415E-2</v>
      </c>
      <c r="Q451" s="36">
        <f t="shared" si="31"/>
        <v>0.9</v>
      </c>
      <c r="R451" s="37">
        <f t="shared" si="32"/>
        <v>10478.039999999959</v>
      </c>
      <c r="S451" s="38">
        <f t="shared" si="33"/>
        <v>13893.881039999946</v>
      </c>
      <c r="T451" s="38"/>
      <c r="U451" s="62"/>
      <c r="V451" s="39">
        <f t="shared" si="34"/>
        <v>63905.729999999989</v>
      </c>
      <c r="W451" s="39">
        <f t="shared" si="35"/>
        <v>77799.611039999931</v>
      </c>
      <c r="X451" s="1">
        <f t="shared" si="36"/>
        <v>64865</v>
      </c>
      <c r="Y451" s="37">
        <f t="shared" si="37"/>
        <v>12934.611039999931</v>
      </c>
      <c r="Z451" s="183">
        <f t="shared" si="38"/>
        <v>0.19940817143297518</v>
      </c>
      <c r="AA451" s="183">
        <f>SUM($C$2:C451)*D451/SUM($B$2:B451)-1</f>
        <v>0.29146137217431733</v>
      </c>
      <c r="AB451" s="183">
        <f t="shared" ref="AB451:AB482" si="41">Z451-AA451</f>
        <v>-9.2053200741342156E-2</v>
      </c>
      <c r="AC451" s="40">
        <f t="shared" ref="AC451:AC481" si="42"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22"/>
        <v>0.22000000000000003</v>
      </c>
      <c r="F452" s="26">
        <f t="shared" si="23"/>
        <v>9.01897777777768E-3</v>
      </c>
      <c r="H452" s="58">
        <f t="shared" si="24"/>
        <v>1.2175619999999867</v>
      </c>
      <c r="I452" s="2" t="s">
        <v>65</v>
      </c>
      <c r="J452" s="33" t="s">
        <v>1818</v>
      </c>
      <c r="K452" s="59">
        <f t="shared" si="25"/>
        <v>44146</v>
      </c>
      <c r="L452" s="60" t="str">
        <f t="shared" ca="1" si="26"/>
        <v>2021/5/26</v>
      </c>
      <c r="M452" s="44">
        <f t="shared" ca="1" si="27"/>
        <v>26595</v>
      </c>
      <c r="N452" s="61">
        <f t="shared" ca="1" si="28"/>
        <v>1.671028877608555E-2</v>
      </c>
      <c r="O452" s="35">
        <f t="shared" si="29"/>
        <v>134.930937</v>
      </c>
      <c r="P452" s="35">
        <f t="shared" si="30"/>
        <v>-6.9062999999999874E-2</v>
      </c>
      <c r="Q452" s="36">
        <f t="shared" si="31"/>
        <v>0.9</v>
      </c>
      <c r="R452" s="37">
        <f t="shared" si="32"/>
        <v>10580.969999999959</v>
      </c>
      <c r="S452" s="38">
        <f t="shared" si="33"/>
        <v>13870.593572999946</v>
      </c>
      <c r="T452" s="38"/>
      <c r="U452" s="62"/>
      <c r="V452" s="39">
        <f t="shared" si="34"/>
        <v>63905.729999999989</v>
      </c>
      <c r="W452" s="39">
        <f t="shared" si="35"/>
        <v>77776.323572999929</v>
      </c>
      <c r="X452" s="1">
        <f t="shared" si="36"/>
        <v>65000</v>
      </c>
      <c r="Y452" s="37">
        <f t="shared" si="37"/>
        <v>12776.323572999929</v>
      </c>
      <c r="Z452" s="183">
        <f t="shared" si="38"/>
        <v>0.19655882419999893</v>
      </c>
      <c r="AA452" s="183">
        <f>SUM($C$2:C452)*D452/SUM($B$2:B452)-1</f>
        <v>0.27617436062015388</v>
      </c>
      <c r="AB452" s="183">
        <f t="shared" si="41"/>
        <v>-7.9615536420154953E-2</v>
      </c>
      <c r="AC452" s="40">
        <f t="shared" si="42"/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22"/>
        <v>0.22000000000000003</v>
      </c>
      <c r="F453" s="26">
        <f t="shared" si="23"/>
        <v>5.9800592592593044E-3</v>
      </c>
      <c r="H453" s="58">
        <f t="shared" si="24"/>
        <v>0.80730800000000613</v>
      </c>
      <c r="I453" s="2" t="s">
        <v>65</v>
      </c>
      <c r="J453" s="33" t="s">
        <v>1820</v>
      </c>
      <c r="K453" s="59">
        <f t="shared" si="25"/>
        <v>44147</v>
      </c>
      <c r="L453" s="60" t="str">
        <f t="shared" ca="1" si="26"/>
        <v>2021/5/26</v>
      </c>
      <c r="M453" s="44">
        <f t="shared" ca="1" si="27"/>
        <v>26460</v>
      </c>
      <c r="N453" s="61">
        <f t="shared" ca="1" si="28"/>
        <v>1.1136334845049216E-2</v>
      </c>
      <c r="O453" s="35">
        <f t="shared" si="29"/>
        <v>134.92477600000001</v>
      </c>
      <c r="P453" s="35">
        <f t="shared" si="30"/>
        <v>-7.522399999999152E-2</v>
      </c>
      <c r="Q453" s="36">
        <f t="shared" si="31"/>
        <v>0.9</v>
      </c>
      <c r="R453" s="37">
        <f t="shared" si="32"/>
        <v>10683.58999999996</v>
      </c>
      <c r="S453" s="38">
        <f t="shared" si="33"/>
        <v>14046.784131999948</v>
      </c>
      <c r="T453" s="38"/>
      <c r="U453" s="62"/>
      <c r="V453" s="39">
        <f t="shared" si="34"/>
        <v>63905.729999999989</v>
      </c>
      <c r="W453" s="39">
        <f t="shared" si="35"/>
        <v>77952.514131999938</v>
      </c>
      <c r="X453" s="1">
        <f t="shared" si="36"/>
        <v>65135</v>
      </c>
      <c r="Y453" s="37">
        <f t="shared" si="37"/>
        <v>12817.514131999938</v>
      </c>
      <c r="Z453" s="183">
        <f t="shared" si="38"/>
        <v>0.19678382025024854</v>
      </c>
      <c r="AA453" s="183">
        <f>SUM($C$2:C453)*D453/SUM($B$2:B453)-1</f>
        <v>0.27938512409685057</v>
      </c>
      <c r="AB453" s="183">
        <f t="shared" si="41"/>
        <v>-8.2601303846602026E-2</v>
      </c>
      <c r="AC453" s="40">
        <f t="shared" si="42"/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22"/>
        <v>0.22000000000000003</v>
      </c>
      <c r="F454" s="26">
        <f t="shared" si="23"/>
        <v>7.156414814814601E-3</v>
      </c>
      <c r="H454" s="58">
        <f t="shared" si="24"/>
        <v>0.96611599999997111</v>
      </c>
      <c r="I454" s="2" t="s">
        <v>65</v>
      </c>
      <c r="J454" s="33" t="s">
        <v>1822</v>
      </c>
      <c r="K454" s="59">
        <f t="shared" si="25"/>
        <v>44148</v>
      </c>
      <c r="L454" s="60" t="str">
        <f t="shared" ca="1" si="26"/>
        <v>2021/5/26</v>
      </c>
      <c r="M454" s="44">
        <f t="shared" ca="1" si="27"/>
        <v>26325</v>
      </c>
      <c r="N454" s="61">
        <f t="shared" ca="1" si="28"/>
        <v>1.3395340550806819E-2</v>
      </c>
      <c r="O454" s="35">
        <f t="shared" si="29"/>
        <v>134.92844199999999</v>
      </c>
      <c r="P454" s="35">
        <f t="shared" si="30"/>
        <v>-7.1558000000010225E-2</v>
      </c>
      <c r="Q454" s="36">
        <f t="shared" si="31"/>
        <v>0.9</v>
      </c>
      <c r="R454" s="37">
        <f t="shared" si="32"/>
        <v>10786.32999999996</v>
      </c>
      <c r="S454" s="38">
        <f t="shared" si="33"/>
        <v>14165.687188999946</v>
      </c>
      <c r="T454" s="38"/>
      <c r="U454" s="62"/>
      <c r="V454" s="39">
        <f t="shared" si="34"/>
        <v>63905.729999999989</v>
      </c>
      <c r="W454" s="39">
        <f t="shared" si="35"/>
        <v>78071.417188999942</v>
      </c>
      <c r="X454" s="1">
        <f t="shared" si="36"/>
        <v>65270</v>
      </c>
      <c r="Y454" s="37">
        <f t="shared" si="37"/>
        <v>12801.417188999942</v>
      </c>
      <c r="Z454" s="183">
        <f t="shared" si="38"/>
        <v>0.19613018521525882</v>
      </c>
      <c r="AA454" s="183">
        <f>SUM($C$2:C454)*D454/SUM($B$2:B454)-1</f>
        <v>0.27734514293654366</v>
      </c>
      <c r="AB454" s="183">
        <f t="shared" si="41"/>
        <v>-8.1214957721284842E-2</v>
      </c>
      <c r="AC454" s="40">
        <f t="shared" si="42"/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22"/>
        <v>0.22000000000000003</v>
      </c>
      <c r="F455" s="26">
        <f t="shared" si="23"/>
        <v>-4.8032000000001029E-3</v>
      </c>
      <c r="H455" s="58">
        <f t="shared" si="24"/>
        <v>-0.64843200000001389</v>
      </c>
      <c r="I455" s="2" t="s">
        <v>65</v>
      </c>
      <c r="J455" s="33" t="s">
        <v>1824</v>
      </c>
      <c r="K455" s="59">
        <f t="shared" si="25"/>
        <v>44151</v>
      </c>
      <c r="L455" s="60" t="str">
        <f t="shared" ca="1" si="26"/>
        <v>2021/5/26</v>
      </c>
      <c r="M455" s="44">
        <f t="shared" ca="1" si="27"/>
        <v>25920</v>
      </c>
      <c r="N455" s="61">
        <f t="shared" ca="1" si="28"/>
        <v>-9.1310833333335291E-3</v>
      </c>
      <c r="O455" s="35">
        <f t="shared" si="29"/>
        <v>134.93023199999999</v>
      </c>
      <c r="P455" s="35">
        <f t="shared" si="30"/>
        <v>-6.9768000000010488E-2</v>
      </c>
      <c r="Q455" s="36">
        <f t="shared" si="31"/>
        <v>0.9</v>
      </c>
      <c r="R455" s="37">
        <f t="shared" si="32"/>
        <v>10887.84999999996</v>
      </c>
      <c r="S455" s="38">
        <f t="shared" si="33"/>
        <v>14471.041434999946</v>
      </c>
      <c r="T455" s="38"/>
      <c r="U455" s="62"/>
      <c r="V455" s="39">
        <f t="shared" si="34"/>
        <v>63905.729999999989</v>
      </c>
      <c r="W455" s="39">
        <f t="shared" si="35"/>
        <v>78376.77143499993</v>
      </c>
      <c r="X455" s="1">
        <f t="shared" si="36"/>
        <v>65405</v>
      </c>
      <c r="Y455" s="37">
        <f t="shared" si="37"/>
        <v>12971.77143499993</v>
      </c>
      <c r="Z455" s="183">
        <f t="shared" si="38"/>
        <v>0.19832996613408649</v>
      </c>
      <c r="AA455" s="183">
        <f>SUM($C$2:C455)*D455/SUM($B$2:B455)-1</f>
        <v>0.29210267233649057</v>
      </c>
      <c r="AB455" s="183">
        <f t="shared" si="41"/>
        <v>-9.3772706202404077E-2</v>
      </c>
      <c r="AC455" s="40">
        <f t="shared" si="42"/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22"/>
        <v>0.22000000000000003</v>
      </c>
      <c r="F456" s="26">
        <f t="shared" si="23"/>
        <v>2.5490222222220769E-3</v>
      </c>
      <c r="H456" s="58">
        <f t="shared" si="24"/>
        <v>0.34411799999998038</v>
      </c>
      <c r="I456" s="2" t="s">
        <v>65</v>
      </c>
      <c r="J456" s="33" t="s">
        <v>1826</v>
      </c>
      <c r="K456" s="59">
        <f t="shared" si="25"/>
        <v>44152</v>
      </c>
      <c r="L456" s="60" t="str">
        <f t="shared" ca="1" si="26"/>
        <v>2021/5/26</v>
      </c>
      <c r="M456" s="44">
        <f t="shared" ca="1" si="27"/>
        <v>25785</v>
      </c>
      <c r="N456" s="61">
        <f t="shared" ca="1" si="28"/>
        <v>4.8711681210003039E-3</v>
      </c>
      <c r="O456" s="35">
        <f t="shared" si="29"/>
        <v>134.93503799999999</v>
      </c>
      <c r="P456" s="35">
        <f t="shared" si="30"/>
        <v>-6.4962000000008402E-2</v>
      </c>
      <c r="Q456" s="36">
        <f t="shared" si="31"/>
        <v>0.9</v>
      </c>
      <c r="R456" s="37">
        <f t="shared" si="32"/>
        <v>10990.119999999961</v>
      </c>
      <c r="S456" s="38">
        <f t="shared" si="33"/>
        <v>14500.364327999947</v>
      </c>
      <c r="T456" s="38"/>
      <c r="U456" s="62"/>
      <c r="V456" s="39">
        <f t="shared" si="34"/>
        <v>63905.729999999989</v>
      </c>
      <c r="W456" s="39">
        <f t="shared" si="35"/>
        <v>78406.094327999934</v>
      </c>
      <c r="X456" s="1">
        <f t="shared" si="36"/>
        <v>65540</v>
      </c>
      <c r="Y456" s="37">
        <f t="shared" si="37"/>
        <v>12866.094327999934</v>
      </c>
      <c r="Z456" s="183">
        <f t="shared" si="38"/>
        <v>0.19630903765639207</v>
      </c>
      <c r="AA456" s="183">
        <f>SUM($C$2:C456)*D456/SUM($B$2:B456)-1</f>
        <v>0.28208495802582889</v>
      </c>
      <c r="AB456" s="183">
        <f t="shared" si="41"/>
        <v>-8.577592036943682E-2</v>
      </c>
      <c r="AC456" s="40">
        <f t="shared" si="42"/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22"/>
        <v>0.22000000000000003</v>
      </c>
      <c r="F457" s="26">
        <f t="shared" si="23"/>
        <v>1.4706962962962836E-3</v>
      </c>
      <c r="H457" s="58">
        <f t="shared" si="24"/>
        <v>0.19854399999999828</v>
      </c>
      <c r="I457" s="2" t="s">
        <v>65</v>
      </c>
      <c r="J457" s="33" t="s">
        <v>1828</v>
      </c>
      <c r="K457" s="59">
        <f t="shared" si="25"/>
        <v>44153</v>
      </c>
      <c r="L457" s="60" t="str">
        <f t="shared" ca="1" si="26"/>
        <v>2021/5/26</v>
      </c>
      <c r="M457" s="44">
        <f t="shared" ca="1" si="27"/>
        <v>25650</v>
      </c>
      <c r="N457" s="61">
        <f t="shared" ca="1" si="28"/>
        <v>2.8252849902533866E-3</v>
      </c>
      <c r="O457" s="35">
        <f t="shared" si="29"/>
        <v>134.932928</v>
      </c>
      <c r="P457" s="35">
        <f t="shared" si="30"/>
        <v>-6.7071999999996024E-2</v>
      </c>
      <c r="Q457" s="36">
        <f t="shared" si="31"/>
        <v>0.9</v>
      </c>
      <c r="R457" s="37">
        <f t="shared" si="32"/>
        <v>11092.279999999961</v>
      </c>
      <c r="S457" s="38">
        <f t="shared" si="33"/>
        <v>14650.683423999948</v>
      </c>
      <c r="T457" s="38"/>
      <c r="U457" s="62"/>
      <c r="V457" s="39">
        <f t="shared" si="34"/>
        <v>63905.729999999989</v>
      </c>
      <c r="W457" s="39">
        <f t="shared" si="35"/>
        <v>78556.41342399994</v>
      </c>
      <c r="X457" s="1">
        <f t="shared" si="36"/>
        <v>65675</v>
      </c>
      <c r="Y457" s="37">
        <f t="shared" si="37"/>
        <v>12881.41342399994</v>
      </c>
      <c r="Z457" s="183">
        <f t="shared" si="38"/>
        <v>0.19613876549676346</v>
      </c>
      <c r="AA457" s="183">
        <f>SUM($C$2:C457)*D457/SUM($B$2:B457)-1</f>
        <v>0.28285722083620923</v>
      </c>
      <c r="AB457" s="183">
        <f t="shared" si="41"/>
        <v>-8.6718455339445777E-2</v>
      </c>
      <c r="AC457" s="40">
        <f t="shared" si="42"/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22"/>
        <v>0.22000000000000003</v>
      </c>
      <c r="F458" s="26">
        <f t="shared" si="23"/>
        <v>-1.4701925925925884E-3</v>
      </c>
      <c r="H458" s="58">
        <f t="shared" si="24"/>
        <v>-0.19847599999999943</v>
      </c>
      <c r="I458" s="2" t="s">
        <v>65</v>
      </c>
      <c r="J458" s="33" t="s">
        <v>1830</v>
      </c>
      <c r="K458" s="59">
        <f t="shared" si="25"/>
        <v>44154</v>
      </c>
      <c r="L458" s="60" t="str">
        <f t="shared" ca="1" si="26"/>
        <v>2021/5/26</v>
      </c>
      <c r="M458" s="44">
        <f t="shared" ca="1" si="27"/>
        <v>25515</v>
      </c>
      <c r="N458" s="61">
        <f t="shared" ca="1" si="28"/>
        <v>-2.8392608269645222E-3</v>
      </c>
      <c r="O458" s="35">
        <f t="shared" si="29"/>
        <v>134.933942</v>
      </c>
      <c r="P458" s="35">
        <f t="shared" si="30"/>
        <v>-6.6057999999998174E-2</v>
      </c>
      <c r="Q458" s="36">
        <f t="shared" si="31"/>
        <v>0.9</v>
      </c>
      <c r="R458" s="37">
        <f t="shared" si="32"/>
        <v>11194.139999999961</v>
      </c>
      <c r="S458" s="38">
        <f t="shared" si="33"/>
        <v>14828.877257999948</v>
      </c>
      <c r="T458" s="38"/>
      <c r="U458" s="62"/>
      <c r="V458" s="39">
        <f t="shared" si="34"/>
        <v>63905.729999999989</v>
      </c>
      <c r="W458" s="39">
        <f t="shared" si="35"/>
        <v>78734.607257999931</v>
      </c>
      <c r="X458" s="1">
        <f t="shared" si="36"/>
        <v>65810</v>
      </c>
      <c r="Y458" s="37">
        <f t="shared" si="37"/>
        <v>12924.607257999931</v>
      </c>
      <c r="Z458" s="183">
        <f t="shared" si="38"/>
        <v>0.19639275578179505</v>
      </c>
      <c r="AA458" s="183">
        <f>SUM($C$2:C458)*D458/SUM($B$2:B458)-1</f>
        <v>0.28605165945490629</v>
      </c>
      <c r="AB458" s="183">
        <f t="shared" si="41"/>
        <v>-8.9658903673111245E-2</v>
      </c>
      <c r="AC458" s="40">
        <f t="shared" si="42"/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22"/>
        <v>0.22000000000000003</v>
      </c>
      <c r="F459" s="26">
        <f t="shared" si="23"/>
        <v>-1.0881037037037062E-2</v>
      </c>
      <c r="H459" s="58">
        <f t="shared" si="24"/>
        <v>-1.4689400000000035</v>
      </c>
      <c r="I459" s="2" t="s">
        <v>65</v>
      </c>
      <c r="J459" s="33" t="s">
        <v>1832</v>
      </c>
      <c r="K459" s="59">
        <f t="shared" si="25"/>
        <v>44155</v>
      </c>
      <c r="L459" s="60" t="str">
        <f t="shared" ca="1" si="26"/>
        <v>2021/5/26</v>
      </c>
      <c r="M459" s="44">
        <f t="shared" ca="1" si="27"/>
        <v>25380</v>
      </c>
      <c r="N459" s="61">
        <f t="shared" ca="1" si="28"/>
        <v>-2.1125417651694296E-2</v>
      </c>
      <c r="O459" s="35">
        <f t="shared" si="29"/>
        <v>134.92348000000001</v>
      </c>
      <c r="P459" s="35">
        <f t="shared" si="30"/>
        <v>-7.6519999999987931E-2</v>
      </c>
      <c r="Q459" s="36">
        <f t="shared" si="31"/>
        <v>0.9</v>
      </c>
      <c r="R459" s="37">
        <f t="shared" si="32"/>
        <v>11295.039999999961</v>
      </c>
      <c r="S459" s="38">
        <f t="shared" si="33"/>
        <v>15103.727487999948</v>
      </c>
      <c r="T459" s="38"/>
      <c r="U459" s="62"/>
      <c r="V459" s="39">
        <f t="shared" si="34"/>
        <v>63905.729999999989</v>
      </c>
      <c r="W459" s="39">
        <f t="shared" si="35"/>
        <v>79009.457487999942</v>
      </c>
      <c r="X459" s="1">
        <f t="shared" si="36"/>
        <v>65945</v>
      </c>
      <c r="Y459" s="37">
        <f t="shared" si="37"/>
        <v>13064.457487999942</v>
      </c>
      <c r="Z459" s="183">
        <f t="shared" si="38"/>
        <v>0.19811141842444369</v>
      </c>
      <c r="AA459" s="183">
        <f>SUM($C$2:C459)*D459/SUM($B$2:B459)-1</f>
        <v>0.29757070034379907</v>
      </c>
      <c r="AB459" s="183">
        <f t="shared" si="41"/>
        <v>-9.945928191935538E-2</v>
      </c>
      <c r="AC459" s="40">
        <f t="shared" si="42"/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22"/>
        <v>0.22000000000000003</v>
      </c>
      <c r="F460" s="26">
        <f t="shared" si="23"/>
        <v>-1.8723407407407598E-2</v>
      </c>
      <c r="H460" s="58">
        <f t="shared" si="24"/>
        <v>-2.5276600000000258</v>
      </c>
      <c r="I460" s="2" t="s">
        <v>65</v>
      </c>
      <c r="J460" s="33" t="s">
        <v>1864</v>
      </c>
      <c r="K460" s="59">
        <f t="shared" si="25"/>
        <v>44158</v>
      </c>
      <c r="L460" s="60" t="str">
        <f t="shared" ca="1" si="26"/>
        <v>2021/5/26</v>
      </c>
      <c r="M460" s="44">
        <f t="shared" ca="1" si="27"/>
        <v>24975</v>
      </c>
      <c r="N460" s="61">
        <f t="shared" ca="1" si="28"/>
        <v>-3.6940776776777158E-2</v>
      </c>
      <c r="O460" s="35">
        <f t="shared" si="29"/>
        <v>134.92479</v>
      </c>
      <c r="P460" s="35">
        <f t="shared" si="30"/>
        <v>-7.5209999999998445E-2</v>
      </c>
      <c r="Q460" s="36">
        <f t="shared" si="31"/>
        <v>0.9</v>
      </c>
      <c r="R460" s="37">
        <f t="shared" si="32"/>
        <v>11395.139999999961</v>
      </c>
      <c r="S460" s="38">
        <f t="shared" si="33"/>
        <v>15359.50920599995</v>
      </c>
      <c r="T460" s="38"/>
      <c r="U460" s="62"/>
      <c r="V460" s="39">
        <f t="shared" si="34"/>
        <v>63905.729999999989</v>
      </c>
      <c r="W460" s="39">
        <f t="shared" si="35"/>
        <v>79265.23920599994</v>
      </c>
      <c r="X460" s="1">
        <f t="shared" si="36"/>
        <v>66080</v>
      </c>
      <c r="Y460" s="37">
        <f t="shared" si="37"/>
        <v>13185.23920599994</v>
      </c>
      <c r="Z460" s="183">
        <f t="shared" si="38"/>
        <v>0.19953449161622183</v>
      </c>
      <c r="AA460" s="183">
        <f>SUM($C$2:C460)*D460/SUM($B$2:B460)-1</f>
        <v>0.30731850873741884</v>
      </c>
      <c r="AB460" s="183">
        <f t="shared" si="41"/>
        <v>-0.10778401712119701</v>
      </c>
      <c r="AC460" s="40">
        <f t="shared" si="42"/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22"/>
        <v>0.22000000000000003</v>
      </c>
      <c r="F461" s="26">
        <f t="shared" si="23"/>
        <v>-1.8821437037037102E-2</v>
      </c>
      <c r="H461" s="58">
        <f t="shared" si="24"/>
        <v>-2.5408940000000086</v>
      </c>
      <c r="I461" s="2" t="s">
        <v>65</v>
      </c>
      <c r="J461" s="33" t="s">
        <v>1866</v>
      </c>
      <c r="K461" s="59">
        <f t="shared" si="25"/>
        <v>44159</v>
      </c>
      <c r="L461" s="60" t="str">
        <f t="shared" ca="1" si="26"/>
        <v>2021/5/26</v>
      </c>
      <c r="M461" s="44">
        <f t="shared" ca="1" si="27"/>
        <v>24840</v>
      </c>
      <c r="N461" s="61">
        <f t="shared" ca="1" si="28"/>
        <v>-3.7336002818035549E-2</v>
      </c>
      <c r="O461" s="35">
        <f t="shared" si="29"/>
        <v>134.93132900000001</v>
      </c>
      <c r="P461" s="35">
        <f t="shared" si="30"/>
        <v>-6.867099999999482E-2</v>
      </c>
      <c r="Q461" s="36">
        <f t="shared" si="31"/>
        <v>0.9</v>
      </c>
      <c r="R461" s="37">
        <f t="shared" si="32"/>
        <v>11495.229999999961</v>
      </c>
      <c r="S461" s="38">
        <f t="shared" si="33"/>
        <v>15496.71956299995</v>
      </c>
      <c r="T461" s="38"/>
      <c r="U461" s="62"/>
      <c r="V461" s="39">
        <f t="shared" si="34"/>
        <v>63905.729999999989</v>
      </c>
      <c r="W461" s="39">
        <f t="shared" si="35"/>
        <v>79402.449562999944</v>
      </c>
      <c r="X461" s="1">
        <f t="shared" si="36"/>
        <v>66215</v>
      </c>
      <c r="Y461" s="37">
        <f t="shared" si="37"/>
        <v>13187.449562999944</v>
      </c>
      <c r="Z461" s="183">
        <f t="shared" si="38"/>
        <v>0.19916105962395148</v>
      </c>
      <c r="AA461" s="183">
        <f>SUM($C$2:C461)*D461/SUM($B$2:B461)-1</f>
        <v>0.30687971157269911</v>
      </c>
      <c r="AB461" s="183">
        <f t="shared" si="41"/>
        <v>-0.10771865194874763</v>
      </c>
      <c r="AC461" s="40">
        <f t="shared" si="42"/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22"/>
        <v>0.22000000000000003</v>
      </c>
      <c r="F462" s="26">
        <f t="shared" si="23"/>
        <v>-8.8201481481494032E-4</v>
      </c>
      <c r="H462" s="58">
        <f t="shared" si="24"/>
        <v>-0.11907200000001694</v>
      </c>
      <c r="I462" s="2" t="s">
        <v>65</v>
      </c>
      <c r="J462" s="33" t="s">
        <v>1868</v>
      </c>
      <c r="K462" s="59">
        <f t="shared" si="25"/>
        <v>44160</v>
      </c>
      <c r="L462" s="60" t="str">
        <f t="shared" ca="1" si="26"/>
        <v>2021/5/26</v>
      </c>
      <c r="M462" s="44">
        <f t="shared" ca="1" si="27"/>
        <v>24705</v>
      </c>
      <c r="N462" s="61">
        <f t="shared" ca="1" si="28"/>
        <v>-1.7592098765434601E-3</v>
      </c>
      <c r="O462" s="35">
        <f t="shared" si="29"/>
        <v>134.93188800000001</v>
      </c>
      <c r="P462" s="35">
        <f t="shared" si="30"/>
        <v>-6.8111999999985073E-2</v>
      </c>
      <c r="Q462" s="36">
        <f t="shared" si="31"/>
        <v>0.9</v>
      </c>
      <c r="R462" s="37">
        <f t="shared" si="32"/>
        <v>11597.149999999961</v>
      </c>
      <c r="S462" s="38">
        <f t="shared" si="33"/>
        <v>15353.466884999951</v>
      </c>
      <c r="T462" s="38"/>
      <c r="U462" s="62"/>
      <c r="V462" s="39">
        <f t="shared" si="34"/>
        <v>63905.729999999989</v>
      </c>
      <c r="W462" s="39">
        <f t="shared" si="35"/>
        <v>79259.196884999939</v>
      </c>
      <c r="X462" s="1">
        <f t="shared" si="36"/>
        <v>66350</v>
      </c>
      <c r="Y462" s="37">
        <f t="shared" si="37"/>
        <v>12909.196884999939</v>
      </c>
      <c r="Z462" s="183">
        <f t="shared" si="38"/>
        <v>0.19456212336096357</v>
      </c>
      <c r="AA462" s="183">
        <f>SUM($C$2:C462)*D462/SUM($B$2:B462)-1</f>
        <v>0.28283758788154789</v>
      </c>
      <c r="AB462" s="183">
        <f t="shared" si="41"/>
        <v>-8.8275464520584324E-2</v>
      </c>
      <c r="AC462" s="40">
        <f t="shared" si="42"/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22"/>
        <v>0.22000000000000003</v>
      </c>
      <c r="F463" s="26">
        <f t="shared" si="23"/>
        <v>1.5687259259257863E-3</v>
      </c>
      <c r="H463" s="58">
        <f t="shared" si="24"/>
        <v>0.21177799999998115</v>
      </c>
      <c r="I463" s="2" t="s">
        <v>65</v>
      </c>
      <c r="J463" s="33" t="s">
        <v>1870</v>
      </c>
      <c r="K463" s="59">
        <f t="shared" si="25"/>
        <v>44161</v>
      </c>
      <c r="L463" s="60" t="str">
        <f t="shared" ca="1" si="26"/>
        <v>2021/5/26</v>
      </c>
      <c r="M463" s="44">
        <f t="shared" ca="1" si="27"/>
        <v>24570</v>
      </c>
      <c r="N463" s="61">
        <f t="shared" ca="1" si="28"/>
        <v>3.1460712250709448E-3</v>
      </c>
      <c r="O463" s="35">
        <f t="shared" si="29"/>
        <v>134.93591900000001</v>
      </c>
      <c r="P463" s="35">
        <f t="shared" si="30"/>
        <v>-6.4080999999987398E-2</v>
      </c>
      <c r="Q463" s="36">
        <f t="shared" si="31"/>
        <v>0.9</v>
      </c>
      <c r="R463" s="37">
        <f t="shared" si="32"/>
        <v>11699.319999999962</v>
      </c>
      <c r="S463" s="38">
        <f t="shared" si="33"/>
        <v>15451.291923999948</v>
      </c>
      <c r="T463" s="38"/>
      <c r="U463" s="62"/>
      <c r="V463" s="39">
        <f t="shared" si="34"/>
        <v>63905.729999999989</v>
      </c>
      <c r="W463" s="39">
        <f t="shared" si="35"/>
        <v>79357.021923999942</v>
      </c>
      <c r="X463" s="1">
        <f t="shared" si="36"/>
        <v>66485</v>
      </c>
      <c r="Y463" s="37">
        <f t="shared" si="37"/>
        <v>12872.021923999942</v>
      </c>
      <c r="Z463" s="183">
        <f t="shared" si="38"/>
        <v>0.19360791041588232</v>
      </c>
      <c r="AA463" s="183">
        <f>SUM($C$2:C463)*D463/SUM($B$2:B463)-1</f>
        <v>0.27916354967037837</v>
      </c>
      <c r="AB463" s="183">
        <f t="shared" si="41"/>
        <v>-8.5555639254496052E-2</v>
      </c>
      <c r="AC463" s="40">
        <f t="shared" si="42"/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22"/>
        <v>0.22000000000000003</v>
      </c>
      <c r="F464" s="26">
        <f t="shared" si="23"/>
        <v>-1.3721629629630857E-3</v>
      </c>
      <c r="H464" s="58">
        <f t="shared" si="24"/>
        <v>-0.18524200000001656</v>
      </c>
      <c r="I464" s="2" t="s">
        <v>65</v>
      </c>
      <c r="J464" s="33" t="s">
        <v>1872</v>
      </c>
      <c r="K464" s="59">
        <f t="shared" si="25"/>
        <v>44162</v>
      </c>
      <c r="L464" s="60" t="str">
        <f t="shared" ca="1" si="26"/>
        <v>2021/5/26</v>
      </c>
      <c r="M464" s="44">
        <f t="shared" ca="1" si="27"/>
        <v>24435</v>
      </c>
      <c r="N464" s="61">
        <f t="shared" ca="1" si="28"/>
        <v>-2.7670689584614709E-3</v>
      </c>
      <c r="O464" s="35">
        <f t="shared" si="29"/>
        <v>134.926815</v>
      </c>
      <c r="P464" s="35">
        <f t="shared" si="30"/>
        <v>-7.3184999999995171E-2</v>
      </c>
      <c r="Q464" s="36">
        <f t="shared" si="31"/>
        <v>0.9</v>
      </c>
      <c r="R464" s="37">
        <f t="shared" si="32"/>
        <v>11801.189999999962</v>
      </c>
      <c r="S464" s="38">
        <f t="shared" si="33"/>
        <v>15630.67615499995</v>
      </c>
      <c r="T464" s="38"/>
      <c r="U464" s="62"/>
      <c r="V464" s="39">
        <f t="shared" si="34"/>
        <v>63905.729999999989</v>
      </c>
      <c r="W464" s="39">
        <f t="shared" si="35"/>
        <v>79536.406154999946</v>
      </c>
      <c r="X464" s="1">
        <f t="shared" si="36"/>
        <v>66620</v>
      </c>
      <c r="Y464" s="37">
        <f t="shared" si="37"/>
        <v>12916.406154999946</v>
      </c>
      <c r="Z464" s="183">
        <f t="shared" si="38"/>
        <v>0.19388180959171342</v>
      </c>
      <c r="AA464" s="183">
        <f>SUM($C$2:C464)*D464/SUM($B$2:B464)-1</f>
        <v>0.28226543693284833</v>
      </c>
      <c r="AB464" s="183">
        <f t="shared" si="41"/>
        <v>-8.8383627341134918E-2</v>
      </c>
      <c r="AC464" s="40">
        <f t="shared" si="42"/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22"/>
        <v>0.22000000000000003</v>
      </c>
      <c r="F465" s="26">
        <f t="shared" si="23"/>
        <v>3.0391703703702222E-3</v>
      </c>
      <c r="H465" s="58">
        <f t="shared" si="24"/>
        <v>0.41028799999998</v>
      </c>
      <c r="I465" s="2" t="s">
        <v>65</v>
      </c>
      <c r="J465" s="33" t="s">
        <v>1874</v>
      </c>
      <c r="K465" s="59">
        <f t="shared" si="25"/>
        <v>44165</v>
      </c>
      <c r="L465" s="60" t="str">
        <f t="shared" ca="1" si="26"/>
        <v>2021/5/26</v>
      </c>
      <c r="M465" s="44">
        <f t="shared" ca="1" si="27"/>
        <v>24030</v>
      </c>
      <c r="N465" s="61">
        <f t="shared" ca="1" si="28"/>
        <v>6.2320066583434327E-3</v>
      </c>
      <c r="O465" s="35">
        <f t="shared" si="29"/>
        <v>134.929384</v>
      </c>
      <c r="P465" s="35">
        <f t="shared" si="30"/>
        <v>-7.0616000000001122E-2</v>
      </c>
      <c r="Q465" s="36">
        <f t="shared" si="31"/>
        <v>0.9</v>
      </c>
      <c r="R465" s="37">
        <f t="shared" si="32"/>
        <v>11903.509999999962</v>
      </c>
      <c r="S465" s="38">
        <f t="shared" si="33"/>
        <v>15697.15863699995</v>
      </c>
      <c r="T465" s="38"/>
      <c r="U465" s="62"/>
      <c r="V465" s="39">
        <f t="shared" si="34"/>
        <v>63905.729999999989</v>
      </c>
      <c r="W465" s="39">
        <f t="shared" si="35"/>
        <v>79602.888636999938</v>
      </c>
      <c r="X465" s="1">
        <f t="shared" si="36"/>
        <v>66755</v>
      </c>
      <c r="Y465" s="37">
        <f t="shared" si="37"/>
        <v>12847.888636999938</v>
      </c>
      <c r="Z465" s="183">
        <f t="shared" si="38"/>
        <v>0.19246331566174724</v>
      </c>
      <c r="AA465" s="183">
        <f>SUM($C$2:C465)*D465/SUM($B$2:B465)-1</f>
        <v>0.27608561886649952</v>
      </c>
      <c r="AB465" s="183">
        <f t="shared" si="41"/>
        <v>-8.362230320475228E-2</v>
      </c>
      <c r="AC465" s="40">
        <f t="shared" si="42"/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22"/>
        <v>0.22000000000000003</v>
      </c>
      <c r="F466" s="26">
        <f t="shared" si="23"/>
        <v>-1.2547540740740715E-2</v>
      </c>
      <c r="H466" s="58">
        <f t="shared" si="24"/>
        <v>-1.6939179999999965</v>
      </c>
      <c r="I466" s="2" t="s">
        <v>65</v>
      </c>
      <c r="J466" s="33" t="s">
        <v>1876</v>
      </c>
      <c r="K466" s="59">
        <f t="shared" si="25"/>
        <v>44166</v>
      </c>
      <c r="L466" s="60" t="str">
        <f t="shared" ca="1" si="26"/>
        <v>2021/5/26</v>
      </c>
      <c r="M466" s="44">
        <f t="shared" ca="1" si="27"/>
        <v>23895</v>
      </c>
      <c r="N466" s="61">
        <f t="shared" ca="1" si="28"/>
        <v>-2.5874872148985092E-2</v>
      </c>
      <c r="O466" s="35">
        <f t="shared" si="29"/>
        <v>134.92783499999999</v>
      </c>
      <c r="P466" s="35">
        <f t="shared" si="30"/>
        <v>-7.2165000000012469E-2</v>
      </c>
      <c r="Q466" s="36">
        <f t="shared" si="31"/>
        <v>0.9</v>
      </c>
      <c r="R466" s="37">
        <f t="shared" si="32"/>
        <v>12004.239999999962</v>
      </c>
      <c r="S466" s="38">
        <f t="shared" si="33"/>
        <v>16079.679479999948</v>
      </c>
      <c r="T466" s="38"/>
      <c r="U466" s="62"/>
      <c r="V466" s="39">
        <f t="shared" si="34"/>
        <v>63905.729999999989</v>
      </c>
      <c r="W466" s="39">
        <f t="shared" si="35"/>
        <v>79985.409479999944</v>
      </c>
      <c r="X466" s="1">
        <f t="shared" si="36"/>
        <v>66890</v>
      </c>
      <c r="Y466" s="37">
        <f t="shared" si="37"/>
        <v>13095.409479999944</v>
      </c>
      <c r="Z466" s="183">
        <f t="shared" si="38"/>
        <v>0.19577529496187696</v>
      </c>
      <c r="AA466" s="183">
        <f>SUM($C$2:C466)*D466/SUM($B$2:B466)-1</f>
        <v>0.29561003863533553</v>
      </c>
      <c r="AB466" s="183">
        <f t="shared" si="41"/>
        <v>-9.983474367345857E-2</v>
      </c>
      <c r="AC466" s="40">
        <f t="shared" si="42"/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22"/>
        <v>0.22000000000000003</v>
      </c>
      <c r="F467" s="26">
        <f t="shared" si="23"/>
        <v>-1.3821925925926145E-2</v>
      </c>
      <c r="H467" s="58">
        <f t="shared" si="24"/>
        <v>-1.8659600000000296</v>
      </c>
      <c r="I467" s="2" t="s">
        <v>65</v>
      </c>
      <c r="J467" s="33" t="s">
        <v>1878</v>
      </c>
      <c r="K467" s="59">
        <f t="shared" si="25"/>
        <v>44167</v>
      </c>
      <c r="L467" s="60" t="str">
        <f t="shared" ca="1" si="26"/>
        <v>2021/5/26</v>
      </c>
      <c r="M467" s="44">
        <f t="shared" ca="1" si="27"/>
        <v>23760</v>
      </c>
      <c r="N467" s="61">
        <f t="shared" ca="1" si="28"/>
        <v>-2.8664789562290016E-2</v>
      </c>
      <c r="O467" s="35">
        <f t="shared" si="29"/>
        <v>134.93477999999999</v>
      </c>
      <c r="P467" s="35">
        <f t="shared" si="30"/>
        <v>-6.5220000000010714E-2</v>
      </c>
      <c r="Q467" s="36">
        <f t="shared" si="31"/>
        <v>0.9</v>
      </c>
      <c r="R467" s="37">
        <f t="shared" si="32"/>
        <v>12104.839999999962</v>
      </c>
      <c r="S467" s="38">
        <f t="shared" si="33"/>
        <v>16236.221891999949</v>
      </c>
      <c r="T467" s="38"/>
      <c r="U467" s="62"/>
      <c r="V467" s="39">
        <f t="shared" si="34"/>
        <v>63905.729999999989</v>
      </c>
      <c r="W467" s="39">
        <f t="shared" si="35"/>
        <v>80141.951891999939</v>
      </c>
      <c r="X467" s="1">
        <f t="shared" si="36"/>
        <v>67025</v>
      </c>
      <c r="Y467" s="37">
        <f t="shared" si="37"/>
        <v>13116.951891999939</v>
      </c>
      <c r="Z467" s="183">
        <f t="shared" si="38"/>
        <v>0.19570237809772384</v>
      </c>
      <c r="AA467" s="183">
        <f>SUM($C$2:C467)*D467/SUM($B$2:B467)-1</f>
        <v>0.29674666142051742</v>
      </c>
      <c r="AB467" s="183">
        <f t="shared" si="41"/>
        <v>-0.10104428332279358</v>
      </c>
      <c r="AC467" s="40">
        <f t="shared" si="42"/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22"/>
        <v>0.22000000000000003</v>
      </c>
      <c r="F468" s="26">
        <f t="shared" si="23"/>
        <v>-1.4704192592592511E-2</v>
      </c>
      <c r="H468" s="58">
        <f t="shared" si="24"/>
        <v>-1.9850659999999891</v>
      </c>
      <c r="I468" s="2" t="s">
        <v>65</v>
      </c>
      <c r="J468" s="33" t="s">
        <v>1880</v>
      </c>
      <c r="K468" s="59">
        <f t="shared" si="25"/>
        <v>44168</v>
      </c>
      <c r="L468" s="60" t="str">
        <f t="shared" ca="1" si="26"/>
        <v>2021/5/26</v>
      </c>
      <c r="M468" s="44">
        <f t="shared" ca="1" si="27"/>
        <v>23625</v>
      </c>
      <c r="N468" s="61">
        <f t="shared" ca="1" si="28"/>
        <v>-3.0668744550264384E-2</v>
      </c>
      <c r="O468" s="35">
        <f t="shared" si="29"/>
        <v>134.934675</v>
      </c>
      <c r="P468" s="35">
        <f t="shared" si="30"/>
        <v>-6.532500000000141E-2</v>
      </c>
      <c r="Q468" s="36">
        <f t="shared" si="31"/>
        <v>0.9</v>
      </c>
      <c r="R468" s="37">
        <f t="shared" si="32"/>
        <v>12205.349999999962</v>
      </c>
      <c r="S468" s="38">
        <f t="shared" si="33"/>
        <v>16385.682374999949</v>
      </c>
      <c r="T468" s="38"/>
      <c r="U468" s="62"/>
      <c r="V468" s="39">
        <f t="shared" si="34"/>
        <v>63905.729999999989</v>
      </c>
      <c r="W468" s="39">
        <f t="shared" si="35"/>
        <v>80291.412374999942</v>
      </c>
      <c r="X468" s="1">
        <f t="shared" si="36"/>
        <v>67160</v>
      </c>
      <c r="Y468" s="37">
        <f t="shared" si="37"/>
        <v>13131.412374999942</v>
      </c>
      <c r="Z468" s="183">
        <f t="shared" si="38"/>
        <v>0.19552430576235769</v>
      </c>
      <c r="AA468" s="183">
        <f>SUM($C$2:C468)*D468/SUM($B$2:B468)-1</f>
        <v>0.29730249999999914</v>
      </c>
      <c r="AB468" s="183">
        <f t="shared" si="41"/>
        <v>-0.10177819423764145</v>
      </c>
      <c r="AC468" s="40">
        <f t="shared" si="42"/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22"/>
        <v>0.22000000000000003</v>
      </c>
      <c r="F469" s="26">
        <f t="shared" si="23"/>
        <v>-1.8331288888888957E-2</v>
      </c>
      <c r="H469" s="58">
        <f t="shared" si="24"/>
        <v>-2.474724000000009</v>
      </c>
      <c r="I469" s="2" t="s">
        <v>65</v>
      </c>
      <c r="J469" s="33" t="s">
        <v>1882</v>
      </c>
      <c r="K469" s="59">
        <f t="shared" si="25"/>
        <v>44169</v>
      </c>
      <c r="L469" s="60" t="str">
        <f t="shared" ca="1" si="26"/>
        <v>2021/5/26</v>
      </c>
      <c r="M469" s="44">
        <f t="shared" ca="1" si="27"/>
        <v>23490</v>
      </c>
      <c r="N469" s="61">
        <f t="shared" ca="1" si="28"/>
        <v>-3.8453565772669361E-2</v>
      </c>
      <c r="O469" s="35">
        <f t="shared" si="29"/>
        <v>134.92863599999998</v>
      </c>
      <c r="P469" s="35">
        <f t="shared" si="30"/>
        <v>-7.1364000000016858E-2</v>
      </c>
      <c r="Q469" s="36">
        <f t="shared" si="31"/>
        <v>0.9</v>
      </c>
      <c r="R469" s="37">
        <f t="shared" si="32"/>
        <v>12305.489999999962</v>
      </c>
      <c r="S469" s="38">
        <f t="shared" si="33"/>
        <v>16580.417225999947</v>
      </c>
      <c r="T469" s="38"/>
      <c r="U469" s="62"/>
      <c r="V469" s="39">
        <f t="shared" si="34"/>
        <v>63905.729999999989</v>
      </c>
      <c r="W469" s="39">
        <f t="shared" si="35"/>
        <v>80486.147225999943</v>
      </c>
      <c r="X469" s="1">
        <f t="shared" si="36"/>
        <v>67295</v>
      </c>
      <c r="Y469" s="37">
        <f t="shared" si="37"/>
        <v>13191.147225999943</v>
      </c>
      <c r="Z469" s="183">
        <f t="shared" si="38"/>
        <v>0.19601972250538591</v>
      </c>
      <c r="AA469" s="183">
        <f>SUM($C$2:C469)*D469/SUM($B$2:B469)-1</f>
        <v>0.30142601404296632</v>
      </c>
      <c r="AB469" s="183">
        <f t="shared" si="41"/>
        <v>-0.10540629153758041</v>
      </c>
      <c r="AC469" s="40">
        <f t="shared" si="42"/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22"/>
        <v>0.22000000000000003</v>
      </c>
      <c r="F470" s="26">
        <f t="shared" si="23"/>
        <v>-1.2645570370370427E-2</v>
      </c>
      <c r="H470" s="58">
        <f t="shared" si="24"/>
        <v>-1.7071520000000078</v>
      </c>
      <c r="I470" s="2" t="s">
        <v>65</v>
      </c>
      <c r="J470" s="33" t="s">
        <v>1884</v>
      </c>
      <c r="K470" s="59">
        <f t="shared" si="25"/>
        <v>44172</v>
      </c>
      <c r="L470" s="60" t="str">
        <f t="shared" ca="1" si="26"/>
        <v>2021/5/26</v>
      </c>
      <c r="M470" s="44">
        <f t="shared" ca="1" si="27"/>
        <v>23085</v>
      </c>
      <c r="N470" s="61">
        <f t="shared" ca="1" si="28"/>
        <v>-2.6992006930907642E-2</v>
      </c>
      <c r="O470" s="35">
        <f t="shared" si="29"/>
        <v>134.92451199999999</v>
      </c>
      <c r="P470" s="35">
        <f t="shared" si="30"/>
        <v>-7.5488000000007105E-2</v>
      </c>
      <c r="Q470" s="36">
        <f t="shared" si="31"/>
        <v>0.9</v>
      </c>
      <c r="R470" s="37">
        <f t="shared" si="32"/>
        <v>12406.209999999961</v>
      </c>
      <c r="S470" s="38">
        <f t="shared" si="33"/>
        <v>16619.358915999946</v>
      </c>
      <c r="T470" s="38"/>
      <c r="U470" s="62"/>
      <c r="V470" s="39">
        <f t="shared" si="34"/>
        <v>63905.729999999989</v>
      </c>
      <c r="W470" s="39">
        <f t="shared" si="35"/>
        <v>80525.088915999935</v>
      </c>
      <c r="X470" s="1">
        <f t="shared" si="36"/>
        <v>67430</v>
      </c>
      <c r="Y470" s="37">
        <f t="shared" si="37"/>
        <v>13095.088915999935</v>
      </c>
      <c r="Z470" s="183">
        <f t="shared" si="38"/>
        <v>0.19420271267981515</v>
      </c>
      <c r="AA470" s="183">
        <f>SUM($C$2:C470)*D470/SUM($B$2:B470)-1</f>
        <v>0.293298236127296</v>
      </c>
      <c r="AB470" s="183">
        <f t="shared" si="41"/>
        <v>-9.9095523447480849E-2</v>
      </c>
      <c r="AC470" s="40">
        <f t="shared" si="42"/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22"/>
        <v>0.22000000000000003</v>
      </c>
      <c r="F471" s="26">
        <f t="shared" si="23"/>
        <v>-1.2645570370370427E-2</v>
      </c>
      <c r="H471" s="58">
        <f t="shared" si="24"/>
        <v>-1.7071520000000078</v>
      </c>
      <c r="I471" s="2" t="s">
        <v>65</v>
      </c>
      <c r="J471" s="33" t="s">
        <v>1886</v>
      </c>
      <c r="K471" s="59">
        <f t="shared" si="25"/>
        <v>44173</v>
      </c>
      <c r="L471" s="60" t="str">
        <f t="shared" ca="1" si="26"/>
        <v>2021/5/26</v>
      </c>
      <c r="M471" s="44">
        <f t="shared" ca="1" si="27"/>
        <v>22950</v>
      </c>
      <c r="N471" s="61">
        <f t="shared" ca="1" si="28"/>
        <v>-2.715078344226592E-2</v>
      </c>
      <c r="O471" s="35">
        <f t="shared" si="29"/>
        <v>134.934584</v>
      </c>
      <c r="P471" s="35">
        <f t="shared" si="30"/>
        <v>-6.541599999999903E-2</v>
      </c>
      <c r="Q471" s="36">
        <f t="shared" si="31"/>
        <v>0.9</v>
      </c>
      <c r="R471" s="37">
        <f t="shared" si="32"/>
        <v>12506.92999999996</v>
      </c>
      <c r="S471" s="38">
        <f t="shared" si="33"/>
        <v>16755.534120999946</v>
      </c>
      <c r="T471" s="38"/>
      <c r="U471" s="62"/>
      <c r="V471" s="39">
        <f t="shared" si="34"/>
        <v>63905.729999999989</v>
      </c>
      <c r="W471" s="39">
        <f t="shared" si="35"/>
        <v>80661.264120999927</v>
      </c>
      <c r="X471" s="1">
        <f t="shared" si="36"/>
        <v>67565</v>
      </c>
      <c r="Y471" s="37">
        <f t="shared" si="37"/>
        <v>13096.264120999927</v>
      </c>
      <c r="Z471" s="183">
        <f t="shared" si="38"/>
        <v>0.19383207460963403</v>
      </c>
      <c r="AA471" s="183">
        <f>SUM($C$2:C471)*D471/SUM($B$2:B471)-1</f>
        <v>0.29280320870796883</v>
      </c>
      <c r="AB471" s="183">
        <f t="shared" si="41"/>
        <v>-9.8971134098334801E-2</v>
      </c>
      <c r="AC471" s="40">
        <f t="shared" si="42"/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22"/>
        <v>0.22000000000000003</v>
      </c>
      <c r="F472" s="26">
        <f t="shared" si="23"/>
        <v>4.2155259259259396E-3</v>
      </c>
      <c r="H472" s="58">
        <f t="shared" si="24"/>
        <v>0.56909600000000182</v>
      </c>
      <c r="I472" s="2" t="s">
        <v>65</v>
      </c>
      <c r="J472" s="33" t="s">
        <v>1888</v>
      </c>
      <c r="K472" s="59">
        <f t="shared" si="25"/>
        <v>44174</v>
      </c>
      <c r="L472" s="60" t="str">
        <f t="shared" ca="1" si="26"/>
        <v>2021/5/26</v>
      </c>
      <c r="M472" s="44">
        <f t="shared" ca="1" si="27"/>
        <v>22815</v>
      </c>
      <c r="N472" s="61">
        <f t="shared" ca="1" si="28"/>
        <v>9.1045382423844256E-3</v>
      </c>
      <c r="O472" s="35">
        <f t="shared" si="29"/>
        <v>134.93396799999999</v>
      </c>
      <c r="P472" s="35">
        <f t="shared" si="30"/>
        <v>-6.6032000000006974E-2</v>
      </c>
      <c r="Q472" s="36">
        <f t="shared" si="31"/>
        <v>0.9</v>
      </c>
      <c r="R472" s="37">
        <f t="shared" si="32"/>
        <v>12609.369999999961</v>
      </c>
      <c r="S472" s="38">
        <f t="shared" si="33"/>
        <v>16609.062163999948</v>
      </c>
      <c r="T472" s="38"/>
      <c r="U472" s="62"/>
      <c r="V472" s="39">
        <f t="shared" si="34"/>
        <v>63905.729999999989</v>
      </c>
      <c r="W472" s="39">
        <f t="shared" si="35"/>
        <v>80514.79216399994</v>
      </c>
      <c r="X472" s="1">
        <f t="shared" si="36"/>
        <v>67700</v>
      </c>
      <c r="Y472" s="37">
        <f t="shared" si="37"/>
        <v>12814.79216399994</v>
      </c>
      <c r="Z472" s="183">
        <f t="shared" si="38"/>
        <v>0.18928791970457803</v>
      </c>
      <c r="AA472" s="183">
        <f>SUM($C$2:C472)*D472/SUM($B$2:B472)-1</f>
        <v>0.27054524642857025</v>
      </c>
      <c r="AB472" s="183">
        <f t="shared" si="41"/>
        <v>-8.1257326723992218E-2</v>
      </c>
      <c r="AC472" s="40">
        <f t="shared" si="42"/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22"/>
        <v>0.22000000000000003</v>
      </c>
      <c r="F473" s="26">
        <f t="shared" si="23"/>
        <v>2.2549333333331477E-3</v>
      </c>
      <c r="H473" s="58">
        <f t="shared" si="24"/>
        <v>0.30441599999997493</v>
      </c>
      <c r="I473" s="2" t="s">
        <v>65</v>
      </c>
      <c r="J473" s="33" t="s">
        <v>1890</v>
      </c>
      <c r="K473" s="59">
        <f t="shared" si="25"/>
        <v>44175</v>
      </c>
      <c r="L473" s="60" t="str">
        <f t="shared" ca="1" si="26"/>
        <v>2021/5/26</v>
      </c>
      <c r="M473" s="44">
        <f t="shared" ca="1" si="27"/>
        <v>22680</v>
      </c>
      <c r="N473" s="61">
        <f t="shared" ca="1" si="28"/>
        <v>4.8991111111107077E-3</v>
      </c>
      <c r="O473" s="35">
        <f t="shared" si="29"/>
        <v>134.92612800000001</v>
      </c>
      <c r="P473" s="35">
        <f t="shared" si="30"/>
        <v>-7.3871999999994387E-2</v>
      </c>
      <c r="Q473" s="36">
        <f t="shared" si="31"/>
        <v>0.9</v>
      </c>
      <c r="R473" s="37">
        <f t="shared" si="32"/>
        <v>12711.609999999961</v>
      </c>
      <c r="S473" s="38">
        <f t="shared" si="33"/>
        <v>16775.51171699995</v>
      </c>
      <c r="T473" s="38"/>
      <c r="U473" s="62"/>
      <c r="V473" s="39">
        <f t="shared" si="34"/>
        <v>63905.729999999989</v>
      </c>
      <c r="W473" s="39">
        <f t="shared" si="35"/>
        <v>80681.241716999939</v>
      </c>
      <c r="X473" s="1">
        <f t="shared" si="36"/>
        <v>67835</v>
      </c>
      <c r="Y473" s="37">
        <f t="shared" si="37"/>
        <v>12846.241716999939</v>
      </c>
      <c r="Z473" s="183">
        <f t="shared" si="38"/>
        <v>0.18937483182722703</v>
      </c>
      <c r="AA473" s="183">
        <f>SUM($C$2:C473)*D473/SUM($B$2:B473)-1</f>
        <v>0.27240834912007039</v>
      </c>
      <c r="AB473" s="183">
        <f t="shared" si="41"/>
        <v>-8.3033517292843362E-2</v>
      </c>
      <c r="AC473" s="40">
        <f t="shared" si="42"/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22"/>
        <v>0.22000000000000003</v>
      </c>
      <c r="F474" s="26">
        <f t="shared" si="23"/>
        <v>1.793967407407401E-2</v>
      </c>
      <c r="H474" s="58">
        <f t="shared" si="24"/>
        <v>2.4218559999999911</v>
      </c>
      <c r="I474" s="2" t="s">
        <v>65</v>
      </c>
      <c r="J474" s="33" t="s">
        <v>1892</v>
      </c>
      <c r="K474" s="59">
        <f t="shared" si="25"/>
        <v>44176</v>
      </c>
      <c r="L474" s="60" t="str">
        <f t="shared" ca="1" si="26"/>
        <v>2021/5/26</v>
      </c>
      <c r="M474" s="44">
        <f t="shared" ca="1" si="27"/>
        <v>22545</v>
      </c>
      <c r="N474" s="61">
        <f t="shared" ca="1" si="28"/>
        <v>3.9209467287646786E-2</v>
      </c>
      <c r="O474" s="35">
        <f t="shared" si="29"/>
        <v>134.92969600000001</v>
      </c>
      <c r="P474" s="35">
        <f t="shared" si="30"/>
        <v>-7.0303999999993039E-2</v>
      </c>
      <c r="Q474" s="36">
        <f t="shared" si="31"/>
        <v>0.9</v>
      </c>
      <c r="R474" s="37">
        <f t="shared" si="32"/>
        <v>12815.449999999961</v>
      </c>
      <c r="S474" s="38">
        <f t="shared" si="33"/>
        <v>16652.395729999949</v>
      </c>
      <c r="T474" s="38"/>
      <c r="U474" s="62"/>
      <c r="V474" s="39">
        <f t="shared" si="34"/>
        <v>63905.729999999989</v>
      </c>
      <c r="W474" s="39">
        <f t="shared" si="35"/>
        <v>80558.125729999942</v>
      </c>
      <c r="X474" s="1">
        <f t="shared" si="36"/>
        <v>67970</v>
      </c>
      <c r="Y474" s="37">
        <f t="shared" si="37"/>
        <v>12588.125729999942</v>
      </c>
      <c r="Z474" s="183">
        <f t="shared" si="38"/>
        <v>0.18520120244225313</v>
      </c>
      <c r="AA474" s="183">
        <f>SUM($C$2:C474)*D474/SUM($B$2:B474)-1</f>
        <v>0.25232886426559853</v>
      </c>
      <c r="AB474" s="183">
        <f t="shared" si="41"/>
        <v>-6.7127661823345397E-2</v>
      </c>
      <c r="AC474" s="40">
        <f t="shared" si="42"/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22"/>
        <v>0.22000000000000003</v>
      </c>
      <c r="F475" s="26">
        <f t="shared" si="23"/>
        <v>1.0293362962962899E-2</v>
      </c>
      <c r="H475" s="58">
        <f t="shared" si="24"/>
        <v>1.3896039999999914</v>
      </c>
      <c r="I475" s="2" t="s">
        <v>65</v>
      </c>
      <c r="J475" s="33" t="s">
        <v>1911</v>
      </c>
      <c r="K475" s="59">
        <f t="shared" si="25"/>
        <v>44179</v>
      </c>
      <c r="L475" s="60" t="str">
        <f t="shared" ca="1" si="26"/>
        <v>2021/5/26</v>
      </c>
      <c r="M475" s="44">
        <f t="shared" ca="1" si="27"/>
        <v>22140</v>
      </c>
      <c r="N475" s="61">
        <f t="shared" ca="1" si="28"/>
        <v>2.2909009033423525E-2</v>
      </c>
      <c r="O475" s="35">
        <f t="shared" si="29"/>
        <v>134.93645799999999</v>
      </c>
      <c r="P475" s="35">
        <f t="shared" si="30"/>
        <v>-6.3542000000012422E-2</v>
      </c>
      <c r="Q475" s="36">
        <f t="shared" si="31"/>
        <v>0.9</v>
      </c>
      <c r="R475" s="37">
        <f t="shared" si="32"/>
        <v>12918.50999999996</v>
      </c>
      <c r="S475" s="38">
        <f t="shared" si="33"/>
        <v>16914.205142999948</v>
      </c>
      <c r="T475" s="38"/>
      <c r="U475" s="62"/>
      <c r="V475" s="39">
        <f t="shared" si="34"/>
        <v>63905.729999999989</v>
      </c>
      <c r="W475" s="39">
        <f t="shared" si="35"/>
        <v>80819.935142999937</v>
      </c>
      <c r="X475" s="1">
        <f t="shared" si="36"/>
        <v>68105</v>
      </c>
      <c r="Y475" s="37">
        <f t="shared" si="37"/>
        <v>12714.935142999937</v>
      </c>
      <c r="Z475" s="183">
        <f t="shared" si="38"/>
        <v>0.18669605965788039</v>
      </c>
      <c r="AA475" s="183">
        <f>SUM($C$2:C475)*D475/SUM($B$2:B475)-1</f>
        <v>0.26134636701427305</v>
      </c>
      <c r="AB475" s="183">
        <f t="shared" si="41"/>
        <v>-7.4650307356392664E-2</v>
      </c>
      <c r="AC475" s="40">
        <f t="shared" si="42"/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22"/>
        <v>0.22000000000000003</v>
      </c>
      <c r="F476" s="26">
        <f t="shared" si="23"/>
        <v>9.1170074074073924E-3</v>
      </c>
      <c r="H476" s="58">
        <f t="shared" si="24"/>
        <v>1.230795999999998</v>
      </c>
      <c r="I476" s="2" t="s">
        <v>65</v>
      </c>
      <c r="J476" s="33" t="s">
        <v>1913</v>
      </c>
      <c r="K476" s="59">
        <f t="shared" si="25"/>
        <v>44180</v>
      </c>
      <c r="L476" s="60" t="str">
        <f t="shared" ca="1" si="26"/>
        <v>2021/5/26</v>
      </c>
      <c r="M476" s="44">
        <f t="shared" ca="1" si="27"/>
        <v>22005</v>
      </c>
      <c r="N476" s="61">
        <f t="shared" ca="1" si="28"/>
        <v>2.041538468529876E-2</v>
      </c>
      <c r="O476" s="35">
        <f t="shared" si="29"/>
        <v>134.92345799999998</v>
      </c>
      <c r="P476" s="35">
        <f t="shared" si="30"/>
        <v>-7.6542000000017651E-2</v>
      </c>
      <c r="Q476" s="36">
        <f t="shared" si="31"/>
        <v>0.9</v>
      </c>
      <c r="R476" s="37">
        <f t="shared" si="32"/>
        <v>13021.449999999961</v>
      </c>
      <c r="S476" s="38">
        <f t="shared" si="33"/>
        <v>17067.214514999949</v>
      </c>
      <c r="T476" s="38"/>
      <c r="U476" s="62"/>
      <c r="V476" s="39">
        <f t="shared" si="34"/>
        <v>63905.729999999989</v>
      </c>
      <c r="W476" s="39">
        <f t="shared" si="35"/>
        <v>80972.944514999937</v>
      </c>
      <c r="X476" s="1">
        <f t="shared" si="36"/>
        <v>68240</v>
      </c>
      <c r="Y476" s="37">
        <f t="shared" si="37"/>
        <v>12732.944514999937</v>
      </c>
      <c r="Z476" s="183">
        <f t="shared" si="38"/>
        <v>0.18659062888335187</v>
      </c>
      <c r="AA476" s="183">
        <f>SUM($C$2:C476)*D476/SUM($B$2:B476)-1</f>
        <v>0.26217043277236374</v>
      </c>
      <c r="AB476" s="183">
        <f t="shared" si="41"/>
        <v>-7.5579803889011865E-2</v>
      </c>
      <c r="AC476" s="40">
        <f t="shared" si="42"/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22"/>
        <v>0.22000000000000003</v>
      </c>
      <c r="F477" s="26">
        <f t="shared" si="23"/>
        <v>1.2646074074073912E-2</v>
      </c>
      <c r="H477" s="58">
        <f t="shared" si="24"/>
        <v>1.7072199999999782</v>
      </c>
      <c r="I477" s="2" t="s">
        <v>65</v>
      </c>
      <c r="J477" s="33" t="s">
        <v>1915</v>
      </c>
      <c r="K477" s="59">
        <f t="shared" si="25"/>
        <v>44181</v>
      </c>
      <c r="L477" s="60" t="str">
        <f t="shared" ca="1" si="26"/>
        <v>2021/5/26</v>
      </c>
      <c r="M477" s="44">
        <f t="shared" ca="1" si="27"/>
        <v>21870</v>
      </c>
      <c r="N477" s="61">
        <f t="shared" ca="1" si="28"/>
        <v>2.8492697759487519E-2</v>
      </c>
      <c r="O477" s="35">
        <f t="shared" si="29"/>
        <v>134.93046000000001</v>
      </c>
      <c r="P477" s="35">
        <f t="shared" si="30"/>
        <v>-6.9539999999989277E-2</v>
      </c>
      <c r="Q477" s="36">
        <f t="shared" si="31"/>
        <v>0.9</v>
      </c>
      <c r="R477" s="37">
        <f t="shared" si="32"/>
        <v>13124.74999999996</v>
      </c>
      <c r="S477" s="38">
        <f t="shared" si="33"/>
        <v>17143.548449999947</v>
      </c>
      <c r="T477" s="38"/>
      <c r="U477" s="62"/>
      <c r="V477" s="39">
        <f t="shared" si="34"/>
        <v>63905.729999999989</v>
      </c>
      <c r="W477" s="39">
        <f t="shared" si="35"/>
        <v>81049.27844999994</v>
      </c>
      <c r="X477" s="1">
        <f t="shared" si="36"/>
        <v>68375</v>
      </c>
      <c r="Y477" s="37">
        <f t="shared" si="37"/>
        <v>12674.27844999994</v>
      </c>
      <c r="Z477" s="183">
        <f t="shared" si="38"/>
        <v>0.18536421864716557</v>
      </c>
      <c r="AA477" s="183">
        <f>SUM($C$2:C477)*D477/SUM($B$2:B477)-1</f>
        <v>0.25732319876243004</v>
      </c>
      <c r="AB477" s="183">
        <f t="shared" si="41"/>
        <v>-7.195898011526447E-2</v>
      </c>
      <c r="AC477" s="40">
        <f t="shared" si="42"/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22"/>
        <v>0.22000000000000003</v>
      </c>
      <c r="F478" s="26">
        <f t="shared" si="23"/>
        <v>1.1766074074073543E-3</v>
      </c>
      <c r="H478" s="58">
        <f t="shared" si="24"/>
        <v>0.15884199999999282</v>
      </c>
      <c r="I478" s="2" t="s">
        <v>65</v>
      </c>
      <c r="J478" s="33" t="s">
        <v>1917</v>
      </c>
      <c r="K478" s="59">
        <f t="shared" si="25"/>
        <v>44182</v>
      </c>
      <c r="L478" s="60" t="str">
        <f t="shared" ca="1" si="26"/>
        <v>2021/5/26</v>
      </c>
      <c r="M478" s="44">
        <f t="shared" ca="1" si="27"/>
        <v>21735</v>
      </c>
      <c r="N478" s="61">
        <f t="shared" ca="1" si="28"/>
        <v>2.66746399815953E-3</v>
      </c>
      <c r="O478" s="35">
        <f t="shared" si="29"/>
        <v>134.93415599999997</v>
      </c>
      <c r="P478" s="35">
        <f t="shared" si="30"/>
        <v>-6.5844000000026881E-2</v>
      </c>
      <c r="Q478" s="36">
        <f t="shared" si="31"/>
        <v>0.9</v>
      </c>
      <c r="R478" s="37">
        <f t="shared" si="32"/>
        <v>13226.879999999959</v>
      </c>
      <c r="S478" s="38">
        <f t="shared" si="33"/>
        <v>17475.353855999943</v>
      </c>
      <c r="T478" s="38"/>
      <c r="U478" s="62"/>
      <c r="V478" s="39">
        <f t="shared" si="34"/>
        <v>63905.729999999989</v>
      </c>
      <c r="W478" s="39">
        <f t="shared" si="35"/>
        <v>81381.083855999925</v>
      </c>
      <c r="X478" s="1">
        <f t="shared" si="36"/>
        <v>68510</v>
      </c>
      <c r="Y478" s="37">
        <f t="shared" si="37"/>
        <v>12871.083855999925</v>
      </c>
      <c r="Z478" s="183">
        <f t="shared" si="38"/>
        <v>0.18787160788205992</v>
      </c>
      <c r="AA478" s="183">
        <f>SUM($C$2:C478)*D478/SUM($B$2:B478)-1</f>
        <v>0.271221496426995</v>
      </c>
      <c r="AB478" s="183">
        <f t="shared" si="41"/>
        <v>-8.334988854493508E-2</v>
      </c>
      <c r="AC478" s="40">
        <f t="shared" si="42"/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22"/>
        <v>0.22000000000000003</v>
      </c>
      <c r="F479" s="26">
        <f t="shared" si="23"/>
        <v>3.6273481481480809E-3</v>
      </c>
      <c r="H479" s="58">
        <f t="shared" si="24"/>
        <v>0.48969199999999091</v>
      </c>
      <c r="I479" s="2" t="s">
        <v>65</v>
      </c>
      <c r="J479" s="33" t="s">
        <v>1919</v>
      </c>
      <c r="K479" s="59">
        <f t="shared" si="25"/>
        <v>44183</v>
      </c>
      <c r="L479" s="60" t="str">
        <f t="shared" ca="1" si="26"/>
        <v>2021/5/26</v>
      </c>
      <c r="M479" s="44">
        <f t="shared" ca="1" si="27"/>
        <v>21600</v>
      </c>
      <c r="N479" s="61">
        <f t="shared" ca="1" si="28"/>
        <v>8.2748879629628101E-3</v>
      </c>
      <c r="O479" s="35">
        <f t="shared" si="29"/>
        <v>134.926602</v>
      </c>
      <c r="P479" s="35">
        <f t="shared" si="30"/>
        <v>-7.339799999999741E-2</v>
      </c>
      <c r="Q479" s="36">
        <f t="shared" si="31"/>
        <v>0.9</v>
      </c>
      <c r="R479" s="37">
        <f t="shared" si="32"/>
        <v>13329.259999999958</v>
      </c>
      <c r="S479" s="38">
        <f t="shared" si="33"/>
        <v>17566.631753999947</v>
      </c>
      <c r="T479" s="38"/>
      <c r="U479" s="62"/>
      <c r="V479" s="39">
        <f t="shared" si="34"/>
        <v>63905.729999999989</v>
      </c>
      <c r="W479" s="39">
        <f t="shared" si="35"/>
        <v>81472.36175399994</v>
      </c>
      <c r="X479" s="1">
        <f t="shared" si="36"/>
        <v>68645</v>
      </c>
      <c r="Y479" s="37">
        <f t="shared" si="37"/>
        <v>12827.36175399994</v>
      </c>
      <c r="Z479" s="183">
        <f t="shared" si="38"/>
        <v>0.18686520145676955</v>
      </c>
      <c r="AA479" s="183">
        <f>SUM($C$2:C479)*D479/SUM($B$2:B479)-1</f>
        <v>0.26751423363416138</v>
      </c>
      <c r="AB479" s="183">
        <f t="shared" si="41"/>
        <v>-8.0649032177391833E-2</v>
      </c>
      <c r="AC479" s="40">
        <f t="shared" si="42"/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22"/>
        <v>0.22000000000000003</v>
      </c>
      <c r="F480" s="26">
        <f t="shared" si="23"/>
        <v>-1.2351481481481498E-2</v>
      </c>
      <c r="H480" s="58">
        <f t="shared" si="24"/>
        <v>-1.6674500000000023</v>
      </c>
      <c r="I480" s="2" t="s">
        <v>65</v>
      </c>
      <c r="J480" s="33" t="s">
        <v>1921</v>
      </c>
      <c r="K480" s="59">
        <f t="shared" si="25"/>
        <v>44186</v>
      </c>
      <c r="L480" s="60" t="str">
        <f t="shared" ca="1" si="26"/>
        <v>2021/5/26</v>
      </c>
      <c r="M480" s="44">
        <f t="shared" ca="1" si="27"/>
        <v>21195</v>
      </c>
      <c r="N480" s="61">
        <f t="shared" ca="1" si="28"/>
        <v>-2.8715227648030237E-2</v>
      </c>
      <c r="O480" s="35">
        <f t="shared" si="29"/>
        <v>134.93447499999999</v>
      </c>
      <c r="P480" s="35">
        <f t="shared" si="30"/>
        <v>-6.5525000000008049E-2</v>
      </c>
      <c r="Q480" s="36">
        <f t="shared" si="31"/>
        <v>0.9</v>
      </c>
      <c r="R480" s="37">
        <f t="shared" si="32"/>
        <v>13430.009999999958</v>
      </c>
      <c r="S480" s="38">
        <f t="shared" si="33"/>
        <v>17986.812392999942</v>
      </c>
      <c r="T480" s="38"/>
      <c r="U480" s="62"/>
      <c r="V480" s="39">
        <f t="shared" si="34"/>
        <v>63905.729999999989</v>
      </c>
      <c r="W480" s="39">
        <f t="shared" si="35"/>
        <v>81892.542392999923</v>
      </c>
      <c r="X480" s="1">
        <f t="shared" si="36"/>
        <v>68780</v>
      </c>
      <c r="Y480" s="37">
        <f t="shared" si="37"/>
        <v>13112.542392999923</v>
      </c>
      <c r="Z480" s="183">
        <f t="shared" si="38"/>
        <v>0.19064469893864389</v>
      </c>
      <c r="AA480" s="183">
        <f>SUM($C$2:C480)*D480/SUM($B$2:B480)-1</f>
        <v>0.28752550222612649</v>
      </c>
      <c r="AB480" s="183">
        <f t="shared" si="41"/>
        <v>-9.6880803287482609E-2</v>
      </c>
      <c r="AC480" s="40">
        <f t="shared" si="42"/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22"/>
        <v>0.22000000000000003</v>
      </c>
      <c r="F481" s="26">
        <f t="shared" si="23"/>
        <v>9.1170074074073924E-3</v>
      </c>
      <c r="H481" s="58">
        <f t="shared" si="24"/>
        <v>1.230795999999998</v>
      </c>
      <c r="I481" s="2" t="s">
        <v>65</v>
      </c>
      <c r="J481" s="33" t="s">
        <v>1923</v>
      </c>
      <c r="K481" s="59">
        <f t="shared" si="25"/>
        <v>44187</v>
      </c>
      <c r="L481" s="60" t="str">
        <f t="shared" ca="1" si="26"/>
        <v>2021/5/26</v>
      </c>
      <c r="M481" s="44">
        <f t="shared" ca="1" si="27"/>
        <v>21060</v>
      </c>
      <c r="N481" s="61">
        <f t="shared" ca="1" si="28"/>
        <v>2.133145963912627E-2</v>
      </c>
      <c r="O481" s="35">
        <f t="shared" si="29"/>
        <v>134.92345799999998</v>
      </c>
      <c r="P481" s="35">
        <f t="shared" si="30"/>
        <v>-7.6542000000017651E-2</v>
      </c>
      <c r="Q481" s="36">
        <f t="shared" si="31"/>
        <v>0.9</v>
      </c>
      <c r="R481" s="37">
        <f t="shared" si="32"/>
        <v>13532.949999999959</v>
      </c>
      <c r="S481" s="38">
        <f t="shared" si="33"/>
        <v>17737.637564999946</v>
      </c>
      <c r="T481" s="38"/>
      <c r="U481" s="62"/>
      <c r="V481" s="39">
        <f t="shared" si="34"/>
        <v>63905.729999999989</v>
      </c>
      <c r="W481" s="39">
        <f t="shared" si="35"/>
        <v>81643.367564999935</v>
      </c>
      <c r="X481" s="1">
        <f t="shared" si="36"/>
        <v>68915</v>
      </c>
      <c r="Y481" s="37">
        <f t="shared" si="37"/>
        <v>12728.367564999935</v>
      </c>
      <c r="Z481" s="183">
        <f t="shared" si="38"/>
        <v>0.18469661996662468</v>
      </c>
      <c r="AA481" s="183">
        <f>SUM($C$2:C481)*D481/SUM($B$2:B481)-1</f>
        <v>0.25951689199736783</v>
      </c>
      <c r="AB481" s="183">
        <f t="shared" si="41"/>
        <v>-7.4820272030743151E-2</v>
      </c>
      <c r="AC481" s="40">
        <f t="shared" si="42"/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43">10%*Q482+13%</f>
        <v>0.22000000000000003</v>
      </c>
      <c r="F482" s="26">
        <f t="shared" ref="F482:F504" si="44">IF(G482="",($F$1*C482-B482)/B482,H482/B482)</f>
        <v>2.9434074074077685E-4</v>
      </c>
      <c r="H482" s="58">
        <f t="shared" ref="H482:H504" si="45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46">DATE(MID(J482,1,4),MID(J482,5,2),MID(J482,7,2))</f>
        <v>44188</v>
      </c>
      <c r="L482" s="60" t="str">
        <f t="shared" ref="L482:L504" ca="1" si="47">IF(LEN(J482) &gt; 15,DATE(MID(J482,12,4),MID(J482,16,2),MID(J482,18,2)),TEXT(TODAY(),"yyyy/m/d"))</f>
        <v>2021/5/26</v>
      </c>
      <c r="M482" s="44">
        <f t="shared" ref="M482:M504" ca="1" si="48">(L482-K482+1)*B482</f>
        <v>20925</v>
      </c>
      <c r="N482" s="61">
        <f t="shared" ref="N482:N504" ca="1" si="49">H482/M482*365</f>
        <v>6.9312497013150685E-4</v>
      </c>
      <c r="O482" s="35">
        <f t="shared" ref="O482:O504" si="50">D482*C482</f>
        <v>134.927492</v>
      </c>
      <c r="P482" s="35">
        <f t="shared" ref="P482:P504" si="51">O482-B482</f>
        <v>-7.2507999999999129E-2</v>
      </c>
      <c r="Q482" s="36">
        <f t="shared" ref="Q482:Q504" si="52">B482/150</f>
        <v>0.9</v>
      </c>
      <c r="R482" s="37">
        <f t="shared" ref="R482:R504" si="53">R481+C482-T482</f>
        <v>13634.98999999996</v>
      </c>
      <c r="S482" s="38">
        <f t="shared" ref="S482:S504" si="54">R482*D482</f>
        <v>18029.547276999947</v>
      </c>
      <c r="T482" s="38"/>
      <c r="U482" s="62"/>
      <c r="V482" s="39">
        <f t="shared" ref="V482:V504" si="55">U482+V481</f>
        <v>63905.729999999989</v>
      </c>
      <c r="W482" s="39">
        <f t="shared" ref="W482:W504" si="56">S482+V482</f>
        <v>81935.277276999928</v>
      </c>
      <c r="X482" s="1">
        <f t="shared" ref="X482:X504" si="57">X481+B482</f>
        <v>69050</v>
      </c>
      <c r="Y482" s="37">
        <f t="shared" ref="Y482:Y504" si="58">W482-X482</f>
        <v>12885.277276999928</v>
      </c>
      <c r="Z482" s="183">
        <f t="shared" ref="Z482:Z504" si="59">W482/X482-1</f>
        <v>0.18660792580738494</v>
      </c>
      <c r="AA482" s="183">
        <f>SUM($C$2:C482)*D482/SUM($B$2:B482)-1</f>
        <v>0.27012981569657057</v>
      </c>
      <c r="AB482" s="183">
        <f t="shared" si="41"/>
        <v>-8.352188988918563E-2</v>
      </c>
      <c r="AC482" s="40">
        <f t="shared" ref="AC482:AC504" si="60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43"/>
        <v>0.22000000000000003</v>
      </c>
      <c r="F483" s="26">
        <f t="shared" si="44"/>
        <v>1.5586962962962785E-2</v>
      </c>
      <c r="H483" s="58">
        <f t="shared" si="45"/>
        <v>2.1042399999999759</v>
      </c>
      <c r="I483" s="2" t="s">
        <v>65</v>
      </c>
      <c r="J483" s="33" t="s">
        <v>1927</v>
      </c>
      <c r="K483" s="59">
        <f t="shared" si="46"/>
        <v>44189</v>
      </c>
      <c r="L483" s="60" t="str">
        <f t="shared" ca="1" si="47"/>
        <v>2021/5/26</v>
      </c>
      <c r="M483" s="44">
        <f t="shared" ca="1" si="48"/>
        <v>20790</v>
      </c>
      <c r="N483" s="61">
        <f t="shared" ca="1" si="49"/>
        <v>3.6943126503126082E-2</v>
      </c>
      <c r="O483" s="35">
        <f t="shared" si="50"/>
        <v>134.92864</v>
      </c>
      <c r="P483" s="35">
        <f t="shared" si="51"/>
        <v>-7.1359999999998536E-2</v>
      </c>
      <c r="Q483" s="36">
        <f t="shared" si="52"/>
        <v>0.9</v>
      </c>
      <c r="R483" s="37">
        <f t="shared" si="53"/>
        <v>13738.58999999996</v>
      </c>
      <c r="S483" s="38">
        <f t="shared" si="54"/>
        <v>17893.139615999949</v>
      </c>
      <c r="T483" s="38"/>
      <c r="U483" s="62"/>
      <c r="V483" s="39">
        <f t="shared" si="55"/>
        <v>63905.729999999989</v>
      </c>
      <c r="W483" s="39">
        <f t="shared" si="56"/>
        <v>81798.869615999938</v>
      </c>
      <c r="X483" s="1">
        <f t="shared" si="57"/>
        <v>69185</v>
      </c>
      <c r="Y483" s="37">
        <f t="shared" si="58"/>
        <v>12613.869615999938</v>
      </c>
      <c r="Z483" s="183">
        <f t="shared" si="59"/>
        <v>0.18232087325287183</v>
      </c>
      <c r="AA483" s="183">
        <f>SUM($C$2:C483)*D483/SUM($B$2:B483)-1</f>
        <v>0.25052054521365541</v>
      </c>
      <c r="AB483" s="183">
        <f t="shared" ref="AB483:AB504" si="61">Z483-AA483</f>
        <v>-6.8199671960783581E-2</v>
      </c>
      <c r="AC483" s="40">
        <f t="shared" si="60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43"/>
        <v>0.22000000000000003</v>
      </c>
      <c r="F484" s="26">
        <f t="shared" si="44"/>
        <v>4.3135555555554421E-3</v>
      </c>
      <c r="H484" s="58">
        <f t="shared" si="45"/>
        <v>0.58232999999998469</v>
      </c>
      <c r="I484" s="2" t="s">
        <v>65</v>
      </c>
      <c r="J484" s="33" t="s">
        <v>1929</v>
      </c>
      <c r="K484" s="59">
        <f t="shared" si="46"/>
        <v>44190</v>
      </c>
      <c r="L484" s="60" t="str">
        <f t="shared" ca="1" si="47"/>
        <v>2021/5/26</v>
      </c>
      <c r="M484" s="44">
        <f t="shared" ca="1" si="48"/>
        <v>20655</v>
      </c>
      <c r="N484" s="61">
        <f t="shared" ca="1" si="49"/>
        <v>1.0290508351488472E-2</v>
      </c>
      <c r="O484" s="35">
        <f t="shared" si="50"/>
        <v>134.92665</v>
      </c>
      <c r="P484" s="35">
        <f t="shared" si="51"/>
        <v>-7.3350000000004911E-2</v>
      </c>
      <c r="Q484" s="36">
        <f t="shared" si="52"/>
        <v>0.9</v>
      </c>
      <c r="R484" s="37">
        <f t="shared" si="53"/>
        <v>13841.039999999961</v>
      </c>
      <c r="S484" s="38">
        <f t="shared" si="54"/>
        <v>18228.649679999948</v>
      </c>
      <c r="T484" s="38"/>
      <c r="U484" s="62"/>
      <c r="V484" s="39">
        <f t="shared" si="55"/>
        <v>63905.729999999989</v>
      </c>
      <c r="W484" s="39">
        <f t="shared" si="56"/>
        <v>82134.37967999994</v>
      </c>
      <c r="X484" s="1">
        <f t="shared" si="57"/>
        <v>69320</v>
      </c>
      <c r="Y484" s="37">
        <f t="shared" si="58"/>
        <v>12814.37967999994</v>
      </c>
      <c r="Z484" s="183">
        <f t="shared" si="59"/>
        <v>0.18485833352567704</v>
      </c>
      <c r="AA484" s="183">
        <f>SUM($C$2:C484)*D484/SUM($B$2:B484)-1</f>
        <v>0.26401897689624998</v>
      </c>
      <c r="AB484" s="183">
        <f t="shared" si="61"/>
        <v>-7.9160643370572936E-2</v>
      </c>
      <c r="AC484" s="40">
        <f t="shared" si="60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43"/>
        <v>0.22000000000000003</v>
      </c>
      <c r="F485" s="26">
        <f t="shared" si="44"/>
        <v>9.6071555555555382E-3</v>
      </c>
      <c r="H485" s="58">
        <f t="shared" si="45"/>
        <v>1.2969659999999976</v>
      </c>
      <c r="I485" s="2" t="s">
        <v>65</v>
      </c>
      <c r="J485" s="33" t="s">
        <v>1931</v>
      </c>
      <c r="K485" s="59">
        <f t="shared" si="46"/>
        <v>44193</v>
      </c>
      <c r="L485" s="60" t="str">
        <f t="shared" ca="1" si="47"/>
        <v>2021/5/26</v>
      </c>
      <c r="M485" s="44">
        <f t="shared" ca="1" si="48"/>
        <v>20250</v>
      </c>
      <c r="N485" s="61">
        <f t="shared" ca="1" si="49"/>
        <v>2.3377411851851812E-2</v>
      </c>
      <c r="O485" s="35">
        <f t="shared" si="50"/>
        <v>134.927199</v>
      </c>
      <c r="P485" s="35">
        <f t="shared" si="51"/>
        <v>-7.2800999999998339E-2</v>
      </c>
      <c r="Q485" s="36">
        <f t="shared" si="52"/>
        <v>0.9</v>
      </c>
      <c r="R485" s="37">
        <f t="shared" si="53"/>
        <v>13944.029999999961</v>
      </c>
      <c r="S485" s="38">
        <f t="shared" si="54"/>
        <v>18268.073702999947</v>
      </c>
      <c r="T485" s="38"/>
      <c r="U485" s="62"/>
      <c r="V485" s="39">
        <f t="shared" si="55"/>
        <v>63905.729999999989</v>
      </c>
      <c r="W485" s="39">
        <f t="shared" si="56"/>
        <v>82173.80370299994</v>
      </c>
      <c r="X485" s="1">
        <f t="shared" si="57"/>
        <v>69455</v>
      </c>
      <c r="Y485" s="37">
        <f t="shared" si="58"/>
        <v>12718.80370299994</v>
      </c>
      <c r="Z485" s="183">
        <f t="shared" si="59"/>
        <v>0.18312293863652629</v>
      </c>
      <c r="AA485" s="183">
        <f>SUM($C$2:C485)*D485/SUM($B$2:B485)-1</f>
        <v>0.2568915676310628</v>
      </c>
      <c r="AB485" s="183">
        <f t="shared" si="61"/>
        <v>-7.3768628994536511E-2</v>
      </c>
      <c r="AC485" s="40">
        <f t="shared" si="60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43"/>
        <v>0.22000000000000003</v>
      </c>
      <c r="F486" s="26">
        <f t="shared" si="44"/>
        <v>1.6371200000000068E-2</v>
      </c>
      <c r="H486" s="58">
        <f t="shared" si="45"/>
        <v>2.2101120000000094</v>
      </c>
      <c r="I486" s="2" t="s">
        <v>65</v>
      </c>
      <c r="J486" s="33" t="s">
        <v>1933</v>
      </c>
      <c r="K486" s="59">
        <f t="shared" si="46"/>
        <v>44194</v>
      </c>
      <c r="L486" s="60" t="str">
        <f t="shared" ca="1" si="47"/>
        <v>2021/5/26</v>
      </c>
      <c r="M486" s="44">
        <f t="shared" ca="1" si="48"/>
        <v>20115</v>
      </c>
      <c r="N486" s="61">
        <f t="shared" ca="1" si="49"/>
        <v>4.0103946308724998E-2</v>
      </c>
      <c r="O486" s="35">
        <f t="shared" si="50"/>
        <v>134.92915199999999</v>
      </c>
      <c r="P486" s="35">
        <f t="shared" si="51"/>
        <v>-7.0848000000012235E-2</v>
      </c>
      <c r="Q486" s="36">
        <f t="shared" si="52"/>
        <v>0.9</v>
      </c>
      <c r="R486" s="37">
        <f t="shared" si="53"/>
        <v>14047.709999999961</v>
      </c>
      <c r="S486" s="38">
        <f t="shared" si="54"/>
        <v>18281.689793999947</v>
      </c>
      <c r="T486" s="38"/>
      <c r="U486" s="62"/>
      <c r="V486" s="39">
        <f t="shared" si="55"/>
        <v>63905.729999999989</v>
      </c>
      <c r="W486" s="39">
        <f t="shared" si="56"/>
        <v>82187.419793999929</v>
      </c>
      <c r="X486" s="1">
        <f t="shared" si="57"/>
        <v>69590</v>
      </c>
      <c r="Y486" s="37">
        <f t="shared" si="58"/>
        <v>12597.419793999929</v>
      </c>
      <c r="Z486" s="183">
        <f t="shared" si="59"/>
        <v>0.1810234199453935</v>
      </c>
      <c r="AA486" s="183">
        <f>SUM($C$2:C486)*D486/SUM($B$2:B486)-1</f>
        <v>0.24805823412939509</v>
      </c>
      <c r="AB486" s="183">
        <f t="shared" si="61"/>
        <v>-6.703481418400159E-2</v>
      </c>
      <c r="AC486" s="40">
        <f t="shared" si="60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43"/>
        <v>0.22000000000000003</v>
      </c>
      <c r="F487" s="26">
        <f t="shared" si="44"/>
        <v>5.587940740740662E-3</v>
      </c>
      <c r="H487" s="58">
        <f t="shared" si="45"/>
        <v>0.75437199999998938</v>
      </c>
      <c r="I487" s="2" t="s">
        <v>65</v>
      </c>
      <c r="J487" s="33" t="s">
        <v>1935</v>
      </c>
      <c r="K487" s="59">
        <f t="shared" si="46"/>
        <v>44195</v>
      </c>
      <c r="L487" s="60" t="str">
        <f t="shared" ca="1" si="47"/>
        <v>2021/5/26</v>
      </c>
      <c r="M487" s="44">
        <f t="shared" ca="1" si="48"/>
        <v>19980</v>
      </c>
      <c r="N487" s="61">
        <f t="shared" ca="1" si="49"/>
        <v>1.3781070070069876E-2</v>
      </c>
      <c r="O487" s="35">
        <f t="shared" si="50"/>
        <v>134.923474</v>
      </c>
      <c r="P487" s="35">
        <f t="shared" si="51"/>
        <v>-7.6526000000001204E-2</v>
      </c>
      <c r="Q487" s="36">
        <f t="shared" si="52"/>
        <v>0.9</v>
      </c>
      <c r="R487" s="37">
        <f t="shared" si="53"/>
        <v>14150.289999999961</v>
      </c>
      <c r="S487" s="38">
        <f t="shared" si="54"/>
        <v>18611.876436999948</v>
      </c>
      <c r="T487" s="38"/>
      <c r="U487" s="62"/>
      <c r="V487" s="39">
        <f t="shared" si="55"/>
        <v>63905.729999999989</v>
      </c>
      <c r="W487" s="39">
        <f t="shared" si="56"/>
        <v>82517.606436999937</v>
      </c>
      <c r="X487" s="1">
        <f t="shared" si="57"/>
        <v>69725</v>
      </c>
      <c r="Y487" s="37">
        <f t="shared" si="58"/>
        <v>12792.606436999937</v>
      </c>
      <c r="Z487" s="183">
        <f t="shared" si="59"/>
        <v>0.18347230458228658</v>
      </c>
      <c r="AA487" s="183">
        <f>SUM($C$2:C487)*D487/SUM($B$2:B487)-1</f>
        <v>0.26087764559046467</v>
      </c>
      <c r="AB487" s="183">
        <f t="shared" si="61"/>
        <v>-7.7405341008178086E-2</v>
      </c>
      <c r="AC487" s="40">
        <f t="shared" si="60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43"/>
        <v>0.22000000000000003</v>
      </c>
      <c r="F488" s="26">
        <f t="shared" si="44"/>
        <v>-9.018474074074195E-3</v>
      </c>
      <c r="H488" s="58">
        <f t="shared" si="45"/>
        <v>-1.2174940000000163</v>
      </c>
      <c r="I488" s="2" t="s">
        <v>65</v>
      </c>
      <c r="J488" s="33" t="s">
        <v>1937</v>
      </c>
      <c r="K488" s="59">
        <f t="shared" si="46"/>
        <v>44196</v>
      </c>
      <c r="L488" s="60" t="str">
        <f t="shared" ca="1" si="47"/>
        <v>2021/5/26</v>
      </c>
      <c r="M488" s="44">
        <f t="shared" ca="1" si="48"/>
        <v>19845</v>
      </c>
      <c r="N488" s="61">
        <f t="shared" ca="1" si="49"/>
        <v>-2.2392809775762457E-2</v>
      </c>
      <c r="O488" s="35">
        <f t="shared" si="50"/>
        <v>134.924823</v>
      </c>
      <c r="P488" s="35">
        <f t="shared" si="51"/>
        <v>-7.5176999999996497E-2</v>
      </c>
      <c r="Q488" s="36">
        <f t="shared" si="52"/>
        <v>0.9</v>
      </c>
      <c r="R488" s="37">
        <f t="shared" si="53"/>
        <v>14251.379999999961</v>
      </c>
      <c r="S488" s="38">
        <f t="shared" si="54"/>
        <v>19021.31688599995</v>
      </c>
      <c r="T488" s="38"/>
      <c r="U488" s="62"/>
      <c r="V488" s="39">
        <f t="shared" si="55"/>
        <v>63905.729999999989</v>
      </c>
      <c r="W488" s="39">
        <f t="shared" si="56"/>
        <v>82927.046885999938</v>
      </c>
      <c r="X488" s="1">
        <f t="shared" si="57"/>
        <v>69860</v>
      </c>
      <c r="Y488" s="37">
        <f t="shared" si="58"/>
        <v>13067.046885999938</v>
      </c>
      <c r="Z488" s="183">
        <f t="shared" si="59"/>
        <v>0.18704619075293349</v>
      </c>
      <c r="AA488" s="183">
        <f>SUM($C$2:C488)*D488/SUM($B$2:B488)-1</f>
        <v>0.27892989917819966</v>
      </c>
      <c r="AB488" s="183">
        <f t="shared" si="61"/>
        <v>-9.1883708425266164E-2</v>
      </c>
      <c r="AC488" s="40">
        <f t="shared" si="60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43"/>
        <v>0.22000000000000003</v>
      </c>
      <c r="F489" s="26">
        <f t="shared" si="44"/>
        <v>-2.5683511111111137E-2</v>
      </c>
      <c r="H489" s="58">
        <f t="shared" si="45"/>
        <v>-3.4672740000000033</v>
      </c>
      <c r="I489" s="2" t="s">
        <v>65</v>
      </c>
      <c r="J489" s="33" t="s">
        <v>1995</v>
      </c>
      <c r="K489" s="59">
        <f t="shared" si="46"/>
        <v>44200</v>
      </c>
      <c r="L489" s="60" t="str">
        <f t="shared" ca="1" si="47"/>
        <v>2021/5/26</v>
      </c>
      <c r="M489" s="44">
        <f t="shared" ca="1" si="48"/>
        <v>19305</v>
      </c>
      <c r="N489" s="61">
        <f t="shared" ca="1" si="49"/>
        <v>-6.5555815073815138E-2</v>
      </c>
      <c r="O489" s="35">
        <f t="shared" si="50"/>
        <v>134.93186399999999</v>
      </c>
      <c r="P489" s="35">
        <f t="shared" si="51"/>
        <v>-6.8136000000009744E-2</v>
      </c>
      <c r="Q489" s="36">
        <f t="shared" si="52"/>
        <v>0.9</v>
      </c>
      <c r="R489" s="37">
        <f t="shared" si="53"/>
        <v>14350.76999999996</v>
      </c>
      <c r="S489" s="38">
        <f t="shared" si="54"/>
        <v>19482.605351999944</v>
      </c>
      <c r="T489" s="38"/>
      <c r="U489" s="62"/>
      <c r="V489" s="39">
        <f t="shared" si="55"/>
        <v>63905.729999999989</v>
      </c>
      <c r="W489" s="39">
        <f t="shared" si="56"/>
        <v>83388.335351999936</v>
      </c>
      <c r="X489" s="1">
        <f t="shared" si="57"/>
        <v>69995</v>
      </c>
      <c r="Y489" s="37">
        <f t="shared" si="58"/>
        <v>13393.335351999936</v>
      </c>
      <c r="Z489" s="183">
        <f t="shared" si="59"/>
        <v>0.1913470298164146</v>
      </c>
      <c r="AA489" s="183">
        <f>SUM($C$2:C489)*D489/SUM($B$2:B489)-1</f>
        <v>0.30028757637239956</v>
      </c>
      <c r="AB489" s="183">
        <f t="shared" si="61"/>
        <v>-0.10894054655598495</v>
      </c>
      <c r="AC489" s="40">
        <f t="shared" si="60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43"/>
        <v>0.22000000000000003</v>
      </c>
      <c r="F490" s="26">
        <f t="shared" si="44"/>
        <v>-3.3133762962963026E-2</v>
      </c>
      <c r="H490" s="58">
        <f t="shared" si="45"/>
        <v>-4.4730580000000089</v>
      </c>
      <c r="I490" s="2" t="s">
        <v>65</v>
      </c>
      <c r="J490" s="33" t="s">
        <v>1997</v>
      </c>
      <c r="K490" s="59">
        <f t="shared" si="46"/>
        <v>44201</v>
      </c>
      <c r="L490" s="60" t="str">
        <f t="shared" ca="1" si="47"/>
        <v>2021/5/26</v>
      </c>
      <c r="M490" s="44">
        <f t="shared" ca="1" si="48"/>
        <v>19170</v>
      </c>
      <c r="N490" s="61">
        <f t="shared" ca="1" si="49"/>
        <v>-8.5167770996348632E-2</v>
      </c>
      <c r="O490" s="35">
        <f t="shared" si="50"/>
        <v>134.93570299999999</v>
      </c>
      <c r="P490" s="35">
        <f t="shared" si="51"/>
        <v>-6.4297000000010485E-2</v>
      </c>
      <c r="Q490" s="36">
        <f t="shared" si="52"/>
        <v>0.9</v>
      </c>
      <c r="R490" s="37">
        <f t="shared" si="53"/>
        <v>14449.39999999996</v>
      </c>
      <c r="S490" s="38">
        <f t="shared" si="54"/>
        <v>19768.224139999948</v>
      </c>
      <c r="T490" s="38"/>
      <c r="U490" s="62"/>
      <c r="V490" s="39">
        <f t="shared" si="55"/>
        <v>63905.729999999989</v>
      </c>
      <c r="W490" s="39">
        <f t="shared" si="56"/>
        <v>83673.954139999929</v>
      </c>
      <c r="X490" s="1">
        <f t="shared" si="57"/>
        <v>70130</v>
      </c>
      <c r="Y490" s="37">
        <f t="shared" si="58"/>
        <v>13543.954139999929</v>
      </c>
      <c r="Z490" s="183">
        <f t="shared" si="59"/>
        <v>0.19312639583630298</v>
      </c>
      <c r="AA490" s="183">
        <f>SUM($C$2:C490)*D490/SUM($B$2:B490)-1</f>
        <v>0.30974168351285258</v>
      </c>
      <c r="AB490" s="183">
        <f t="shared" si="61"/>
        <v>-0.11661528767654961</v>
      </c>
      <c r="AC490" s="40">
        <f t="shared" si="60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43"/>
        <v>0.22000000000000003</v>
      </c>
      <c r="F491" s="26">
        <f t="shared" si="44"/>
        <v>-3.1565288888888876E-2</v>
      </c>
      <c r="H491" s="58">
        <f t="shared" si="45"/>
        <v>-4.2613139999999987</v>
      </c>
      <c r="I491" s="2" t="s">
        <v>65</v>
      </c>
      <c r="J491" s="33" t="s">
        <v>1999</v>
      </c>
      <c r="K491" s="59">
        <f t="shared" si="46"/>
        <v>44202</v>
      </c>
      <c r="L491" s="60" t="str">
        <f t="shared" ca="1" si="47"/>
        <v>2021/5/26</v>
      </c>
      <c r="M491" s="44">
        <f t="shared" ca="1" si="48"/>
        <v>19035</v>
      </c>
      <c r="N491" s="61">
        <f t="shared" ca="1" si="49"/>
        <v>-8.171156343577618E-2</v>
      </c>
      <c r="O491" s="35">
        <f t="shared" si="50"/>
        <v>134.92738199999999</v>
      </c>
      <c r="P491" s="35">
        <f t="shared" si="51"/>
        <v>-7.2618000000005622E-2</v>
      </c>
      <c r="Q491" s="36">
        <f t="shared" si="52"/>
        <v>0.9</v>
      </c>
      <c r="R491" s="37">
        <f t="shared" si="53"/>
        <v>14548.18999999996</v>
      </c>
      <c r="S491" s="38">
        <f t="shared" si="54"/>
        <v>19869.917901999943</v>
      </c>
      <c r="T491" s="38"/>
      <c r="U491" s="62"/>
      <c r="V491" s="39">
        <f t="shared" si="55"/>
        <v>63905.729999999989</v>
      </c>
      <c r="W491" s="39">
        <f t="shared" si="56"/>
        <v>83775.647901999939</v>
      </c>
      <c r="X491" s="1">
        <f t="shared" si="57"/>
        <v>70265</v>
      </c>
      <c r="Y491" s="37">
        <f t="shared" si="58"/>
        <v>13510.647901999939</v>
      </c>
      <c r="Z491" s="183">
        <f t="shared" si="59"/>
        <v>0.19228133355155386</v>
      </c>
      <c r="AA491" s="183">
        <f>SUM($C$2:C491)*D491/SUM($B$2:B491)-1</f>
        <v>0.30694364217014125</v>
      </c>
      <c r="AB491" s="183">
        <f t="shared" si="61"/>
        <v>-0.11466230861858739</v>
      </c>
      <c r="AC491" s="40">
        <f t="shared" si="60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43"/>
        <v>0.22000000000000003</v>
      </c>
      <c r="F492" s="26">
        <f t="shared" si="44"/>
        <v>-3.3329822222222243E-2</v>
      </c>
      <c r="H492" s="58">
        <f t="shared" si="45"/>
        <v>-4.499526000000003</v>
      </c>
      <c r="I492" s="2" t="s">
        <v>65</v>
      </c>
      <c r="J492" s="33" t="s">
        <v>2001</v>
      </c>
      <c r="K492" s="59">
        <f t="shared" si="46"/>
        <v>44203</v>
      </c>
      <c r="L492" s="60" t="str">
        <f t="shared" ca="1" si="47"/>
        <v>2021/5/26</v>
      </c>
      <c r="M492" s="44">
        <f t="shared" ca="1" si="48"/>
        <v>18900</v>
      </c>
      <c r="N492" s="61">
        <f t="shared" ca="1" si="49"/>
        <v>-8.6895607936507996E-2</v>
      </c>
      <c r="O492" s="35">
        <f t="shared" si="50"/>
        <v>134.92806300000001</v>
      </c>
      <c r="P492" s="35">
        <f t="shared" si="51"/>
        <v>-7.1936999999991258E-2</v>
      </c>
      <c r="Q492" s="36">
        <f t="shared" si="52"/>
        <v>0.9</v>
      </c>
      <c r="R492" s="37">
        <f t="shared" si="53"/>
        <v>14646.799999999961</v>
      </c>
      <c r="S492" s="38">
        <f t="shared" si="54"/>
        <v>20041.216439999949</v>
      </c>
      <c r="T492" s="38"/>
      <c r="U492" s="62"/>
      <c r="V492" s="39">
        <f t="shared" si="55"/>
        <v>63905.729999999989</v>
      </c>
      <c r="W492" s="39">
        <f t="shared" si="56"/>
        <v>83946.946439999942</v>
      </c>
      <c r="X492" s="1">
        <f t="shared" si="57"/>
        <v>70400</v>
      </c>
      <c r="Y492" s="37">
        <f t="shared" si="58"/>
        <v>13546.946439999942</v>
      </c>
      <c r="Z492" s="183">
        <f t="shared" si="59"/>
        <v>0.19242821647727193</v>
      </c>
      <c r="AA492" s="183">
        <f>SUM($C$2:C492)*D492/SUM($B$2:B492)-1</f>
        <v>0.30873745077253112</v>
      </c>
      <c r="AB492" s="183">
        <f t="shared" si="61"/>
        <v>-0.11630923429525919</v>
      </c>
      <c r="AC492" s="40">
        <f t="shared" si="60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43"/>
        <v>0.22000000000000003</v>
      </c>
      <c r="F493" s="26">
        <f t="shared" si="44"/>
        <v>-3.5878592592592684E-2</v>
      </c>
      <c r="H493" s="58">
        <f t="shared" si="45"/>
        <v>-4.8436100000000124</v>
      </c>
      <c r="I493" s="2" t="s">
        <v>65</v>
      </c>
      <c r="J493" s="33" t="s">
        <v>2003</v>
      </c>
      <c r="K493" s="59">
        <f t="shared" si="46"/>
        <v>44204</v>
      </c>
      <c r="L493" s="60" t="str">
        <f t="shared" ca="1" si="47"/>
        <v>2021/5/26</v>
      </c>
      <c r="M493" s="44">
        <f t="shared" ca="1" si="48"/>
        <v>18765</v>
      </c>
      <c r="N493" s="61">
        <f t="shared" ca="1" si="49"/>
        <v>-9.4213570476952002E-2</v>
      </c>
      <c r="O493" s="35">
        <f t="shared" si="50"/>
        <v>134.93620000000001</v>
      </c>
      <c r="P493" s="35">
        <f t="shared" si="51"/>
        <v>-6.3799999999986312E-2</v>
      </c>
      <c r="Q493" s="36">
        <f t="shared" si="52"/>
        <v>0.9</v>
      </c>
      <c r="R493" s="37">
        <f t="shared" si="53"/>
        <v>14745.149999999961</v>
      </c>
      <c r="S493" s="38">
        <f t="shared" si="54"/>
        <v>20230.345799999948</v>
      </c>
      <c r="T493" s="38"/>
      <c r="U493" s="62"/>
      <c r="V493" s="39">
        <f t="shared" si="55"/>
        <v>63905.729999999989</v>
      </c>
      <c r="W493" s="39">
        <f t="shared" si="56"/>
        <v>84136.075799999933</v>
      </c>
      <c r="X493" s="1">
        <f t="shared" si="57"/>
        <v>70535</v>
      </c>
      <c r="Y493" s="37">
        <f t="shared" si="58"/>
        <v>13601.075799999933</v>
      </c>
      <c r="Z493" s="183">
        <f t="shared" si="59"/>
        <v>0.19282733111221284</v>
      </c>
      <c r="AA493" s="183">
        <f>SUM($C$2:C493)*D493/SUM($B$2:B493)-1</f>
        <v>0.31167353123438191</v>
      </c>
      <c r="AB493" s="183">
        <f t="shared" si="61"/>
        <v>-0.11884620012216907</v>
      </c>
      <c r="AC493" s="40">
        <f t="shared" si="60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43"/>
        <v>0.22000000000000003</v>
      </c>
      <c r="F494" s="26">
        <f t="shared" si="44"/>
        <v>-2.0978088888888899E-2</v>
      </c>
      <c r="H494" s="58">
        <f t="shared" si="45"/>
        <v>-2.8320420000000013</v>
      </c>
      <c r="I494" s="2" t="s">
        <v>65</v>
      </c>
      <c r="J494" s="33" t="s">
        <v>2005</v>
      </c>
      <c r="K494" s="59">
        <f t="shared" si="46"/>
        <v>44207</v>
      </c>
      <c r="L494" s="60" t="str">
        <f t="shared" ca="1" si="47"/>
        <v>2021/5/26</v>
      </c>
      <c r="M494" s="44">
        <f t="shared" ca="1" si="48"/>
        <v>18360</v>
      </c>
      <c r="N494" s="61">
        <f t="shared" ca="1" si="49"/>
        <v>-5.6301488562091523E-2</v>
      </c>
      <c r="O494" s="35">
        <f t="shared" si="50"/>
        <v>134.93435700000001</v>
      </c>
      <c r="P494" s="35">
        <f t="shared" si="51"/>
        <v>-6.5642999999994345E-2</v>
      </c>
      <c r="Q494" s="36">
        <f t="shared" si="52"/>
        <v>0.9</v>
      </c>
      <c r="R494" s="37">
        <f t="shared" si="53"/>
        <v>14845.019999999962</v>
      </c>
      <c r="S494" s="38">
        <f t="shared" si="54"/>
        <v>20057.106521999947</v>
      </c>
      <c r="T494" s="38"/>
      <c r="U494" s="62"/>
      <c r="V494" s="39">
        <f t="shared" si="55"/>
        <v>63905.729999999989</v>
      </c>
      <c r="W494" s="39">
        <f t="shared" si="56"/>
        <v>83962.83652199994</v>
      </c>
      <c r="X494" s="1">
        <f t="shared" si="57"/>
        <v>70670</v>
      </c>
      <c r="Y494" s="37">
        <f t="shared" si="58"/>
        <v>13292.83652199994</v>
      </c>
      <c r="Z494" s="183">
        <f t="shared" si="59"/>
        <v>0.18809730468374042</v>
      </c>
      <c r="AA494" s="183">
        <f>SUM($C$2:C494)*D494/SUM($B$2:B494)-1</f>
        <v>0.29113037615790094</v>
      </c>
      <c r="AB494" s="183">
        <f t="shared" si="61"/>
        <v>-0.10303307147416052</v>
      </c>
      <c r="AC494" s="40">
        <f t="shared" si="60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43"/>
        <v>0.22000000000000003</v>
      </c>
      <c r="F495" s="26">
        <f t="shared" si="44"/>
        <v>-3.3231792592592534E-2</v>
      </c>
      <c r="H495" s="58">
        <f t="shared" si="45"/>
        <v>-4.4862919999999917</v>
      </c>
      <c r="I495" s="2" t="s">
        <v>65</v>
      </c>
      <c r="J495" s="33" t="s">
        <v>2007</v>
      </c>
      <c r="K495" s="59">
        <f t="shared" si="46"/>
        <v>44208</v>
      </c>
      <c r="L495" s="60" t="str">
        <f t="shared" ca="1" si="47"/>
        <v>2021/5/26</v>
      </c>
      <c r="M495" s="44">
        <f t="shared" ca="1" si="48"/>
        <v>18225</v>
      </c>
      <c r="N495" s="61">
        <f t="shared" ca="1" si="49"/>
        <v>-8.9848920713305733E-2</v>
      </c>
      <c r="O495" s="35">
        <f t="shared" si="50"/>
        <v>134.93188400000003</v>
      </c>
      <c r="P495" s="35">
        <f t="shared" si="51"/>
        <v>-6.8115999999974974E-2</v>
      </c>
      <c r="Q495" s="36">
        <f t="shared" si="52"/>
        <v>0.9</v>
      </c>
      <c r="R495" s="37">
        <f t="shared" si="53"/>
        <v>14943.639999999963</v>
      </c>
      <c r="S495" s="38">
        <f t="shared" si="54"/>
        <v>20445.888247999952</v>
      </c>
      <c r="T495" s="38"/>
      <c r="U495" s="62"/>
      <c r="V495" s="39">
        <f t="shared" si="55"/>
        <v>63905.729999999989</v>
      </c>
      <c r="W495" s="39">
        <f t="shared" si="56"/>
        <v>84351.618247999941</v>
      </c>
      <c r="X495" s="1">
        <f t="shared" si="57"/>
        <v>70805</v>
      </c>
      <c r="Y495" s="37">
        <f t="shared" si="58"/>
        <v>13546.618247999941</v>
      </c>
      <c r="Z495" s="183">
        <f t="shared" si="59"/>
        <v>0.19132290442765254</v>
      </c>
      <c r="AA495" s="183">
        <f>SUM($C$2:C495)*D495/SUM($B$2:B495)-1</f>
        <v>0.30688000247492964</v>
      </c>
      <c r="AB495" s="183">
        <f t="shared" si="61"/>
        <v>-0.1155570980472771</v>
      </c>
      <c r="AC495" s="40">
        <f t="shared" si="60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43"/>
        <v>0.22000000000000003</v>
      </c>
      <c r="F496" s="26">
        <f t="shared" si="44"/>
        <v>-2.6761837037037141E-2</v>
      </c>
      <c r="H496" s="58">
        <f t="shared" si="45"/>
        <v>-3.6128480000000138</v>
      </c>
      <c r="I496" s="2" t="s">
        <v>65</v>
      </c>
      <c r="J496" s="33" t="s">
        <v>2009</v>
      </c>
      <c r="K496" s="59">
        <f t="shared" si="46"/>
        <v>44209</v>
      </c>
      <c r="L496" s="60" t="str">
        <f t="shared" ca="1" si="47"/>
        <v>2021/5/26</v>
      </c>
      <c r="M496" s="44">
        <f t="shared" ca="1" si="48"/>
        <v>18090</v>
      </c>
      <c r="N496" s="61">
        <f t="shared" ca="1" si="49"/>
        <v>-7.2896048645660863E-2</v>
      </c>
      <c r="O496" s="35">
        <f t="shared" si="50"/>
        <v>134.93144799999999</v>
      </c>
      <c r="P496" s="35">
        <f t="shared" si="51"/>
        <v>-6.8552000000011049E-2</v>
      </c>
      <c r="Q496" s="36">
        <f t="shared" si="52"/>
        <v>0.9</v>
      </c>
      <c r="R496" s="37">
        <f t="shared" si="53"/>
        <v>15042.919999999964</v>
      </c>
      <c r="S496" s="38">
        <f t="shared" si="54"/>
        <v>20444.832571999952</v>
      </c>
      <c r="T496" s="38"/>
      <c r="U496" s="62"/>
      <c r="V496" s="39">
        <f t="shared" si="55"/>
        <v>63905.729999999989</v>
      </c>
      <c r="W496" s="39">
        <f t="shared" si="56"/>
        <v>84350.562571999937</v>
      </c>
      <c r="X496" s="1">
        <f t="shared" si="57"/>
        <v>70940</v>
      </c>
      <c r="Y496" s="37">
        <f t="shared" si="58"/>
        <v>13410.562571999937</v>
      </c>
      <c r="Z496" s="183">
        <f t="shared" si="59"/>
        <v>0.18904091587256744</v>
      </c>
      <c r="AA496" s="183">
        <f>SUM($C$2:C496)*D496/SUM($B$2:B496)-1</f>
        <v>0.29761538877058347</v>
      </c>
      <c r="AB496" s="183">
        <f t="shared" si="61"/>
        <v>-0.10857447289801603</v>
      </c>
      <c r="AC496" s="40">
        <f t="shared" si="60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43"/>
        <v>0.22000000000000003</v>
      </c>
      <c r="F497" s="26">
        <f t="shared" si="44"/>
        <v>-1.9017496296296527E-2</v>
      </c>
      <c r="H497" s="58">
        <f t="shared" si="45"/>
        <v>-2.5673620000000312</v>
      </c>
      <c r="I497" s="2" t="s">
        <v>65</v>
      </c>
      <c r="J497" s="33" t="s">
        <v>2011</v>
      </c>
      <c r="K497" s="59">
        <f t="shared" si="46"/>
        <v>44210</v>
      </c>
      <c r="L497" s="60" t="str">
        <f t="shared" ca="1" si="47"/>
        <v>2021/5/26</v>
      </c>
      <c r="M497" s="44">
        <f t="shared" ca="1" si="48"/>
        <v>17955</v>
      </c>
      <c r="N497" s="61">
        <f t="shared" ca="1" si="49"/>
        <v>-5.2190873294347608E-2</v>
      </c>
      <c r="O497" s="35">
        <f t="shared" si="50"/>
        <v>134.93438799999998</v>
      </c>
      <c r="P497" s="35">
        <f t="shared" si="51"/>
        <v>-6.5612000000015769E-2</v>
      </c>
      <c r="Q497" s="36">
        <f t="shared" si="52"/>
        <v>0.9</v>
      </c>
      <c r="R497" s="37">
        <f t="shared" si="53"/>
        <v>15142.989999999963</v>
      </c>
      <c r="S497" s="38">
        <f t="shared" si="54"/>
        <v>20418.807715999952</v>
      </c>
      <c r="T497" s="38"/>
      <c r="U497" s="62"/>
      <c r="V497" s="39">
        <f t="shared" si="55"/>
        <v>63905.729999999989</v>
      </c>
      <c r="W497" s="39">
        <f t="shared" si="56"/>
        <v>84324.537715999933</v>
      </c>
      <c r="X497" s="1">
        <f t="shared" si="57"/>
        <v>71075</v>
      </c>
      <c r="Y497" s="37">
        <f t="shared" si="58"/>
        <v>13249.537715999933</v>
      </c>
      <c r="Z497" s="183">
        <f t="shared" si="59"/>
        <v>0.18641628865283066</v>
      </c>
      <c r="AA497" s="183">
        <f>SUM($C$2:C497)*D497/SUM($B$2:B497)-1</f>
        <v>0.28684876412327198</v>
      </c>
      <c r="AB497" s="183">
        <f t="shared" si="61"/>
        <v>-0.10043247547044132</v>
      </c>
      <c r="AC497" s="40">
        <f t="shared" si="60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43"/>
        <v>0.22000000000000003</v>
      </c>
      <c r="F498" s="26">
        <f t="shared" si="44"/>
        <v>-1.5978577777777943E-2</v>
      </c>
      <c r="H498" s="58">
        <f t="shared" si="45"/>
        <v>-2.1571080000000222</v>
      </c>
      <c r="I498" s="2" t="s">
        <v>65</v>
      </c>
      <c r="J498" s="33" t="s">
        <v>2013</v>
      </c>
      <c r="K498" s="59">
        <f t="shared" si="46"/>
        <v>44211</v>
      </c>
      <c r="L498" s="60" t="str">
        <f t="shared" ca="1" si="47"/>
        <v>2021/5/26</v>
      </c>
      <c r="M498" s="44">
        <f t="shared" ca="1" si="48"/>
        <v>17820</v>
      </c>
      <c r="N498" s="61">
        <f t="shared" ca="1" si="49"/>
        <v>-4.4183188552189008E-2</v>
      </c>
      <c r="O498" s="35">
        <f t="shared" si="50"/>
        <v>134.93079599999999</v>
      </c>
      <c r="P498" s="35">
        <f t="shared" si="51"/>
        <v>-6.9204000000013366E-2</v>
      </c>
      <c r="Q498" s="36">
        <f t="shared" si="52"/>
        <v>0.9</v>
      </c>
      <c r="R498" s="37">
        <f t="shared" si="53"/>
        <v>15243.369999999963</v>
      </c>
      <c r="S498" s="38">
        <f t="shared" si="54"/>
        <v>20490.137953999951</v>
      </c>
      <c r="T498" s="38"/>
      <c r="U498" s="62"/>
      <c r="V498" s="39">
        <f t="shared" si="55"/>
        <v>63905.729999999989</v>
      </c>
      <c r="W498" s="39">
        <f t="shared" si="56"/>
        <v>84395.867953999943</v>
      </c>
      <c r="X498" s="1">
        <f t="shared" si="57"/>
        <v>71210</v>
      </c>
      <c r="Y498" s="37">
        <f t="shared" si="58"/>
        <v>13185.867953999943</v>
      </c>
      <c r="Z498" s="183">
        <f t="shared" si="59"/>
        <v>0.18516876778542257</v>
      </c>
      <c r="AA498" s="183">
        <f>SUM($C$2:C498)*D498/SUM($B$2:B498)-1</f>
        <v>0.28229950445481444</v>
      </c>
      <c r="AB498" s="183">
        <f t="shared" si="61"/>
        <v>-9.7130736669391871E-2</v>
      </c>
      <c r="AC498" s="40">
        <f t="shared" si="60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43"/>
        <v>0.22000000000000003</v>
      </c>
      <c r="F499" s="26">
        <f t="shared" si="44"/>
        <v>-3.0290903703703659E-2</v>
      </c>
      <c r="H499" s="58">
        <f t="shared" si="45"/>
        <v>-4.089271999999994</v>
      </c>
      <c r="I499" s="2" t="s">
        <v>65</v>
      </c>
      <c r="J499" s="33" t="s">
        <v>2015</v>
      </c>
      <c r="K499" s="59">
        <f t="shared" si="46"/>
        <v>44214</v>
      </c>
      <c r="L499" s="60" t="str">
        <f t="shared" ca="1" si="47"/>
        <v>2021/5/26</v>
      </c>
      <c r="M499" s="44">
        <f t="shared" ca="1" si="48"/>
        <v>17415</v>
      </c>
      <c r="N499" s="61">
        <f t="shared" ca="1" si="49"/>
        <v>-8.570682055699097E-2</v>
      </c>
      <c r="O499" s="35">
        <f t="shared" si="50"/>
        <v>134.93677200000002</v>
      </c>
      <c r="P499" s="35">
        <f t="shared" si="51"/>
        <v>-6.3227999999980966E-2</v>
      </c>
      <c r="Q499" s="36">
        <f t="shared" si="52"/>
        <v>0.9</v>
      </c>
      <c r="R499" s="37">
        <f t="shared" si="53"/>
        <v>15342.289999999963</v>
      </c>
      <c r="S499" s="38">
        <f t="shared" si="54"/>
        <v>20928.417788999952</v>
      </c>
      <c r="T499" s="38"/>
      <c r="U499" s="62"/>
      <c r="V499" s="39">
        <f t="shared" si="55"/>
        <v>63905.729999999989</v>
      </c>
      <c r="W499" s="39">
        <f t="shared" si="56"/>
        <v>84834.147788999937</v>
      </c>
      <c r="X499" s="1">
        <f t="shared" si="57"/>
        <v>71345</v>
      </c>
      <c r="Y499" s="37">
        <f t="shared" si="58"/>
        <v>13489.147788999937</v>
      </c>
      <c r="Z499" s="183">
        <f t="shared" si="59"/>
        <v>0.18906928010372037</v>
      </c>
      <c r="AA499" s="183">
        <f>SUM($C$2:C499)*D499/SUM($B$2:B499)-1</f>
        <v>0.3007081001058638</v>
      </c>
      <c r="AB499" s="183">
        <f t="shared" si="61"/>
        <v>-0.11163882000214342</v>
      </c>
      <c r="AC499" s="40">
        <f t="shared" si="60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43"/>
        <v>0.22000000000000003</v>
      </c>
      <c r="F500" s="26">
        <f t="shared" si="44"/>
        <v>-2.4899274074074062E-2</v>
      </c>
      <c r="H500" s="58">
        <f t="shared" si="45"/>
        <v>-3.3614019999999982</v>
      </c>
      <c r="I500" s="2" t="s">
        <v>65</v>
      </c>
      <c r="J500" s="33" t="s">
        <v>2017</v>
      </c>
      <c r="K500" s="59">
        <f t="shared" si="46"/>
        <v>44215</v>
      </c>
      <c r="L500" s="60" t="str">
        <f t="shared" ca="1" si="47"/>
        <v>2021/5/26</v>
      </c>
      <c r="M500" s="44">
        <f t="shared" ca="1" si="48"/>
        <v>17280</v>
      </c>
      <c r="N500" s="61">
        <f t="shared" ca="1" si="49"/>
        <v>-7.1001836226851814E-2</v>
      </c>
      <c r="O500" s="35">
        <f t="shared" si="50"/>
        <v>134.93105500000001</v>
      </c>
      <c r="P500" s="35">
        <f t="shared" si="51"/>
        <v>-6.8944999999985157E-2</v>
      </c>
      <c r="Q500" s="36">
        <f t="shared" si="52"/>
        <v>0.9</v>
      </c>
      <c r="R500" s="37">
        <f t="shared" si="53"/>
        <v>15441.759999999962</v>
      </c>
      <c r="S500" s="38">
        <f t="shared" si="54"/>
        <v>20946.747439999948</v>
      </c>
      <c r="T500" s="38"/>
      <c r="U500" s="62"/>
      <c r="V500" s="39">
        <f t="shared" si="55"/>
        <v>63905.729999999989</v>
      </c>
      <c r="W500" s="39">
        <f t="shared" si="56"/>
        <v>84852.47743999993</v>
      </c>
      <c r="X500" s="1">
        <f t="shared" si="57"/>
        <v>71480</v>
      </c>
      <c r="Y500" s="37">
        <f t="shared" si="58"/>
        <v>13372.47743999993</v>
      </c>
      <c r="Z500" s="183">
        <f t="shared" si="59"/>
        <v>0.18707998656966884</v>
      </c>
      <c r="AA500" s="183">
        <f>SUM($C$2:C500)*D500/SUM($B$2:B500)-1</f>
        <v>0.2929021658917994</v>
      </c>
      <c r="AB500" s="183">
        <f t="shared" si="61"/>
        <v>-0.10582217932213056</v>
      </c>
      <c r="AC500" s="40">
        <f t="shared" si="60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43"/>
        <v>0.22000000000000003</v>
      </c>
      <c r="F501" s="26">
        <f t="shared" si="44"/>
        <v>-3.3623911111111175E-2</v>
      </c>
      <c r="H501" s="58">
        <f t="shared" si="45"/>
        <v>-4.5392280000000085</v>
      </c>
      <c r="I501" s="2" t="s">
        <v>65</v>
      </c>
      <c r="J501" s="33" t="s">
        <v>2019</v>
      </c>
      <c r="K501" s="59">
        <f t="shared" si="46"/>
        <v>44216</v>
      </c>
      <c r="L501" s="60" t="str">
        <f t="shared" ca="1" si="47"/>
        <v>2021/5/26</v>
      </c>
      <c r="M501" s="44">
        <f t="shared" ca="1" si="48"/>
        <v>17145</v>
      </c>
      <c r="N501" s="61">
        <f t="shared" ca="1" si="49"/>
        <v>-9.663565004374472E-2</v>
      </c>
      <c r="O501" s="35">
        <f t="shared" si="50"/>
        <v>134.926446</v>
      </c>
      <c r="P501" s="35">
        <f t="shared" si="51"/>
        <v>-7.3554000000001452E-2</v>
      </c>
      <c r="Q501" s="36">
        <f t="shared" si="52"/>
        <v>0.9</v>
      </c>
      <c r="R501" s="37">
        <f t="shared" si="53"/>
        <v>15540.339999999962</v>
      </c>
      <c r="S501" s="38">
        <f t="shared" si="54"/>
        <v>21270.063357999948</v>
      </c>
      <c r="T501" s="38"/>
      <c r="U501" s="62"/>
      <c r="V501" s="39">
        <f t="shared" si="55"/>
        <v>63905.729999999989</v>
      </c>
      <c r="W501" s="39">
        <f t="shared" si="56"/>
        <v>85175.793357999937</v>
      </c>
      <c r="X501" s="1">
        <f t="shared" si="57"/>
        <v>71615</v>
      </c>
      <c r="Y501" s="37">
        <f t="shared" si="58"/>
        <v>13560.793357999937</v>
      </c>
      <c r="Z501" s="183">
        <f t="shared" si="59"/>
        <v>0.18935688554073771</v>
      </c>
      <c r="AA501" s="183">
        <f>SUM($C$2:C501)*D501/SUM($B$2:B501)-1</f>
        <v>0.30395104969415621</v>
      </c>
      <c r="AB501" s="183">
        <f t="shared" si="61"/>
        <v>-0.1145941641534185</v>
      </c>
      <c r="AC501" s="40">
        <f t="shared" si="60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43"/>
        <v>0.22000000000000003</v>
      </c>
      <c r="F502" s="26">
        <f t="shared" si="44"/>
        <v>-4.5975644444444519E-2</v>
      </c>
      <c r="H502" s="58">
        <f t="shared" si="45"/>
        <v>-6.2067120000000102</v>
      </c>
      <c r="I502" s="2" t="s">
        <v>65</v>
      </c>
      <c r="J502" s="33" t="s">
        <v>2021</v>
      </c>
      <c r="K502" s="59">
        <f t="shared" si="46"/>
        <v>44217</v>
      </c>
      <c r="L502" s="60" t="str">
        <f t="shared" ca="1" si="47"/>
        <v>2021/5/26</v>
      </c>
      <c r="M502" s="44">
        <f t="shared" ca="1" si="48"/>
        <v>17010</v>
      </c>
      <c r="N502" s="61">
        <f t="shared" ca="1" si="49"/>
        <v>-0.13318341446208135</v>
      </c>
      <c r="O502" s="35">
        <f t="shared" si="50"/>
        <v>134.92444799999998</v>
      </c>
      <c r="P502" s="35">
        <f t="shared" si="51"/>
        <v>-7.5552000000016051E-2</v>
      </c>
      <c r="Q502" s="36">
        <f t="shared" si="52"/>
        <v>0.9</v>
      </c>
      <c r="R502" s="37">
        <f t="shared" si="53"/>
        <v>15518.739999999962</v>
      </c>
      <c r="S502" s="38">
        <f t="shared" si="54"/>
        <v>21515.181135999948</v>
      </c>
      <c r="T502" s="38">
        <v>118.92</v>
      </c>
      <c r="U502" s="62">
        <v>164.87</v>
      </c>
      <c r="V502" s="39">
        <f t="shared" si="55"/>
        <v>64070.599999999991</v>
      </c>
      <c r="W502" s="39">
        <f t="shared" si="56"/>
        <v>85585.781135999947</v>
      </c>
      <c r="X502" s="1">
        <f t="shared" si="57"/>
        <v>71750</v>
      </c>
      <c r="Y502" s="37">
        <f t="shared" si="58"/>
        <v>13835.781135999947</v>
      </c>
      <c r="Z502" s="183">
        <f t="shared" si="59"/>
        <v>0.19283318656445925</v>
      </c>
      <c r="AA502" s="183">
        <f>SUM($C$2:C502)*D502/SUM($B$2:B502)-1</f>
        <v>0.32020479966315696</v>
      </c>
      <c r="AB502" s="183">
        <f t="shared" si="61"/>
        <v>-0.12737161309869771</v>
      </c>
      <c r="AC502" s="40">
        <f t="shared" si="60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43"/>
        <v>0.22000000000000003</v>
      </c>
      <c r="F503" s="26">
        <f t="shared" si="44"/>
        <v>-4.8034266666666818E-2</v>
      </c>
      <c r="H503" s="58">
        <f t="shared" si="45"/>
        <v>-6.48462600000002</v>
      </c>
      <c r="I503" s="2" t="s">
        <v>65</v>
      </c>
      <c r="J503" s="33" t="s">
        <v>2023</v>
      </c>
      <c r="K503" s="59">
        <f t="shared" si="46"/>
        <v>44218</v>
      </c>
      <c r="L503" s="60" t="str">
        <f t="shared" ca="1" si="47"/>
        <v>2021/5/26</v>
      </c>
      <c r="M503" s="44">
        <f t="shared" ca="1" si="48"/>
        <v>16875</v>
      </c>
      <c r="N503" s="61">
        <f t="shared" ca="1" si="49"/>
        <v>-0.1402600586666671</v>
      </c>
      <c r="O503" s="35">
        <f t="shared" si="50"/>
        <v>134.93434500000001</v>
      </c>
      <c r="P503" s="35">
        <f t="shared" si="51"/>
        <v>-6.5654999999992469E-2</v>
      </c>
      <c r="Q503" s="36">
        <f t="shared" si="52"/>
        <v>0.9</v>
      </c>
      <c r="R503" s="37">
        <f t="shared" si="53"/>
        <v>15615.849999999962</v>
      </c>
      <c r="S503" s="38">
        <f t="shared" si="54"/>
        <v>21698.223574999945</v>
      </c>
      <c r="T503" s="38"/>
      <c r="U503" s="62"/>
      <c r="V503" s="39">
        <f t="shared" si="55"/>
        <v>64070.599999999991</v>
      </c>
      <c r="W503" s="39">
        <f t="shared" si="56"/>
        <v>85768.823574999929</v>
      </c>
      <c r="X503" s="1">
        <f t="shared" si="57"/>
        <v>71885</v>
      </c>
      <c r="Y503" s="37">
        <f t="shared" si="58"/>
        <v>13883.823574999929</v>
      </c>
      <c r="Z503" s="183">
        <f t="shared" si="59"/>
        <v>0.19313936947902799</v>
      </c>
      <c r="AA503" s="183">
        <f>SUM($C$2:C503)*D503/SUM($B$2:B503)-1</f>
        <v>0.32254472788400834</v>
      </c>
      <c r="AB503" s="183">
        <f t="shared" si="61"/>
        <v>-0.12940535840498035</v>
      </c>
      <c r="AC503" s="40">
        <f t="shared" si="60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43"/>
        <v>0.22000000000000003</v>
      </c>
      <c r="F504" s="26">
        <f t="shared" si="44"/>
        <v>-4.8034266666666818E-2</v>
      </c>
      <c r="H504" s="58">
        <f t="shared" si="45"/>
        <v>-6.48462600000002</v>
      </c>
      <c r="I504" s="2" t="s">
        <v>65</v>
      </c>
      <c r="J504" s="33" t="s">
        <v>2027</v>
      </c>
      <c r="K504" s="59">
        <f t="shared" si="46"/>
        <v>44221</v>
      </c>
      <c r="L504" s="60" t="str">
        <f t="shared" ca="1" si="47"/>
        <v>2021/5/26</v>
      </c>
      <c r="M504" s="44">
        <f t="shared" ca="1" si="48"/>
        <v>16470</v>
      </c>
      <c r="N504" s="61">
        <f t="shared" ca="1" si="49"/>
        <v>-0.14370907650273268</v>
      </c>
      <c r="O504" s="35">
        <f t="shared" si="50"/>
        <v>134.93434500000001</v>
      </c>
      <c r="P504" s="35">
        <f t="shared" si="51"/>
        <v>-6.5654999999992469E-2</v>
      </c>
      <c r="Q504" s="36">
        <f t="shared" si="52"/>
        <v>0.9</v>
      </c>
      <c r="R504" s="37">
        <f t="shared" si="53"/>
        <v>15712.959999999963</v>
      </c>
      <c r="S504" s="38">
        <f t="shared" si="54"/>
        <v>21833.157919999947</v>
      </c>
      <c r="T504" s="38"/>
      <c r="U504" s="62"/>
      <c r="V504" s="39">
        <f t="shared" si="55"/>
        <v>64070.599999999991</v>
      </c>
      <c r="W504" s="39">
        <f t="shared" si="56"/>
        <v>85903.757919999945</v>
      </c>
      <c r="X504" s="1">
        <f t="shared" si="57"/>
        <v>72020</v>
      </c>
      <c r="Y504" s="37">
        <f t="shared" si="58"/>
        <v>13883.757919999945</v>
      </c>
      <c r="Z504" s="183">
        <f t="shared" si="59"/>
        <v>0.19277642210497015</v>
      </c>
      <c r="AA504" s="183">
        <f>SUM($C$2:C504)*D504/SUM($B$2:B504)-1</f>
        <v>0.32193497965603934</v>
      </c>
      <c r="AB504" s="183">
        <f t="shared" si="61"/>
        <v>-0.1291585575510692</v>
      </c>
      <c r="AC504" s="40">
        <f t="shared" si="60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J9" sqref="J9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9.5" style="65" customWidth="1"/>
    <col min="4" max="4" width="7.5" style="65" bestFit="1" customWidth="1"/>
    <col min="5" max="5" width="9.625" style="65" customWidth="1"/>
    <col min="6" max="6" width="11.625" style="2" bestFit="1" customWidth="1"/>
    <col min="7" max="7" width="11.625" style="2" customWidth="1"/>
    <col min="8" max="8" width="7.5" style="2" bestFit="1" customWidth="1"/>
    <col min="9" max="9" width="9.625" style="56" bestFit="1" customWidth="1"/>
    <col min="10" max="10" width="8" style="56" bestFit="1" customWidth="1"/>
    <col min="11" max="11" width="9" style="2" bestFit="1" customWidth="1"/>
    <col min="12" max="12" width="7.5" style="2" bestFit="1" customWidth="1"/>
    <col min="13" max="13" width="9.5" style="56" bestFit="1" customWidth="1"/>
    <col min="14" max="14" width="7.5" style="56" bestFit="1" customWidth="1"/>
    <col min="15" max="15" width="8" style="2" bestFit="1" customWidth="1"/>
    <col min="16" max="16" width="7.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35">
        <f>I1+M1+Q1</f>
        <v>26282.52</v>
      </c>
      <c r="B1" s="235"/>
      <c r="C1" s="235"/>
      <c r="D1" s="235"/>
      <c r="E1" s="235"/>
      <c r="F1" s="235"/>
      <c r="G1" s="236"/>
      <c r="H1" s="67" t="s">
        <v>642</v>
      </c>
      <c r="I1" s="237">
        <f>SUM(K3:K10052)</f>
        <v>18555.448239999998</v>
      </c>
      <c r="J1" s="237"/>
      <c r="K1" s="238"/>
      <c r="L1" s="67" t="s">
        <v>1542</v>
      </c>
      <c r="M1" s="237">
        <f>SUM(O3:O10052)</f>
        <v>2733.3841600000001</v>
      </c>
      <c r="N1" s="237"/>
      <c r="O1" s="238"/>
      <c r="P1" s="67" t="s">
        <v>1576</v>
      </c>
      <c r="Q1" s="237">
        <f>SUM(S3:S10052)</f>
        <v>4993.6876000000002</v>
      </c>
      <c r="R1" s="237"/>
      <c r="S1" s="238"/>
    </row>
    <row r="2" spans="1:19 1028:1029" s="69" customFormat="1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1"/>
  <sheetViews>
    <sheetView zoomScaleNormal="100" workbookViewId="0">
      <pane xSplit="3" ySplit="3" topLeftCell="D46" activePane="bottomRight" state="frozen"/>
      <selection pane="topRight" activeCell="D1" sqref="D1"/>
      <selection pane="bottomLeft" activeCell="A22" sqref="A22"/>
      <selection pane="bottomRight" activeCell="F51" sqref="F51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39">
        <f>E1+K1</f>
        <v>10450.960000000001</v>
      </c>
      <c r="B1" s="239"/>
      <c r="C1" s="241"/>
      <c r="D1" s="67" t="s">
        <v>642</v>
      </c>
      <c r="E1" s="239">
        <f>G3</f>
        <v>4667.03</v>
      </c>
      <c r="F1" s="239"/>
      <c r="G1" s="68" t="s">
        <v>643</v>
      </c>
      <c r="H1" s="240">
        <f>G3/I3*365</f>
        <v>2.4545618876080693</v>
      </c>
      <c r="I1" s="240"/>
      <c r="J1" s="67" t="s">
        <v>644</v>
      </c>
      <c r="K1" s="239">
        <f>M3</f>
        <v>5783.9300000000012</v>
      </c>
      <c r="L1" s="239"/>
      <c r="M1" s="68" t="s">
        <v>643</v>
      </c>
      <c r="N1" s="240">
        <f>M3/O3*365</f>
        <v>2.2340047089947097</v>
      </c>
      <c r="O1" s="240"/>
    </row>
    <row r="2" spans="1:15" s="69" customFormat="1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>
      <c r="A3" s="69" t="s">
        <v>654</v>
      </c>
      <c r="B3" s="112" t="s">
        <v>655</v>
      </c>
      <c r="C3" s="113" t="str">
        <f ca="1">TODAY()-C4&amp;" 天"</f>
        <v>708 天</v>
      </c>
      <c r="D3" s="77">
        <f>SUM(D4:D10094)</f>
        <v>31000</v>
      </c>
      <c r="E3" s="74"/>
      <c r="F3" s="78">
        <f>SUM(F4:F10094)</f>
        <v>35667.03</v>
      </c>
      <c r="G3" s="79">
        <f>SUM(G4:G10094)</f>
        <v>4667.03</v>
      </c>
      <c r="H3" s="111" t="str">
        <f>"当前 "&amp;COUNTIF(E4:E10008,"----")&amp;" 支"</f>
        <v>当前 0 支</v>
      </c>
      <c r="I3" s="80">
        <f>SUM(I4:I3008)</f>
        <v>694000</v>
      </c>
      <c r="J3" s="77">
        <f>SUM(J4:J10094)</f>
        <v>40000</v>
      </c>
      <c r="K3" s="74"/>
      <c r="L3" s="78">
        <f>SUM(L4:L10094)</f>
        <v>45783.930000000008</v>
      </c>
      <c r="M3" s="79">
        <f>SUM(M4:M10094)</f>
        <v>5783.9300000000012</v>
      </c>
      <c r="N3" s="111" t="str">
        <f>"当前 "&amp;COUNTIF(K4:K10008,"----")&amp;" 支"</f>
        <v>当前 0 支</v>
      </c>
      <c r="O3" s="80">
        <f>SUM(O4:O3008)</f>
        <v>945000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A50" s="2">
        <v>127029</v>
      </c>
      <c r="B50" s="65" t="s">
        <v>2223</v>
      </c>
      <c r="C50" s="81">
        <v>44278</v>
      </c>
      <c r="D50" s="82">
        <v>1000</v>
      </c>
      <c r="E50" s="100">
        <v>44309</v>
      </c>
      <c r="F50" s="84">
        <v>1298.6500000000001</v>
      </c>
      <c r="G50" s="101">
        <f>F50-D50</f>
        <v>298.65000000000009</v>
      </c>
      <c r="H50" s="102">
        <f>E50-C50</f>
        <v>31</v>
      </c>
      <c r="I50" s="103">
        <f>H50*D50</f>
        <v>31000</v>
      </c>
      <c r="J50" s="96" t="s">
        <v>657</v>
      </c>
      <c r="K50" s="97" t="s">
        <v>657</v>
      </c>
      <c r="L50" s="98" t="s">
        <v>657</v>
      </c>
      <c r="M50" s="98" t="s">
        <v>657</v>
      </c>
      <c r="N50" s="97" t="s">
        <v>657</v>
      </c>
      <c r="O50" s="104" t="s">
        <v>657</v>
      </c>
    </row>
    <row r="51" spans="1:15">
      <c r="A51" s="2">
        <v>110079</v>
      </c>
      <c r="B51" s="65" t="s">
        <v>2224</v>
      </c>
      <c r="C51" s="81">
        <v>44286</v>
      </c>
      <c r="D51" s="82">
        <v>1000</v>
      </c>
      <c r="E51" s="100">
        <v>44309</v>
      </c>
      <c r="F51" s="84">
        <v>1122.78</v>
      </c>
      <c r="G51" s="101">
        <f>F51-D51</f>
        <v>122.77999999999997</v>
      </c>
      <c r="H51" s="102">
        <f>E51-C51</f>
        <v>23</v>
      </c>
      <c r="I51" s="103">
        <f>H51*D51</f>
        <v>23000</v>
      </c>
      <c r="J51" s="82">
        <v>1000</v>
      </c>
      <c r="K51" s="143">
        <v>44309</v>
      </c>
      <c r="L51" s="92">
        <v>1141.8699999999999</v>
      </c>
      <c r="M51" s="221">
        <f t="shared" ref="M51" si="19">L51-J51</f>
        <v>141.86999999999989</v>
      </c>
      <c r="N51" s="86">
        <f t="shared" ref="N51" si="20">K51-C51</f>
        <v>23</v>
      </c>
      <c r="O51" s="87">
        <f t="shared" ref="O51" si="21">N51*J51</f>
        <v>23000</v>
      </c>
    </row>
    <row r="52" spans="1:15">
      <c r="A52" s="2">
        <v>123107</v>
      </c>
      <c r="B52" s="65" t="s">
        <v>2225</v>
      </c>
      <c r="C52" s="81">
        <v>44286</v>
      </c>
      <c r="D52" s="96" t="s">
        <v>657</v>
      </c>
      <c r="E52" s="97" t="s">
        <v>657</v>
      </c>
      <c r="F52" s="98" t="s">
        <v>657</v>
      </c>
      <c r="G52" s="98" t="s">
        <v>657</v>
      </c>
      <c r="H52" s="97" t="s">
        <v>657</v>
      </c>
      <c r="I52" s="104" t="s">
        <v>657</v>
      </c>
      <c r="J52" s="82">
        <v>1000</v>
      </c>
      <c r="K52" s="143">
        <v>44307</v>
      </c>
      <c r="L52" s="92">
        <v>1038.9100000000001</v>
      </c>
      <c r="M52" s="221">
        <f t="shared" ref="M52:M53" si="22">L52-J52</f>
        <v>38.910000000000082</v>
      </c>
      <c r="N52" s="86">
        <f t="shared" ref="N52:N54" si="23">K52-C52</f>
        <v>21</v>
      </c>
      <c r="O52" s="87">
        <f t="shared" ref="O52:O53" si="24">N52*J52</f>
        <v>21000</v>
      </c>
    </row>
    <row r="53" spans="1:15">
      <c r="A53" s="2">
        <v>123111</v>
      </c>
      <c r="B53" s="65" t="s">
        <v>2226</v>
      </c>
      <c r="C53" s="81">
        <v>44295</v>
      </c>
      <c r="D53" s="96" t="s">
        <v>657</v>
      </c>
      <c r="E53" s="97" t="s">
        <v>657</v>
      </c>
      <c r="F53" s="98" t="s">
        <v>657</v>
      </c>
      <c r="G53" s="98" t="s">
        <v>657</v>
      </c>
      <c r="H53" s="97" t="s">
        <v>657</v>
      </c>
      <c r="I53" s="104" t="s">
        <v>657</v>
      </c>
      <c r="J53" s="82">
        <v>1000</v>
      </c>
      <c r="K53" s="143">
        <v>44309</v>
      </c>
      <c r="L53" s="92">
        <v>1298.6500000000001</v>
      </c>
      <c r="M53" s="221">
        <f t="shared" si="22"/>
        <v>298.65000000000009</v>
      </c>
      <c r="N53" s="86">
        <f t="shared" si="23"/>
        <v>14</v>
      </c>
      <c r="O53" s="87">
        <f t="shared" si="24"/>
        <v>14000</v>
      </c>
    </row>
    <row r="54" spans="1:15">
      <c r="A54" s="2">
        <v>127032</v>
      </c>
      <c r="B54" s="65" t="s">
        <v>2227</v>
      </c>
      <c r="C54" s="143">
        <v>44300</v>
      </c>
      <c r="D54" s="96" t="s">
        <v>657</v>
      </c>
      <c r="E54" s="97" t="s">
        <v>657</v>
      </c>
      <c r="F54" s="98" t="s">
        <v>657</v>
      </c>
      <c r="G54" s="98" t="s">
        <v>657</v>
      </c>
      <c r="H54" s="97" t="s">
        <v>657</v>
      </c>
      <c r="I54" s="104" t="s">
        <v>657</v>
      </c>
      <c r="J54" s="82">
        <v>1000</v>
      </c>
      <c r="K54" s="143">
        <v>44328</v>
      </c>
      <c r="L54" s="92">
        <v>1060.3900000000001</v>
      </c>
      <c r="M54" s="221">
        <f t="shared" ref="M54" si="25">L54-J54</f>
        <v>60.3900000000001</v>
      </c>
      <c r="N54" s="86">
        <f>K54-C54</f>
        <v>28</v>
      </c>
      <c r="O54" s="87">
        <f t="shared" ref="O54" si="26">N54*J54</f>
        <v>28000</v>
      </c>
    </row>
    <row r="55" spans="1:15">
      <c r="C55" s="81"/>
      <c r="D55" s="82"/>
      <c r="E55" s="107"/>
      <c r="F55" s="92"/>
      <c r="G55" s="92"/>
      <c r="H55" s="86"/>
      <c r="I55" s="87"/>
      <c r="J55" s="82"/>
      <c r="K55" s="86"/>
      <c r="L55" s="92"/>
      <c r="M55" s="86"/>
      <c r="N55" s="86"/>
      <c r="O55" s="87"/>
    </row>
    <row r="56" spans="1:15">
      <c r="C56" s="81"/>
      <c r="D56" s="82"/>
      <c r="E56" s="107"/>
      <c r="F56" s="92"/>
      <c r="G56" s="92"/>
      <c r="H56" s="86"/>
      <c r="I56" s="87"/>
      <c r="J56" s="82"/>
      <c r="K56" s="86"/>
      <c r="L56" s="92"/>
      <c r="M56" s="86"/>
      <c r="N56" s="86"/>
      <c r="O56" s="87"/>
    </row>
    <row r="57" spans="1:15">
      <c r="C57" s="81"/>
      <c r="D57" s="82"/>
      <c r="E57" s="107"/>
      <c r="F57" s="92"/>
      <c r="G57" s="92"/>
      <c r="H57" s="86"/>
      <c r="I57" s="87"/>
      <c r="J57" s="82"/>
      <c r="K57" s="86"/>
      <c r="L57" s="92"/>
      <c r="M57" s="86"/>
      <c r="N57" s="86"/>
      <c r="O57" s="87"/>
    </row>
    <row r="58" spans="1:15">
      <c r="C58" s="81"/>
      <c r="D58" s="82"/>
      <c r="E58" s="107"/>
      <c r="F58" s="92"/>
      <c r="G58" s="92"/>
      <c r="H58" s="86"/>
      <c r="I58" s="87"/>
      <c r="J58" s="82"/>
      <c r="K58" s="86"/>
      <c r="L58" s="92"/>
      <c r="M58" s="86"/>
      <c r="N58" s="86"/>
      <c r="O58" s="87"/>
    </row>
    <row r="59" spans="1:15">
      <c r="C59" s="81"/>
      <c r="D59" s="82"/>
      <c r="E59" s="107"/>
      <c r="F59" s="92"/>
      <c r="G59" s="92"/>
      <c r="H59" s="86"/>
      <c r="I59" s="87"/>
      <c r="J59" s="82"/>
      <c r="K59" s="86"/>
      <c r="L59" s="92"/>
      <c r="M59" s="86"/>
      <c r="N59" s="86"/>
      <c r="O59" s="87"/>
    </row>
    <row r="60" spans="1:15">
      <c r="C60" s="81"/>
      <c r="D60" s="82"/>
      <c r="E60" s="107"/>
      <c r="F60" s="92"/>
      <c r="G60" s="92"/>
      <c r="H60" s="86"/>
      <c r="I60" s="87"/>
      <c r="J60" s="82"/>
      <c r="K60" s="86"/>
      <c r="L60" s="92"/>
      <c r="M60" s="86"/>
      <c r="N60" s="86"/>
      <c r="O60" s="87"/>
    </row>
    <row r="61" spans="1:15">
      <c r="C61" s="81"/>
      <c r="D61" s="82"/>
      <c r="E61" s="107"/>
      <c r="F61" s="92"/>
      <c r="G61" s="92"/>
      <c r="H61" s="86"/>
      <c r="I61" s="87"/>
      <c r="J61" s="82"/>
      <c r="K61" s="86"/>
      <c r="L61" s="92"/>
      <c r="M61" s="86"/>
      <c r="N61" s="86"/>
      <c r="O61" s="87"/>
    </row>
    <row r="62" spans="1:15">
      <c r="C62" s="81"/>
      <c r="D62" s="82"/>
      <c r="E62" s="107"/>
      <c r="F62" s="92"/>
      <c r="G62" s="92"/>
      <c r="H62" s="86"/>
      <c r="I62" s="87"/>
      <c r="J62" s="82"/>
      <c r="K62" s="86"/>
      <c r="L62" s="92"/>
      <c r="M62" s="86"/>
      <c r="N62" s="86"/>
      <c r="O62" s="87"/>
    </row>
    <row r="63" spans="1:15">
      <c r="C63" s="81"/>
      <c r="D63" s="82"/>
      <c r="E63" s="107"/>
      <c r="F63" s="92"/>
      <c r="G63" s="92"/>
      <c r="H63" s="86"/>
      <c r="I63" s="87"/>
      <c r="J63" s="82"/>
      <c r="K63" s="86"/>
      <c r="L63" s="92"/>
      <c r="M63" s="86"/>
      <c r="N63" s="86"/>
      <c r="O63" s="87"/>
    </row>
    <row r="64" spans="1:15">
      <c r="C64" s="81"/>
      <c r="D64" s="82"/>
      <c r="E64" s="107"/>
      <c r="F64" s="92"/>
      <c r="G64" s="92"/>
      <c r="H64" s="86"/>
      <c r="I64" s="87"/>
      <c r="J64" s="82"/>
      <c r="K64" s="86"/>
      <c r="L64" s="92"/>
      <c r="M64" s="86"/>
      <c r="N64" s="86"/>
      <c r="O64" s="87"/>
    </row>
    <row r="65" spans="3:15">
      <c r="C65" s="81"/>
      <c r="D65" s="82"/>
      <c r="E65" s="107"/>
      <c r="F65" s="92"/>
      <c r="G65" s="92"/>
      <c r="H65" s="86"/>
      <c r="I65" s="87"/>
      <c r="J65" s="82"/>
      <c r="K65" s="86"/>
      <c r="L65" s="92"/>
      <c r="M65" s="86"/>
      <c r="N65" s="86"/>
      <c r="O65" s="87"/>
    </row>
    <row r="66" spans="3:15">
      <c r="C66" s="81"/>
      <c r="D66" s="82"/>
      <c r="E66" s="107"/>
      <c r="F66" s="92"/>
      <c r="G66" s="92"/>
      <c r="H66" s="86"/>
      <c r="I66" s="87"/>
      <c r="J66" s="82"/>
      <c r="K66" s="86"/>
      <c r="L66" s="92"/>
      <c r="M66" s="86"/>
      <c r="N66" s="86"/>
      <c r="O66" s="87"/>
    </row>
    <row r="67" spans="3:15">
      <c r="C67" s="81"/>
      <c r="D67" s="82"/>
      <c r="E67" s="107"/>
      <c r="F67" s="92"/>
      <c r="G67" s="92"/>
      <c r="H67" s="86"/>
      <c r="I67" s="87"/>
      <c r="J67" s="82"/>
      <c r="K67" s="86"/>
      <c r="L67" s="92"/>
      <c r="M67" s="86"/>
      <c r="N67" s="86"/>
      <c r="O67" s="87"/>
    </row>
    <row r="68" spans="3:15">
      <c r="C68" s="81"/>
      <c r="D68" s="82"/>
      <c r="E68" s="107"/>
      <c r="F68" s="92"/>
      <c r="G68" s="92"/>
      <c r="H68" s="86"/>
      <c r="I68" s="87"/>
      <c r="J68" s="82"/>
      <c r="K68" s="86"/>
      <c r="L68" s="92"/>
      <c r="M68" s="86"/>
      <c r="N68" s="86"/>
      <c r="O68" s="87"/>
    </row>
    <row r="69" spans="3:15">
      <c r="C69" s="81"/>
      <c r="D69" s="82"/>
      <c r="E69" s="107"/>
      <c r="F69" s="92"/>
      <c r="G69" s="92"/>
      <c r="H69" s="86"/>
      <c r="I69" s="87"/>
      <c r="J69" s="82"/>
      <c r="K69" s="86"/>
      <c r="L69" s="92"/>
      <c r="M69" s="86"/>
      <c r="N69" s="86"/>
      <c r="O69" s="87"/>
    </row>
    <row r="70" spans="3:15">
      <c r="C70" s="81"/>
      <c r="D70" s="82"/>
      <c r="E70" s="107"/>
      <c r="F70" s="92"/>
      <c r="G70" s="92"/>
      <c r="H70" s="86"/>
      <c r="I70" s="87"/>
      <c r="J70" s="82"/>
      <c r="K70" s="86"/>
      <c r="L70" s="92"/>
      <c r="M70" s="86"/>
      <c r="N70" s="86"/>
      <c r="O70" s="87"/>
    </row>
    <row r="71" spans="3:15">
      <c r="C71" s="81"/>
      <c r="D71" s="82"/>
      <c r="E71" s="107"/>
      <c r="F71" s="92"/>
      <c r="G71" s="92"/>
      <c r="H71" s="86"/>
      <c r="I71" s="87"/>
      <c r="J71" s="82"/>
      <c r="K71" s="86"/>
      <c r="L71" s="92"/>
      <c r="M71" s="86"/>
      <c r="N71" s="86"/>
      <c r="O71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G17" sqref="G1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2021-05-26T02:20:31Z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