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CF12179A-2FC5-4AD0-8EFE-F6463F1EDE20}" xr6:coauthVersionLast="45" xr6:coauthVersionMax="45" xr10:uidLastSave="{00000000-0000-0000-0000-000000000000}"/>
  <bookViews>
    <workbookView xWindow="-120" yWindow="-120" windowWidth="21840" windowHeight="13140" tabRatio="500" activeTab="4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'hs300'!$A$1:$AD$425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6" l="1"/>
  <c r="R426" i="2" l="1"/>
  <c r="S426" i="2"/>
  <c r="V426" i="2"/>
  <c r="W426" i="2"/>
  <c r="X426" i="2"/>
  <c r="Y426" i="2"/>
  <c r="Z426" i="2"/>
  <c r="AB426" i="2"/>
  <c r="AC426" i="2"/>
  <c r="R427" i="2"/>
  <c r="S427" i="2"/>
  <c r="V427" i="2"/>
  <c r="W427" i="2"/>
  <c r="X427" i="2"/>
  <c r="Y427" i="2"/>
  <c r="Z427" i="2"/>
  <c r="AB427" i="2"/>
  <c r="AC427" i="2"/>
  <c r="R428" i="2"/>
  <c r="S428" i="2"/>
  <c r="V428" i="2"/>
  <c r="W428" i="2"/>
  <c r="X428" i="2"/>
  <c r="Y428" i="2"/>
  <c r="Z428" i="2"/>
  <c r="AB428" i="2"/>
  <c r="AC428" i="2"/>
  <c r="R429" i="2"/>
  <c r="S429" i="2"/>
  <c r="V429" i="2"/>
  <c r="W429" i="2"/>
  <c r="X429" i="2"/>
  <c r="Y429" i="2"/>
  <c r="Z429" i="2"/>
  <c r="AB429" i="2"/>
  <c r="AC429" i="2"/>
  <c r="R430" i="2"/>
  <c r="S430" i="2"/>
  <c r="V430" i="2"/>
  <c r="W430" i="2"/>
  <c r="X430" i="2"/>
  <c r="Y430" i="2"/>
  <c r="Z430" i="2"/>
  <c r="AB430" i="2"/>
  <c r="AC430" i="2"/>
  <c r="R431" i="2"/>
  <c r="S431" i="2"/>
  <c r="V431" i="2"/>
  <c r="W431" i="2"/>
  <c r="X431" i="2"/>
  <c r="Y431" i="2"/>
  <c r="Z431" i="2"/>
  <c r="AB431" i="2"/>
  <c r="AC431" i="2"/>
  <c r="F430" i="2"/>
  <c r="AD430" i="2" s="1"/>
  <c r="H430" i="2"/>
  <c r="K430" i="2"/>
  <c r="L430" i="2"/>
  <c r="M430" i="2"/>
  <c r="N430" i="2"/>
  <c r="O430" i="2"/>
  <c r="P430" i="2"/>
  <c r="Q430" i="2"/>
  <c r="E430" i="2" s="1"/>
  <c r="F431" i="2"/>
  <c r="H431" i="2"/>
  <c r="K431" i="2"/>
  <c r="L431" i="2"/>
  <c r="M431" i="2"/>
  <c r="N431" i="2"/>
  <c r="O431" i="2"/>
  <c r="P431" i="2"/>
  <c r="Q431" i="2"/>
  <c r="E431" i="2" s="1"/>
  <c r="F429" i="2"/>
  <c r="AD429" i="2" s="1"/>
  <c r="H429" i="2"/>
  <c r="K429" i="2"/>
  <c r="L429" i="2"/>
  <c r="M429" i="2"/>
  <c r="N429" i="2"/>
  <c r="O429" i="2"/>
  <c r="P429" i="2"/>
  <c r="Q429" i="2"/>
  <c r="E429" i="2" s="1"/>
  <c r="F426" i="2"/>
  <c r="AD426" i="2" s="1"/>
  <c r="H426" i="2"/>
  <c r="K426" i="2"/>
  <c r="L426" i="2"/>
  <c r="M426" i="2"/>
  <c r="N426" i="2"/>
  <c r="O426" i="2"/>
  <c r="P426" i="2"/>
  <c r="Q426" i="2"/>
  <c r="E426" i="2" s="1"/>
  <c r="F427" i="2"/>
  <c r="AD427" i="2" s="1"/>
  <c r="H427" i="2"/>
  <c r="K427" i="2"/>
  <c r="L427" i="2"/>
  <c r="M427" i="2"/>
  <c r="N427" i="2"/>
  <c r="O427" i="2"/>
  <c r="P427" i="2"/>
  <c r="Q427" i="2"/>
  <c r="E427" i="2" s="1"/>
  <c r="F428" i="2"/>
  <c r="AD428" i="2" s="1"/>
  <c r="H428" i="2"/>
  <c r="K428" i="2"/>
  <c r="L428" i="2"/>
  <c r="M428" i="2"/>
  <c r="N428" i="2"/>
  <c r="O428" i="2"/>
  <c r="P428" i="2"/>
  <c r="Q428" i="2"/>
  <c r="E428" i="2" s="1"/>
  <c r="R425" i="1"/>
  <c r="S425" i="1"/>
  <c r="V425" i="1"/>
  <c r="W425" i="1"/>
  <c r="X425" i="1"/>
  <c r="Y425" i="1"/>
  <c r="Z425" i="1"/>
  <c r="AA425" i="1"/>
  <c r="AB425" i="1"/>
  <c r="AC425" i="1"/>
  <c r="AD425" i="1"/>
  <c r="R426" i="1"/>
  <c r="S426" i="1"/>
  <c r="V426" i="1"/>
  <c r="W426" i="1"/>
  <c r="X426" i="1"/>
  <c r="Y426" i="1"/>
  <c r="Z426" i="1"/>
  <c r="AA426" i="1"/>
  <c r="AB426" i="1"/>
  <c r="AC426" i="1"/>
  <c r="AD426" i="1"/>
  <c r="R427" i="1"/>
  <c r="S427" i="1"/>
  <c r="V427" i="1"/>
  <c r="W427" i="1"/>
  <c r="X427" i="1"/>
  <c r="Y427" i="1"/>
  <c r="Z427" i="1"/>
  <c r="AA427" i="1"/>
  <c r="AB427" i="1"/>
  <c r="AC427" i="1"/>
  <c r="AD427" i="1"/>
  <c r="R428" i="1"/>
  <c r="S428" i="1"/>
  <c r="V428" i="1"/>
  <c r="W428" i="1"/>
  <c r="X428" i="1"/>
  <c r="Y428" i="1"/>
  <c r="Z428" i="1"/>
  <c r="AA428" i="1"/>
  <c r="AB428" i="1"/>
  <c r="AC428" i="1"/>
  <c r="AD428" i="1"/>
  <c r="R429" i="1"/>
  <c r="S429" i="1"/>
  <c r="V429" i="1"/>
  <c r="W429" i="1"/>
  <c r="X429" i="1"/>
  <c r="Y429" i="1"/>
  <c r="Z429" i="1"/>
  <c r="AA429" i="1"/>
  <c r="AB429" i="1"/>
  <c r="AC429" i="1"/>
  <c r="AD429" i="1"/>
  <c r="R430" i="1"/>
  <c r="S430" i="1"/>
  <c r="V430" i="1"/>
  <c r="W430" i="1"/>
  <c r="X430" i="1"/>
  <c r="Y430" i="1"/>
  <c r="Z430" i="1"/>
  <c r="AA430" i="1"/>
  <c r="AB430" i="1"/>
  <c r="AC430" i="1"/>
  <c r="AD430" i="1"/>
  <c r="R431" i="1"/>
  <c r="S431" i="1"/>
  <c r="V431" i="1"/>
  <c r="W431" i="1"/>
  <c r="X431" i="1"/>
  <c r="Y431" i="1"/>
  <c r="Z431" i="1"/>
  <c r="AA431" i="1"/>
  <c r="AB431" i="1"/>
  <c r="AC431" i="1"/>
  <c r="AD431" i="1"/>
  <c r="F430" i="1"/>
  <c r="H430" i="1"/>
  <c r="K430" i="1"/>
  <c r="L430" i="1"/>
  <c r="M430" i="1"/>
  <c r="N430" i="1"/>
  <c r="O430" i="1"/>
  <c r="P430" i="1"/>
  <c r="Q430" i="1"/>
  <c r="E430" i="1" s="1"/>
  <c r="F431" i="1"/>
  <c r="H431" i="1"/>
  <c r="K431" i="1"/>
  <c r="L431" i="1"/>
  <c r="M431" i="1"/>
  <c r="N431" i="1"/>
  <c r="O431" i="1"/>
  <c r="P431" i="1"/>
  <c r="Q431" i="1"/>
  <c r="E431" i="1" s="1"/>
  <c r="F429" i="1"/>
  <c r="H429" i="1"/>
  <c r="K429" i="1"/>
  <c r="L429" i="1"/>
  <c r="M429" i="1"/>
  <c r="N429" i="1"/>
  <c r="O429" i="1"/>
  <c r="P429" i="1"/>
  <c r="Q429" i="1"/>
  <c r="E429" i="1" s="1"/>
  <c r="F428" i="1"/>
  <c r="H428" i="1"/>
  <c r="K428" i="1"/>
  <c r="L428" i="1"/>
  <c r="M428" i="1"/>
  <c r="N428" i="1"/>
  <c r="O428" i="1"/>
  <c r="P428" i="1"/>
  <c r="Q428" i="1"/>
  <c r="E428" i="1" s="1"/>
  <c r="F426" i="1"/>
  <c r="H426" i="1"/>
  <c r="K426" i="1"/>
  <c r="L426" i="1"/>
  <c r="M426" i="1"/>
  <c r="N426" i="1"/>
  <c r="O426" i="1"/>
  <c r="P426" i="1"/>
  <c r="Q426" i="1"/>
  <c r="E426" i="1" s="1"/>
  <c r="F427" i="1"/>
  <c r="H427" i="1"/>
  <c r="K427" i="1"/>
  <c r="L427" i="1"/>
  <c r="M427" i="1"/>
  <c r="N427" i="1"/>
  <c r="O427" i="1"/>
  <c r="P427" i="1"/>
  <c r="Q427" i="1"/>
  <c r="E427" i="1" s="1"/>
  <c r="AD431" i="2" l="1"/>
  <c r="AB416" i="2"/>
  <c r="AB417" i="2"/>
  <c r="AB418" i="2"/>
  <c r="AB419" i="2"/>
  <c r="AB420" i="2"/>
  <c r="AB421" i="2"/>
  <c r="AB422" i="2"/>
  <c r="AB423" i="2"/>
  <c r="AB424" i="2"/>
  <c r="AB425" i="2"/>
  <c r="F416" i="2"/>
  <c r="H416" i="2"/>
  <c r="K416" i="2"/>
  <c r="L416" i="2"/>
  <c r="M416" i="2"/>
  <c r="N416" i="2"/>
  <c r="O416" i="2"/>
  <c r="P416" i="2"/>
  <c r="Q416" i="2"/>
  <c r="E416" i="2" s="1"/>
  <c r="F417" i="2"/>
  <c r="H417" i="2"/>
  <c r="K417" i="2"/>
  <c r="L417" i="2"/>
  <c r="M417" i="2"/>
  <c r="N417" i="2"/>
  <c r="O417" i="2"/>
  <c r="P417" i="2"/>
  <c r="Q417" i="2"/>
  <c r="E417" i="2" s="1"/>
  <c r="F418" i="2"/>
  <c r="H418" i="2"/>
  <c r="K418" i="2"/>
  <c r="L418" i="2"/>
  <c r="M418" i="2"/>
  <c r="N418" i="2"/>
  <c r="O418" i="2"/>
  <c r="P418" i="2"/>
  <c r="Q418" i="2"/>
  <c r="E418" i="2" s="1"/>
  <c r="F419" i="2"/>
  <c r="H419" i="2"/>
  <c r="K419" i="2"/>
  <c r="L419" i="2"/>
  <c r="M419" i="2"/>
  <c r="N419" i="2"/>
  <c r="O419" i="2"/>
  <c r="P419" i="2"/>
  <c r="Q419" i="2"/>
  <c r="E419" i="2" s="1"/>
  <c r="F420" i="2"/>
  <c r="H420" i="2"/>
  <c r="K420" i="2"/>
  <c r="L420" i="2"/>
  <c r="M420" i="2"/>
  <c r="N420" i="2"/>
  <c r="O420" i="2"/>
  <c r="P420" i="2"/>
  <c r="Q420" i="2"/>
  <c r="E420" i="2" s="1"/>
  <c r="F421" i="2"/>
  <c r="H421" i="2"/>
  <c r="K421" i="2"/>
  <c r="L421" i="2"/>
  <c r="M421" i="2"/>
  <c r="N421" i="2"/>
  <c r="O421" i="2"/>
  <c r="P421" i="2"/>
  <c r="Q421" i="2"/>
  <c r="E421" i="2" s="1"/>
  <c r="AD421" i="2" s="1"/>
  <c r="F422" i="2"/>
  <c r="H422" i="2"/>
  <c r="K422" i="2"/>
  <c r="L422" i="2"/>
  <c r="M422" i="2"/>
  <c r="N422" i="2"/>
  <c r="O422" i="2"/>
  <c r="P422" i="2"/>
  <c r="Q422" i="2"/>
  <c r="E422" i="2" s="1"/>
  <c r="AD422" i="2" s="1"/>
  <c r="F423" i="2"/>
  <c r="H423" i="2"/>
  <c r="K423" i="2"/>
  <c r="L423" i="2"/>
  <c r="M423" i="2"/>
  <c r="N423" i="2"/>
  <c r="O423" i="2"/>
  <c r="P423" i="2"/>
  <c r="Q423" i="2"/>
  <c r="E423" i="2" s="1"/>
  <c r="F424" i="2"/>
  <c r="H424" i="2"/>
  <c r="K424" i="2"/>
  <c r="L424" i="2"/>
  <c r="M424" i="2"/>
  <c r="N424" i="2"/>
  <c r="O424" i="2"/>
  <c r="P424" i="2"/>
  <c r="Q424" i="2"/>
  <c r="E424" i="2" s="1"/>
  <c r="F425" i="2"/>
  <c r="H425" i="2"/>
  <c r="K425" i="2"/>
  <c r="L425" i="2"/>
  <c r="M425" i="2"/>
  <c r="N425" i="2"/>
  <c r="O425" i="2"/>
  <c r="P425" i="2"/>
  <c r="Q425" i="2"/>
  <c r="E425" i="2" s="1"/>
  <c r="AB416" i="1"/>
  <c r="AB417" i="1"/>
  <c r="AB418" i="1"/>
  <c r="AB419" i="1"/>
  <c r="AB420" i="1"/>
  <c r="AB421" i="1"/>
  <c r="AB422" i="1"/>
  <c r="AB423" i="1"/>
  <c r="AB424" i="1"/>
  <c r="F416" i="1"/>
  <c r="H416" i="1"/>
  <c r="K416" i="1"/>
  <c r="L416" i="1"/>
  <c r="M416" i="1"/>
  <c r="N416" i="1"/>
  <c r="O416" i="1"/>
  <c r="P416" i="1"/>
  <c r="Q416" i="1"/>
  <c r="E416" i="1" s="1"/>
  <c r="F417" i="1"/>
  <c r="H417" i="1"/>
  <c r="K417" i="1"/>
  <c r="L417" i="1"/>
  <c r="M417" i="1"/>
  <c r="N417" i="1"/>
  <c r="O417" i="1"/>
  <c r="P417" i="1"/>
  <c r="Q417" i="1"/>
  <c r="E417" i="1" s="1"/>
  <c r="F418" i="1"/>
  <c r="H418" i="1"/>
  <c r="K418" i="1"/>
  <c r="L418" i="1"/>
  <c r="M418" i="1"/>
  <c r="N418" i="1"/>
  <c r="O418" i="1"/>
  <c r="P418" i="1"/>
  <c r="Q418" i="1"/>
  <c r="E418" i="1" s="1"/>
  <c r="F419" i="1"/>
  <c r="H419" i="1"/>
  <c r="K419" i="1"/>
  <c r="L419" i="1"/>
  <c r="M419" i="1"/>
  <c r="N419" i="1"/>
  <c r="O419" i="1"/>
  <c r="P419" i="1"/>
  <c r="Q419" i="1"/>
  <c r="E419" i="1" s="1"/>
  <c r="F420" i="1"/>
  <c r="H420" i="1"/>
  <c r="K420" i="1"/>
  <c r="L420" i="1"/>
  <c r="M420" i="1"/>
  <c r="N420" i="1"/>
  <c r="O420" i="1"/>
  <c r="P420" i="1"/>
  <c r="Q420" i="1"/>
  <c r="E420" i="1" s="1"/>
  <c r="F421" i="1"/>
  <c r="H421" i="1"/>
  <c r="K421" i="1"/>
  <c r="L421" i="1"/>
  <c r="M421" i="1"/>
  <c r="N421" i="1"/>
  <c r="O421" i="1"/>
  <c r="P421" i="1"/>
  <c r="Q421" i="1"/>
  <c r="E421" i="1" s="1"/>
  <c r="F422" i="1"/>
  <c r="H422" i="1"/>
  <c r="K422" i="1"/>
  <c r="L422" i="1"/>
  <c r="M422" i="1"/>
  <c r="N422" i="1"/>
  <c r="O422" i="1"/>
  <c r="P422" i="1"/>
  <c r="Q422" i="1"/>
  <c r="E422" i="1" s="1"/>
  <c r="F423" i="1"/>
  <c r="H423" i="1"/>
  <c r="K423" i="1"/>
  <c r="L423" i="1"/>
  <c r="M423" i="1"/>
  <c r="N423" i="1"/>
  <c r="O423" i="1"/>
  <c r="P423" i="1"/>
  <c r="Q423" i="1"/>
  <c r="E423" i="1" s="1"/>
  <c r="F424" i="1"/>
  <c r="H424" i="1"/>
  <c r="K424" i="1"/>
  <c r="L424" i="1"/>
  <c r="M424" i="1"/>
  <c r="N424" i="1"/>
  <c r="O424" i="1"/>
  <c r="P424" i="1"/>
  <c r="Q424" i="1"/>
  <c r="E424" i="1" s="1"/>
  <c r="F425" i="1"/>
  <c r="H425" i="1"/>
  <c r="K425" i="1"/>
  <c r="L425" i="1"/>
  <c r="M425" i="1"/>
  <c r="N425" i="1"/>
  <c r="O425" i="1"/>
  <c r="P425" i="1"/>
  <c r="Q425" i="1"/>
  <c r="E425" i="1" s="1"/>
  <c r="AD425" i="2" l="1"/>
  <c r="AD424" i="2"/>
  <c r="AD423" i="2"/>
  <c r="AD420" i="2"/>
  <c r="AD419" i="2"/>
  <c r="AD418" i="2"/>
  <c r="AD417" i="2"/>
  <c r="AD416" i="2"/>
  <c r="AD424" i="1"/>
  <c r="AD423" i="1"/>
  <c r="AD422" i="1"/>
  <c r="AD420" i="1"/>
  <c r="AD419" i="1"/>
  <c r="AD418" i="1"/>
  <c r="AD417" i="1"/>
  <c r="AD416" i="1"/>
  <c r="AD421" i="1"/>
  <c r="M46" i="6"/>
  <c r="N46" i="6"/>
  <c r="O46" i="6"/>
  <c r="G15" i="9" l="1"/>
  <c r="H15" i="9"/>
  <c r="I15" i="9"/>
  <c r="J15" i="9"/>
  <c r="K15" i="9"/>
  <c r="AB411" i="2" l="1"/>
  <c r="AB412" i="2"/>
  <c r="AB413" i="2"/>
  <c r="AB414" i="2"/>
  <c r="AB415" i="2"/>
  <c r="F408" i="2"/>
  <c r="H408" i="2"/>
  <c r="K408" i="2"/>
  <c r="L408" i="2"/>
  <c r="M408" i="2"/>
  <c r="N408" i="2"/>
  <c r="O408" i="2"/>
  <c r="P408" i="2"/>
  <c r="Q408" i="2"/>
  <c r="E408" i="2" s="1"/>
  <c r="AD408" i="2" s="1"/>
  <c r="AB408" i="2"/>
  <c r="F409" i="2"/>
  <c r="H409" i="2"/>
  <c r="K409" i="2"/>
  <c r="L409" i="2"/>
  <c r="M409" i="2"/>
  <c r="N409" i="2"/>
  <c r="O409" i="2"/>
  <c r="P409" i="2"/>
  <c r="Q409" i="2"/>
  <c r="E409" i="2" s="1"/>
  <c r="AD409" i="2" s="1"/>
  <c r="AB409" i="2"/>
  <c r="F410" i="2"/>
  <c r="H410" i="2"/>
  <c r="K410" i="2"/>
  <c r="L410" i="2"/>
  <c r="M410" i="2"/>
  <c r="N410" i="2"/>
  <c r="O410" i="2"/>
  <c r="P410" i="2"/>
  <c r="Q410" i="2"/>
  <c r="E410" i="2" s="1"/>
  <c r="AD410" i="2" s="1"/>
  <c r="AB410" i="2"/>
  <c r="F411" i="2"/>
  <c r="H411" i="2"/>
  <c r="K411" i="2"/>
  <c r="L411" i="2"/>
  <c r="M411" i="2"/>
  <c r="N411" i="2"/>
  <c r="O411" i="2"/>
  <c r="P411" i="2"/>
  <c r="Q411" i="2"/>
  <c r="E411" i="2" s="1"/>
  <c r="F412" i="2"/>
  <c r="H412" i="2"/>
  <c r="K412" i="2"/>
  <c r="L412" i="2"/>
  <c r="M412" i="2"/>
  <c r="N412" i="2"/>
  <c r="O412" i="2"/>
  <c r="P412" i="2"/>
  <c r="Q412" i="2"/>
  <c r="E412" i="2" s="1"/>
  <c r="F413" i="2"/>
  <c r="H413" i="2"/>
  <c r="K413" i="2"/>
  <c r="L413" i="2"/>
  <c r="M413" i="2"/>
  <c r="N413" i="2"/>
  <c r="O413" i="2"/>
  <c r="P413" i="2"/>
  <c r="Q413" i="2"/>
  <c r="E413" i="2" s="1"/>
  <c r="F414" i="2"/>
  <c r="H414" i="2"/>
  <c r="K414" i="2"/>
  <c r="L414" i="2"/>
  <c r="M414" i="2"/>
  <c r="N414" i="2"/>
  <c r="O414" i="2"/>
  <c r="P414" i="2"/>
  <c r="Q414" i="2"/>
  <c r="E414" i="2" s="1"/>
  <c r="AD414" i="2" s="1"/>
  <c r="F415" i="2"/>
  <c r="H415" i="2"/>
  <c r="K415" i="2"/>
  <c r="L415" i="2"/>
  <c r="M415" i="2"/>
  <c r="N415" i="2"/>
  <c r="O415" i="2"/>
  <c r="P415" i="2"/>
  <c r="Q415" i="2"/>
  <c r="E415" i="2" s="1"/>
  <c r="AD415" i="2" s="1"/>
  <c r="F407" i="2"/>
  <c r="H407" i="2"/>
  <c r="K407" i="2"/>
  <c r="L407" i="2"/>
  <c r="M407" i="2"/>
  <c r="N407" i="2"/>
  <c r="O407" i="2"/>
  <c r="P407" i="2"/>
  <c r="Q407" i="2"/>
  <c r="E407" i="2" s="1"/>
  <c r="AD407" i="2" s="1"/>
  <c r="AB407" i="2"/>
  <c r="AB411" i="1"/>
  <c r="AB412" i="1"/>
  <c r="AB413" i="1"/>
  <c r="AB414" i="1"/>
  <c r="AB415" i="1"/>
  <c r="F408" i="1"/>
  <c r="H408" i="1"/>
  <c r="K408" i="1"/>
  <c r="L408" i="1"/>
  <c r="M408" i="1"/>
  <c r="N408" i="1"/>
  <c r="O408" i="1"/>
  <c r="P408" i="1"/>
  <c r="Q408" i="1"/>
  <c r="E408" i="1" s="1"/>
  <c r="AD408" i="1" s="1"/>
  <c r="AB408" i="1"/>
  <c r="F409" i="1"/>
  <c r="H409" i="1"/>
  <c r="K409" i="1"/>
  <c r="L409" i="1"/>
  <c r="M409" i="1"/>
  <c r="N409" i="1"/>
  <c r="O409" i="1"/>
  <c r="P409" i="1"/>
  <c r="Q409" i="1"/>
  <c r="E409" i="1" s="1"/>
  <c r="AD409" i="1" s="1"/>
  <c r="AB409" i="1"/>
  <c r="F410" i="1"/>
  <c r="H410" i="1"/>
  <c r="K410" i="1"/>
  <c r="L410" i="1"/>
  <c r="M410" i="1"/>
  <c r="N410" i="1"/>
  <c r="O410" i="1"/>
  <c r="P410" i="1"/>
  <c r="Q410" i="1"/>
  <c r="E410" i="1" s="1"/>
  <c r="AD410" i="1" s="1"/>
  <c r="AB410" i="1"/>
  <c r="F411" i="1"/>
  <c r="H411" i="1"/>
  <c r="K411" i="1"/>
  <c r="L411" i="1"/>
  <c r="M411" i="1"/>
  <c r="N411" i="1"/>
  <c r="O411" i="1"/>
  <c r="P411" i="1"/>
  <c r="Q411" i="1"/>
  <c r="E411" i="1" s="1"/>
  <c r="F412" i="1"/>
  <c r="H412" i="1"/>
  <c r="K412" i="1"/>
  <c r="L412" i="1"/>
  <c r="M412" i="1"/>
  <c r="N412" i="1"/>
  <c r="O412" i="1"/>
  <c r="P412" i="1"/>
  <c r="Q412" i="1"/>
  <c r="E412" i="1" s="1"/>
  <c r="AD412" i="1" s="1"/>
  <c r="F413" i="1"/>
  <c r="H413" i="1"/>
  <c r="K413" i="1"/>
  <c r="L413" i="1"/>
  <c r="M413" i="1"/>
  <c r="N413" i="1"/>
  <c r="O413" i="1"/>
  <c r="P413" i="1"/>
  <c r="Q413" i="1"/>
  <c r="E413" i="1" s="1"/>
  <c r="AD413" i="1" s="1"/>
  <c r="F414" i="1"/>
  <c r="H414" i="1"/>
  <c r="K414" i="1"/>
  <c r="L414" i="1"/>
  <c r="M414" i="1"/>
  <c r="N414" i="1"/>
  <c r="O414" i="1"/>
  <c r="P414" i="1"/>
  <c r="Q414" i="1"/>
  <c r="E414" i="1" s="1"/>
  <c r="AD414" i="1" s="1"/>
  <c r="F415" i="1"/>
  <c r="H415" i="1"/>
  <c r="K415" i="1"/>
  <c r="L415" i="1"/>
  <c r="M415" i="1"/>
  <c r="N415" i="1"/>
  <c r="O415" i="1"/>
  <c r="P415" i="1"/>
  <c r="Q415" i="1"/>
  <c r="E415" i="1" s="1"/>
  <c r="AD415" i="1" s="1"/>
  <c r="F407" i="1"/>
  <c r="H407" i="1"/>
  <c r="K407" i="1"/>
  <c r="L407" i="1"/>
  <c r="M407" i="1"/>
  <c r="N407" i="1"/>
  <c r="O407" i="1"/>
  <c r="P407" i="1"/>
  <c r="Q407" i="1"/>
  <c r="E407" i="1" s="1"/>
  <c r="AD407" i="1" s="1"/>
  <c r="AB407" i="1"/>
  <c r="AD413" i="2" l="1"/>
  <c r="AD412" i="2"/>
  <c r="AD411" i="2"/>
  <c r="AD411" i="1"/>
  <c r="A1" i="10"/>
  <c r="H4" i="10" l="1"/>
  <c r="Q4" i="10"/>
  <c r="I4" i="10"/>
  <c r="M4" i="10"/>
  <c r="AB396" i="2" l="1"/>
  <c r="AB397" i="2"/>
  <c r="AB398" i="2"/>
  <c r="AB399" i="2"/>
  <c r="AB400" i="2"/>
  <c r="AB401" i="2"/>
  <c r="AB402" i="2"/>
  <c r="AB403" i="2"/>
  <c r="AB404" i="2"/>
  <c r="AB405" i="2"/>
  <c r="AB406" i="2"/>
  <c r="F396" i="2"/>
  <c r="H396" i="2"/>
  <c r="K396" i="2"/>
  <c r="L396" i="2"/>
  <c r="M396" i="2"/>
  <c r="N396" i="2"/>
  <c r="O396" i="2"/>
  <c r="P396" i="2"/>
  <c r="Q396" i="2"/>
  <c r="E396" i="2" s="1"/>
  <c r="F397" i="2"/>
  <c r="H397" i="2"/>
  <c r="K397" i="2"/>
  <c r="L397" i="2"/>
  <c r="M397" i="2"/>
  <c r="N397" i="2"/>
  <c r="O397" i="2"/>
  <c r="P397" i="2"/>
  <c r="Q397" i="2"/>
  <c r="E397" i="2" s="1"/>
  <c r="F398" i="2"/>
  <c r="H398" i="2"/>
  <c r="K398" i="2"/>
  <c r="L398" i="2"/>
  <c r="M398" i="2"/>
  <c r="N398" i="2"/>
  <c r="O398" i="2"/>
  <c r="P398" i="2"/>
  <c r="Q398" i="2"/>
  <c r="E398" i="2" s="1"/>
  <c r="F399" i="2"/>
  <c r="H399" i="2"/>
  <c r="K399" i="2"/>
  <c r="L399" i="2"/>
  <c r="M399" i="2"/>
  <c r="N399" i="2"/>
  <c r="O399" i="2"/>
  <c r="P399" i="2"/>
  <c r="Q399" i="2"/>
  <c r="E399" i="2" s="1"/>
  <c r="F400" i="2"/>
  <c r="H400" i="2"/>
  <c r="K400" i="2"/>
  <c r="L400" i="2"/>
  <c r="M400" i="2"/>
  <c r="N400" i="2"/>
  <c r="O400" i="2"/>
  <c r="P400" i="2"/>
  <c r="Q400" i="2"/>
  <c r="E400" i="2" s="1"/>
  <c r="F401" i="2"/>
  <c r="H401" i="2"/>
  <c r="K401" i="2"/>
  <c r="L401" i="2"/>
  <c r="M401" i="2"/>
  <c r="N401" i="2"/>
  <c r="O401" i="2"/>
  <c r="P401" i="2"/>
  <c r="Q401" i="2"/>
  <c r="E401" i="2" s="1"/>
  <c r="F402" i="2"/>
  <c r="H402" i="2"/>
  <c r="K402" i="2"/>
  <c r="L402" i="2"/>
  <c r="M402" i="2"/>
  <c r="N402" i="2"/>
  <c r="O402" i="2"/>
  <c r="P402" i="2"/>
  <c r="Q402" i="2"/>
  <c r="E402" i="2" s="1"/>
  <c r="F403" i="2"/>
  <c r="H403" i="2"/>
  <c r="K403" i="2"/>
  <c r="L403" i="2"/>
  <c r="M403" i="2"/>
  <c r="N403" i="2"/>
  <c r="O403" i="2"/>
  <c r="P403" i="2"/>
  <c r="Q403" i="2"/>
  <c r="E403" i="2" s="1"/>
  <c r="F404" i="2"/>
  <c r="H404" i="2"/>
  <c r="K404" i="2"/>
  <c r="L404" i="2"/>
  <c r="M404" i="2"/>
  <c r="N404" i="2"/>
  <c r="O404" i="2"/>
  <c r="P404" i="2"/>
  <c r="Q404" i="2"/>
  <c r="E404" i="2" s="1"/>
  <c r="F405" i="2"/>
  <c r="H405" i="2"/>
  <c r="K405" i="2"/>
  <c r="L405" i="2"/>
  <c r="M405" i="2"/>
  <c r="N405" i="2"/>
  <c r="O405" i="2"/>
  <c r="P405" i="2"/>
  <c r="Q405" i="2"/>
  <c r="E405" i="2" s="1"/>
  <c r="F406" i="2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AB406" i="1"/>
  <c r="AB405" i="1"/>
  <c r="AB396" i="1"/>
  <c r="AB397" i="1"/>
  <c r="AB398" i="1"/>
  <c r="AB399" i="1"/>
  <c r="AB400" i="1"/>
  <c r="AB401" i="1"/>
  <c r="AB402" i="1"/>
  <c r="AB403" i="1"/>
  <c r="AB404" i="1"/>
  <c r="F396" i="1"/>
  <c r="H396" i="1"/>
  <c r="K396" i="1"/>
  <c r="L396" i="1"/>
  <c r="M396" i="1"/>
  <c r="N396" i="1"/>
  <c r="O396" i="1"/>
  <c r="P396" i="1"/>
  <c r="Q396" i="1"/>
  <c r="E396" i="1" s="1"/>
  <c r="F397" i="1"/>
  <c r="H397" i="1"/>
  <c r="K397" i="1"/>
  <c r="L397" i="1"/>
  <c r="M397" i="1"/>
  <c r="N397" i="1"/>
  <c r="O397" i="1"/>
  <c r="P397" i="1"/>
  <c r="Q397" i="1"/>
  <c r="E397" i="1" s="1"/>
  <c r="F398" i="1"/>
  <c r="H398" i="1"/>
  <c r="K398" i="1"/>
  <c r="L398" i="1"/>
  <c r="M398" i="1"/>
  <c r="N398" i="1"/>
  <c r="O398" i="1"/>
  <c r="P398" i="1"/>
  <c r="Q398" i="1"/>
  <c r="E398" i="1" s="1"/>
  <c r="F399" i="1"/>
  <c r="H399" i="1"/>
  <c r="K399" i="1"/>
  <c r="L399" i="1"/>
  <c r="M399" i="1"/>
  <c r="N399" i="1"/>
  <c r="O399" i="1"/>
  <c r="P399" i="1"/>
  <c r="Q399" i="1"/>
  <c r="E399" i="1" s="1"/>
  <c r="F400" i="1"/>
  <c r="H400" i="1"/>
  <c r="K400" i="1"/>
  <c r="L400" i="1"/>
  <c r="M400" i="1"/>
  <c r="N400" i="1"/>
  <c r="O400" i="1"/>
  <c r="P400" i="1"/>
  <c r="Q400" i="1"/>
  <c r="E400" i="1" s="1"/>
  <c r="F401" i="1"/>
  <c r="H401" i="1"/>
  <c r="K401" i="1"/>
  <c r="L401" i="1"/>
  <c r="M401" i="1"/>
  <c r="N401" i="1"/>
  <c r="O401" i="1"/>
  <c r="P401" i="1"/>
  <c r="Q401" i="1"/>
  <c r="E401" i="1" s="1"/>
  <c r="F402" i="1"/>
  <c r="H402" i="1"/>
  <c r="K402" i="1"/>
  <c r="L402" i="1"/>
  <c r="M402" i="1"/>
  <c r="N402" i="1"/>
  <c r="O402" i="1"/>
  <c r="P402" i="1"/>
  <c r="Q402" i="1"/>
  <c r="E402" i="1" s="1"/>
  <c r="F403" i="1"/>
  <c r="H403" i="1"/>
  <c r="K403" i="1"/>
  <c r="L403" i="1"/>
  <c r="M403" i="1"/>
  <c r="N403" i="1"/>
  <c r="O403" i="1"/>
  <c r="P403" i="1"/>
  <c r="Q403" i="1"/>
  <c r="E403" i="1" s="1"/>
  <c r="F404" i="1"/>
  <c r="H404" i="1"/>
  <c r="K404" i="1"/>
  <c r="L404" i="1"/>
  <c r="M404" i="1"/>
  <c r="N404" i="1"/>
  <c r="O404" i="1"/>
  <c r="P404" i="1"/>
  <c r="Q404" i="1"/>
  <c r="E404" i="1" s="1"/>
  <c r="F405" i="1"/>
  <c r="H405" i="1"/>
  <c r="K405" i="1"/>
  <c r="L405" i="1"/>
  <c r="M405" i="1"/>
  <c r="N405" i="1"/>
  <c r="O405" i="1"/>
  <c r="P405" i="1"/>
  <c r="Q405" i="1"/>
  <c r="E405" i="1" s="1"/>
  <c r="AD406" i="2" l="1"/>
  <c r="AD405" i="2"/>
  <c r="AD404" i="2"/>
  <c r="AD403" i="2"/>
  <c r="AD402" i="2"/>
  <c r="AD401" i="2"/>
  <c r="AD400" i="2"/>
  <c r="AD399" i="2"/>
  <c r="AD398" i="2"/>
  <c r="AD397" i="2"/>
  <c r="AD396" i="2"/>
  <c r="AD405" i="1"/>
  <c r="AD404" i="1"/>
  <c r="AD403" i="1"/>
  <c r="AD402" i="1"/>
  <c r="AD401" i="1"/>
  <c r="AD400" i="1"/>
  <c r="AD399" i="1"/>
  <c r="AD398" i="1"/>
  <c r="AD397" i="1"/>
  <c r="AD396" i="1"/>
  <c r="M45" i="6"/>
  <c r="N45" i="6"/>
  <c r="O45" i="6"/>
  <c r="Q3" i="10" l="1"/>
  <c r="O1" i="10" s="1"/>
  <c r="M3" i="10"/>
  <c r="K1" i="10" s="1"/>
  <c r="I3" i="10"/>
  <c r="G1" i="10" s="1"/>
  <c r="AB391" i="2" l="1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AB381" i="2" l="1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M349" i="1" l="1"/>
  <c r="N349" i="1" s="1"/>
  <c r="AD348" i="1"/>
  <c r="M348" i="1"/>
  <c r="N348" i="1" s="1"/>
  <c r="AD350" i="1"/>
  <c r="M350" i="1"/>
  <c r="N350" i="1" s="1"/>
  <c r="AD349" i="1"/>
  <c r="AB338" i="1" l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M319" i="1" l="1"/>
  <c r="N319" i="1" s="1"/>
  <c r="AD319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4" i="1" l="1"/>
  <c r="AB315" i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4" i="1"/>
  <c r="N315" i="1"/>
  <c r="M41" i="6"/>
  <c r="N41" i="6"/>
  <c r="O41" i="6" s="1"/>
  <c r="H40" i="6" l="1"/>
  <c r="I40" i="6" s="1"/>
  <c r="G40" i="6"/>
  <c r="N38" i="6" l="1"/>
  <c r="O38" i="6" s="1"/>
  <c r="N39" i="6"/>
  <c r="O39" i="6" s="1"/>
  <c r="M39" i="6"/>
  <c r="M38" i="6" l="1"/>
  <c r="G9" i="9" l="1"/>
  <c r="H9" i="9"/>
  <c r="AB288" i="1" l="1"/>
  <c r="F288" i="1"/>
  <c r="H288" i="1"/>
  <c r="K288" i="1"/>
  <c r="L288" i="1"/>
  <c r="O288" i="1"/>
  <c r="P288" i="1" s="1"/>
  <c r="Q288" i="1"/>
  <c r="E288" i="1" s="1"/>
  <c r="AD288" i="1" l="1"/>
  <c r="M288" i="1"/>
  <c r="N288" i="1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8" i="1" s="1"/>
  <c r="X314" i="1" s="1"/>
  <c r="X315" i="1" s="1"/>
  <c r="X316" i="1" s="1"/>
  <c r="X317" i="1" s="1"/>
  <c r="X318" i="1" s="1"/>
  <c r="X319" i="1" s="1"/>
  <c r="X321" i="1" s="1"/>
  <c r="X322" i="1" s="1"/>
  <c r="X323" i="1" s="1"/>
  <c r="X338" i="1" s="1"/>
  <c r="X339" i="1" s="1"/>
  <c r="X341" i="1" s="1"/>
  <c r="X342" i="1" s="1"/>
  <c r="X348" i="1" s="1"/>
  <c r="X349" i="1" s="1"/>
  <c r="X350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52" i="1"/>
  <c r="AD259" i="1"/>
  <c r="AD260" i="1"/>
  <c r="M275" i="1"/>
  <c r="N275" i="1" s="1"/>
  <c r="AD246" i="1"/>
  <c r="AD273" i="1"/>
  <c r="AD284" i="1"/>
  <c r="AD285" i="1"/>
  <c r="H1" i="1"/>
  <c r="M247" i="1"/>
  <c r="N247" i="1" s="1"/>
  <c r="M248" i="1"/>
  <c r="N248" i="1" s="1"/>
  <c r="AD283" i="1"/>
  <c r="AD254" i="1"/>
  <c r="AD255" i="1"/>
  <c r="AD250" i="1"/>
  <c r="M283" i="1"/>
  <c r="N283" i="1" s="1"/>
  <c r="M284" i="1"/>
  <c r="N284" i="1" s="1"/>
  <c r="AD244" i="1"/>
  <c r="AD248" i="1"/>
  <c r="M256" i="1"/>
  <c r="N256" i="1" s="1"/>
  <c r="AD275" i="1"/>
  <c r="AD282" i="1"/>
  <c r="AD277" i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44" i="1" l="1"/>
  <c r="V245" i="1" l="1"/>
  <c r="V246" i="1" l="1"/>
  <c r="R244" i="1" l="1"/>
  <c r="V247" i="1"/>
  <c r="V248" i="1" l="1"/>
  <c r="S244" i="1"/>
  <c r="R245" i="1"/>
  <c r="R246" i="1" l="1"/>
  <c r="S245" i="1"/>
  <c r="AA244" i="1"/>
  <c r="W244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Z258" i="1"/>
  <c r="AC258" i="1" s="1"/>
  <c r="Y258" i="1"/>
  <c r="Z259" i="1" l="1"/>
  <c r="AC259" i="1" s="1"/>
  <c r="Y259" i="1"/>
  <c r="AA260" i="1"/>
  <c r="W260" i="1"/>
  <c r="Y260" i="1" l="1"/>
  <c r="Z260" i="1"/>
  <c r="AC260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8" i="1" l="1"/>
  <c r="R284" i="1"/>
  <c r="S283" i="1"/>
  <c r="AA282" i="1"/>
  <c r="W282" i="1"/>
  <c r="Z282" i="1" l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Z284" i="1"/>
  <c r="AC284" i="1" s="1"/>
  <c r="Y284" i="1"/>
  <c r="AA285" i="1"/>
  <c r="W285" i="1"/>
  <c r="W286" i="1" l="1"/>
  <c r="Z286" i="1" s="1"/>
  <c r="AC286" i="1" s="1"/>
  <c r="R288" i="1"/>
  <c r="Y286" i="1"/>
  <c r="Y285" i="1"/>
  <c r="Z285" i="1"/>
  <c r="AC285" i="1" s="1"/>
  <c r="S288" i="1" l="1"/>
  <c r="AA288" i="1" l="1"/>
  <c r="W288" i="1"/>
  <c r="Y288" i="1" l="1"/>
  <c r="Z288" i="1"/>
  <c r="AC288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S358" i="2" l="1"/>
  <c r="R359" i="2"/>
  <c r="Y356" i="2"/>
  <c r="Z356" i="2"/>
  <c r="AC356" i="2" s="1"/>
  <c r="Y357" i="2"/>
  <c r="Z357" i="2"/>
  <c r="AC357" i="2" s="1"/>
  <c r="S359" i="2" l="1"/>
  <c r="R360" i="2"/>
  <c r="W358" i="2"/>
  <c r="AA358" i="2"/>
  <c r="V314" i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1" i="1"/>
  <c r="S365" i="2" l="1"/>
  <c r="R366" i="2"/>
  <c r="Y363" i="2"/>
  <c r="Z363" i="2"/>
  <c r="AC363" i="2" s="1"/>
  <c r="AA364" i="2"/>
  <c r="W364" i="2"/>
  <c r="AA365" i="2"/>
  <c r="W365" i="2"/>
  <c r="V322" i="1"/>
  <c r="S366" i="2" l="1"/>
  <c r="R367" i="2"/>
  <c r="Y365" i="2"/>
  <c r="Z365" i="2"/>
  <c r="AC365" i="2" s="1"/>
  <c r="Y364" i="2"/>
  <c r="Z364" i="2"/>
  <c r="AC364" i="2" s="1"/>
  <c r="V323" i="1"/>
  <c r="S367" i="2" l="1"/>
  <c r="R368" i="2"/>
  <c r="W366" i="2"/>
  <c r="Y366" i="2" l="1"/>
  <c r="Z366" i="2"/>
  <c r="AC366" i="2" s="1"/>
  <c r="S368" i="2"/>
  <c r="R369" i="2"/>
  <c r="W367" i="2"/>
  <c r="Y367" i="2" l="1"/>
  <c r="Z367" i="2"/>
  <c r="AC367" i="2" s="1"/>
  <c r="S369" i="2"/>
  <c r="R370" i="2"/>
  <c r="W368" i="2"/>
  <c r="S370" i="2" l="1"/>
  <c r="R371" i="2"/>
  <c r="Y368" i="2"/>
  <c r="Z368" i="2"/>
  <c r="AC368" i="2" s="1"/>
  <c r="W370" i="2"/>
  <c r="W369" i="2"/>
  <c r="R314" i="1"/>
  <c r="S371" i="2" l="1"/>
  <c r="R372" i="2"/>
  <c r="Y369" i="2"/>
  <c r="Z369" i="2"/>
  <c r="AC369" i="2" s="1"/>
  <c r="Y370" i="2"/>
  <c r="Z370" i="2"/>
  <c r="AC370" i="2" s="1"/>
  <c r="S314" i="1"/>
  <c r="R315" i="1"/>
  <c r="S372" i="2" l="1"/>
  <c r="R373" i="2"/>
  <c r="W371" i="2"/>
  <c r="S315" i="1"/>
  <c r="AA315" i="1" s="1"/>
  <c r="R316" i="1"/>
  <c r="AA314" i="1"/>
  <c r="W314" i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S377" i="2" l="1"/>
  <c r="W377" i="2" s="1"/>
  <c r="R378" i="2"/>
  <c r="Y376" i="2"/>
  <c r="Z376" i="2"/>
  <c r="AC376" i="2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V338" i="1"/>
  <c r="S321" i="1"/>
  <c r="R322" i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S384" i="2" l="1"/>
  <c r="W384" i="2" s="1"/>
  <c r="R385" i="2"/>
  <c r="Y383" i="2"/>
  <c r="Z383" i="2"/>
  <c r="AC383" i="2" s="1"/>
  <c r="R386" i="2" l="1"/>
  <c r="S385" i="2"/>
  <c r="W385" i="2" s="1"/>
  <c r="Y384" i="2"/>
  <c r="Z384" i="2"/>
  <c r="AC384" i="2" s="1"/>
  <c r="V348" i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S389" i="2" l="1"/>
  <c r="W389" i="2" s="1"/>
  <c r="R390" i="2"/>
  <c r="Y388" i="2"/>
  <c r="Z388" i="2"/>
  <c r="AC388" i="2" s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Y393" i="2"/>
  <c r="Z393" i="2"/>
  <c r="AC393" i="2" s="1"/>
  <c r="V359" i="1"/>
  <c r="S338" i="1"/>
  <c r="R339" i="1"/>
  <c r="S395" i="2" l="1"/>
  <c r="W395" i="2" s="1"/>
  <c r="R396" i="2"/>
  <c r="Y395" i="2"/>
  <c r="Z395" i="2"/>
  <c r="AC395" i="2" s="1"/>
  <c r="Y394" i="2"/>
  <c r="Z394" i="2"/>
  <c r="AC394" i="2" s="1"/>
  <c r="V360" i="1"/>
  <c r="V361" i="1" s="1"/>
  <c r="S339" i="1"/>
  <c r="AA338" i="1"/>
  <c r="W338" i="1"/>
  <c r="S396" i="2" l="1"/>
  <c r="W396" i="2" s="1"/>
  <c r="R397" i="2"/>
  <c r="V362" i="1"/>
  <c r="AA339" i="1"/>
  <c r="W339" i="1"/>
  <c r="Y338" i="1"/>
  <c r="Z338" i="1"/>
  <c r="AC338" i="1" s="1"/>
  <c r="R341" i="1"/>
  <c r="S397" i="2" l="1"/>
  <c r="W397" i="2" s="1"/>
  <c r="R398" i="2"/>
  <c r="Y396" i="2"/>
  <c r="Z396" i="2"/>
  <c r="AC396" i="2" s="1"/>
  <c r="V363" i="1"/>
  <c r="S341" i="1"/>
  <c r="R342" i="1"/>
  <c r="Y339" i="1"/>
  <c r="Z339" i="1"/>
  <c r="AC339" i="1" s="1"/>
  <c r="S398" i="2" l="1"/>
  <c r="W398" i="2" s="1"/>
  <c r="R399" i="2"/>
  <c r="Y397" i="2"/>
  <c r="Z397" i="2"/>
  <c r="AC397" i="2" s="1"/>
  <c r="V364" i="1"/>
  <c r="S342" i="1"/>
  <c r="AA341" i="1"/>
  <c r="W341" i="1"/>
  <c r="S399" i="2" l="1"/>
  <c r="W399" i="2" s="1"/>
  <c r="R400" i="2"/>
  <c r="Y398" i="2"/>
  <c r="Z398" i="2"/>
  <c r="AC398" i="2" s="1"/>
  <c r="V365" i="1"/>
  <c r="V366" i="1" s="1"/>
  <c r="V367" i="1" s="1"/>
  <c r="V368" i="1" s="1"/>
  <c r="V369" i="1" s="1"/>
  <c r="V370" i="1" s="1"/>
  <c r="V371" i="1" s="1"/>
  <c r="Y341" i="1"/>
  <c r="Z341" i="1"/>
  <c r="AC341" i="1" s="1"/>
  <c r="AA342" i="1"/>
  <c r="W342" i="1"/>
  <c r="S400" i="2" l="1"/>
  <c r="W400" i="2" s="1"/>
  <c r="R401" i="2"/>
  <c r="Y399" i="2"/>
  <c r="Z399" i="2"/>
  <c r="AC399" i="2" s="1"/>
  <c r="V372" i="1"/>
  <c r="Y342" i="1"/>
  <c r="Z342" i="1"/>
  <c r="AC342" i="1" s="1"/>
  <c r="S401" i="2" l="1"/>
  <c r="W401" i="2" s="1"/>
  <c r="R402" i="2"/>
  <c r="Y400" i="2"/>
  <c r="Z400" i="2"/>
  <c r="AC400" i="2" s="1"/>
  <c r="V373" i="1"/>
  <c r="S402" i="2" l="1"/>
  <c r="W402" i="2" s="1"/>
  <c r="R403" i="2"/>
  <c r="Y401" i="2"/>
  <c r="Z401" i="2"/>
  <c r="AC401" i="2" s="1"/>
  <c r="V374" i="1"/>
  <c r="S403" i="2" l="1"/>
  <c r="W403" i="2" s="1"/>
  <c r="R404" i="2"/>
  <c r="Y402" i="2"/>
  <c r="Z402" i="2"/>
  <c r="AC402" i="2" s="1"/>
  <c r="V375" i="1"/>
  <c r="V376" i="1" s="1"/>
  <c r="R348" i="1"/>
  <c r="S404" i="2" l="1"/>
  <c r="W404" i="2" s="1"/>
  <c r="R405" i="2"/>
  <c r="Y403" i="2"/>
  <c r="Z403" i="2"/>
  <c r="AC403" i="2" s="1"/>
  <c r="V377" i="1"/>
  <c r="S348" i="1"/>
  <c r="R349" i="1"/>
  <c r="S405" i="2" l="1"/>
  <c r="W405" i="2" s="1"/>
  <c r="R406" i="2"/>
  <c r="Y404" i="2"/>
  <c r="Z404" i="2"/>
  <c r="AC404" i="2" s="1"/>
  <c r="V378" i="1"/>
  <c r="S349" i="1"/>
  <c r="R350" i="1"/>
  <c r="AA348" i="1"/>
  <c r="W348" i="1"/>
  <c r="R407" i="2" l="1"/>
  <c r="S406" i="2"/>
  <c r="W406" i="2" s="1"/>
  <c r="Y405" i="2"/>
  <c r="Z405" i="2"/>
  <c r="AC405" i="2" s="1"/>
  <c r="V379" i="1"/>
  <c r="Y348" i="1"/>
  <c r="Z348" i="1"/>
  <c r="AC348" i="1" s="1"/>
  <c r="S350" i="1"/>
  <c r="AA349" i="1"/>
  <c r="W349" i="1"/>
  <c r="Y406" i="2" l="1"/>
  <c r="Z406" i="2"/>
  <c r="AC406" i="2" s="1"/>
  <c r="R408" i="2"/>
  <c r="S407" i="2"/>
  <c r="W407" i="2" s="1"/>
  <c r="V380" i="1"/>
  <c r="V381" i="1" s="1"/>
  <c r="Y349" i="1"/>
  <c r="Z349" i="1"/>
  <c r="AC349" i="1" s="1"/>
  <c r="AA350" i="1"/>
  <c r="W350" i="1"/>
  <c r="Y407" i="2" l="1"/>
  <c r="Z407" i="2"/>
  <c r="AC407" i="2" s="1"/>
  <c r="S408" i="2"/>
  <c r="W408" i="2" s="1"/>
  <c r="R409" i="2"/>
  <c r="V382" i="1"/>
  <c r="Y350" i="1"/>
  <c r="Z350" i="1"/>
  <c r="AC350" i="1" s="1"/>
  <c r="S409" i="2" l="1"/>
  <c r="W409" i="2" s="1"/>
  <c r="R410" i="2"/>
  <c r="R411" i="2" s="1"/>
  <c r="Y408" i="2"/>
  <c r="Z408" i="2"/>
  <c r="AC408" i="2" s="1"/>
  <c r="V383" i="1"/>
  <c r="R354" i="1"/>
  <c r="S411" i="2" l="1"/>
  <c r="W411" i="2" s="1"/>
  <c r="R412" i="2"/>
  <c r="S410" i="2"/>
  <c r="W410" i="2" s="1"/>
  <c r="Y409" i="2"/>
  <c r="Z409" i="2"/>
  <c r="AC409" i="2" s="1"/>
  <c r="V384" i="1"/>
  <c r="S354" i="1"/>
  <c r="R355" i="1"/>
  <c r="S412" i="2" l="1"/>
  <c r="W412" i="2" s="1"/>
  <c r="R413" i="2"/>
  <c r="Y411" i="2"/>
  <c r="Z411" i="2"/>
  <c r="AC411" i="2" s="1"/>
  <c r="Y410" i="2"/>
  <c r="Z410" i="2"/>
  <c r="AC410" i="2" s="1"/>
  <c r="V385" i="1"/>
  <c r="R356" i="1"/>
  <c r="S355" i="1"/>
  <c r="AA354" i="1"/>
  <c r="W354" i="1"/>
  <c r="S413" i="2" l="1"/>
  <c r="W413" i="2" s="1"/>
  <c r="R414" i="2"/>
  <c r="Y412" i="2"/>
  <c r="Z412" i="2"/>
  <c r="AC412" i="2" s="1"/>
  <c r="V386" i="1"/>
  <c r="S356" i="1"/>
  <c r="R357" i="1"/>
  <c r="Y354" i="1"/>
  <c r="Z354" i="1"/>
  <c r="AC354" i="1" s="1"/>
  <c r="AA355" i="1"/>
  <c r="W355" i="1"/>
  <c r="S414" i="2" l="1"/>
  <c r="W414" i="2" s="1"/>
  <c r="R415" i="2"/>
  <c r="Y413" i="2"/>
  <c r="Z413" i="2"/>
  <c r="AC413" i="2" s="1"/>
  <c r="V387" i="1"/>
  <c r="S357" i="1"/>
  <c r="R358" i="1"/>
  <c r="Y355" i="1"/>
  <c r="Z355" i="1"/>
  <c r="AC355" i="1" s="1"/>
  <c r="AA357" i="1"/>
  <c r="W357" i="1"/>
  <c r="AA356" i="1"/>
  <c r="W356" i="1"/>
  <c r="S415" i="2" l="1"/>
  <c r="W415" i="2" s="1"/>
  <c r="R416" i="2"/>
  <c r="Y415" i="2"/>
  <c r="Z415" i="2"/>
  <c r="AC415" i="2" s="1"/>
  <c r="Y414" i="2"/>
  <c r="Z414" i="2"/>
  <c r="AC414" i="2" s="1"/>
  <c r="V388" i="1"/>
  <c r="S358" i="1"/>
  <c r="R359" i="1"/>
  <c r="Z356" i="1"/>
  <c r="AC356" i="1" s="1"/>
  <c r="Y356" i="1"/>
  <c r="Y357" i="1"/>
  <c r="Z357" i="1"/>
  <c r="AC357" i="1" s="1"/>
  <c r="S416" i="2" l="1"/>
  <c r="W416" i="2" s="1"/>
  <c r="R417" i="2"/>
  <c r="V389" i="1"/>
  <c r="S359" i="1"/>
  <c r="R360" i="1"/>
  <c r="AA358" i="1"/>
  <c r="W358" i="1"/>
  <c r="S417" i="2" l="1"/>
  <c r="W417" i="2" s="1"/>
  <c r="R418" i="2"/>
  <c r="Y416" i="2"/>
  <c r="Z416" i="2"/>
  <c r="AC416" i="2" s="1"/>
  <c r="V390" i="1"/>
  <c r="V391" i="1" s="1"/>
  <c r="S360" i="1"/>
  <c r="R361" i="1"/>
  <c r="Y358" i="1"/>
  <c r="Z358" i="1"/>
  <c r="AC358" i="1" s="1"/>
  <c r="AA360" i="1"/>
  <c r="W360" i="1"/>
  <c r="AA359" i="1"/>
  <c r="W359" i="1"/>
  <c r="S418" i="2" l="1"/>
  <c r="W418" i="2" s="1"/>
  <c r="R419" i="2"/>
  <c r="Y417" i="2"/>
  <c r="Z417" i="2"/>
  <c r="AC417" i="2" s="1"/>
  <c r="V392" i="1"/>
  <c r="S361" i="1"/>
  <c r="AA361" i="1" s="1"/>
  <c r="R362" i="1"/>
  <c r="Y359" i="1"/>
  <c r="Z359" i="1"/>
  <c r="AC359" i="1" s="1"/>
  <c r="Y360" i="1"/>
  <c r="Z360" i="1"/>
  <c r="AC360" i="1" s="1"/>
  <c r="S419" i="2" l="1"/>
  <c r="W419" i="2" s="1"/>
  <c r="R420" i="2"/>
  <c r="Y418" i="2"/>
  <c r="Z418" i="2"/>
  <c r="AC418" i="2" s="1"/>
  <c r="V393" i="1"/>
  <c r="S362" i="1"/>
  <c r="R363" i="1"/>
  <c r="W361" i="1"/>
  <c r="S420" i="2" l="1"/>
  <c r="W420" i="2" s="1"/>
  <c r="R421" i="2"/>
  <c r="Y419" i="2"/>
  <c r="Z419" i="2"/>
  <c r="AC419" i="2" s="1"/>
  <c r="V394" i="1"/>
  <c r="Z361" i="1"/>
  <c r="AC361" i="1" s="1"/>
  <c r="Y361" i="1"/>
  <c r="S363" i="1"/>
  <c r="R364" i="1"/>
  <c r="AA362" i="1"/>
  <c r="W362" i="1"/>
  <c r="S421" i="2" l="1"/>
  <c r="W421" i="2" s="1"/>
  <c r="R422" i="2"/>
  <c r="Y420" i="2"/>
  <c r="Z420" i="2"/>
  <c r="AC420" i="2" s="1"/>
  <c r="V395" i="1"/>
  <c r="V396" i="1" s="1"/>
  <c r="Y362" i="1"/>
  <c r="Z362" i="1"/>
  <c r="AC362" i="1" s="1"/>
  <c r="AA363" i="1"/>
  <c r="W363" i="1"/>
  <c r="R365" i="1"/>
  <c r="S364" i="1"/>
  <c r="S422" i="2" l="1"/>
  <c r="W422" i="2" s="1"/>
  <c r="R423" i="2"/>
  <c r="Y421" i="2"/>
  <c r="Z421" i="2"/>
  <c r="AC421" i="2" s="1"/>
  <c r="V397" i="1"/>
  <c r="S365" i="1"/>
  <c r="R366" i="1"/>
  <c r="AA365" i="1"/>
  <c r="W365" i="1"/>
  <c r="AA364" i="1"/>
  <c r="W364" i="1"/>
  <c r="Y363" i="1"/>
  <c r="Z363" i="1"/>
  <c r="AC363" i="1" s="1"/>
  <c r="S423" i="2" l="1"/>
  <c r="W423" i="2" s="1"/>
  <c r="R424" i="2"/>
  <c r="Y422" i="2"/>
  <c r="Z422" i="2"/>
  <c r="AC422" i="2" s="1"/>
  <c r="V398" i="1"/>
  <c r="S366" i="1"/>
  <c r="R367" i="1"/>
  <c r="Z364" i="1"/>
  <c r="AC364" i="1" s="1"/>
  <c r="Y364" i="1"/>
  <c r="Y365" i="1"/>
  <c r="Z365" i="1"/>
  <c r="AC365" i="1" s="1"/>
  <c r="S424" i="2" l="1"/>
  <c r="W424" i="2" s="1"/>
  <c r="R425" i="2"/>
  <c r="S425" i="2" s="1"/>
  <c r="W425" i="2" s="1"/>
  <c r="Y423" i="2"/>
  <c r="Z423" i="2"/>
  <c r="AC423" i="2" s="1"/>
  <c r="V399" i="1"/>
  <c r="S367" i="1"/>
  <c r="R368" i="1"/>
  <c r="W366" i="1"/>
  <c r="AA366" i="1"/>
  <c r="Y425" i="2" l="1"/>
  <c r="Z425" i="2"/>
  <c r="AC425" i="2" s="1"/>
  <c r="Y424" i="2"/>
  <c r="Z424" i="2"/>
  <c r="AC424" i="2" s="1"/>
  <c r="V400" i="1"/>
  <c r="Y366" i="1"/>
  <c r="Z366" i="1"/>
  <c r="AC366" i="1" s="1"/>
  <c r="S368" i="1"/>
  <c r="R369" i="1"/>
  <c r="W367" i="1"/>
  <c r="AA367" i="1"/>
  <c r="V401" i="1" l="1"/>
  <c r="Y367" i="1"/>
  <c r="Z367" i="1"/>
  <c r="AC367" i="1" s="1"/>
  <c r="S369" i="1"/>
  <c r="R370" i="1"/>
  <c r="W368" i="1"/>
  <c r="AA368" i="1"/>
  <c r="V402" i="1" l="1"/>
  <c r="S370" i="1"/>
  <c r="R371" i="1"/>
  <c r="Y368" i="1"/>
  <c r="Z368" i="1"/>
  <c r="AC368" i="1" s="1"/>
  <c r="W370" i="1"/>
  <c r="AA370" i="1"/>
  <c r="W369" i="1"/>
  <c r="AA369" i="1"/>
  <c r="V403" i="1" l="1"/>
  <c r="S371" i="1"/>
  <c r="R372" i="1"/>
  <c r="Y369" i="1"/>
  <c r="Z369" i="1"/>
  <c r="AC369" i="1" s="1"/>
  <c r="Y370" i="1"/>
  <c r="Z370" i="1"/>
  <c r="AC370" i="1" s="1"/>
  <c r="V404" i="1" l="1"/>
  <c r="S372" i="1"/>
  <c r="R373" i="1"/>
  <c r="AA371" i="1"/>
  <c r="W371" i="1"/>
  <c r="V405" i="1" l="1"/>
  <c r="Y371" i="1"/>
  <c r="Z371" i="1"/>
  <c r="AC371" i="1" s="1"/>
  <c r="S373" i="1"/>
  <c r="R374" i="1"/>
  <c r="AA372" i="1"/>
  <c r="W372" i="1"/>
  <c r="V406" i="1" l="1"/>
  <c r="V407" i="1" s="1"/>
  <c r="Y372" i="1"/>
  <c r="Z372" i="1"/>
  <c r="AC372" i="1" s="1"/>
  <c r="S374" i="1"/>
  <c r="R375" i="1"/>
  <c r="AA373" i="1"/>
  <c r="W373" i="1"/>
  <c r="V408" i="1" l="1"/>
  <c r="S375" i="1"/>
  <c r="R376" i="1"/>
  <c r="Y373" i="1"/>
  <c r="Z373" i="1"/>
  <c r="AC373" i="1" s="1"/>
  <c r="AA375" i="1"/>
  <c r="W375" i="1"/>
  <c r="AA374" i="1"/>
  <c r="W374" i="1"/>
  <c r="V409" i="1" l="1"/>
  <c r="S376" i="1"/>
  <c r="R377" i="1"/>
  <c r="Y374" i="1"/>
  <c r="Z374" i="1"/>
  <c r="AC374" i="1" s="1"/>
  <c r="Y375" i="1"/>
  <c r="Z375" i="1"/>
  <c r="AC375" i="1" s="1"/>
  <c r="V410" i="1" l="1"/>
  <c r="V411" i="1" s="1"/>
  <c r="V412" i="1" s="1"/>
  <c r="V413" i="1" s="1"/>
  <c r="V414" i="1" s="1"/>
  <c r="V415" i="1" s="1"/>
  <c r="V416" i="1" s="1"/>
  <c r="S377" i="1"/>
  <c r="R378" i="1"/>
  <c r="AA376" i="1"/>
  <c r="W376" i="1"/>
  <c r="V417" i="1" l="1"/>
  <c r="Y376" i="1"/>
  <c r="Z376" i="1"/>
  <c r="AC376" i="1" s="1"/>
  <c r="S378" i="1"/>
  <c r="R379" i="1"/>
  <c r="AA377" i="1"/>
  <c r="W377" i="1"/>
  <c r="V418" i="1" l="1"/>
  <c r="Y377" i="1"/>
  <c r="Z377" i="1"/>
  <c r="AC377" i="1" s="1"/>
  <c r="S379" i="1"/>
  <c r="R380" i="1"/>
  <c r="AA378" i="1"/>
  <c r="W378" i="1"/>
  <c r="V419" i="1" l="1"/>
  <c r="S380" i="1"/>
  <c r="R381" i="1"/>
  <c r="Y378" i="1"/>
  <c r="Z378" i="1"/>
  <c r="AC378" i="1" s="1"/>
  <c r="AA380" i="1"/>
  <c r="W380" i="1"/>
  <c r="AA379" i="1"/>
  <c r="W379" i="1"/>
  <c r="V420" i="1" l="1"/>
  <c r="S381" i="1"/>
  <c r="R382" i="1"/>
  <c r="Y379" i="1"/>
  <c r="Z379" i="1"/>
  <c r="AC379" i="1" s="1"/>
  <c r="Y380" i="1"/>
  <c r="Z380" i="1"/>
  <c r="AC380" i="1" s="1"/>
  <c r="V421" i="1" l="1"/>
  <c r="S382" i="1"/>
  <c r="R383" i="1"/>
  <c r="AA381" i="1"/>
  <c r="W381" i="1"/>
  <c r="V422" i="1" l="1"/>
  <c r="Y381" i="1"/>
  <c r="Z381" i="1"/>
  <c r="AC381" i="1" s="1"/>
  <c r="S383" i="1"/>
  <c r="R384" i="1"/>
  <c r="AA382" i="1"/>
  <c r="W382" i="1"/>
  <c r="V423" i="1" l="1"/>
  <c r="Y382" i="1"/>
  <c r="Z382" i="1"/>
  <c r="AC382" i="1" s="1"/>
  <c r="S384" i="1"/>
  <c r="R385" i="1"/>
  <c r="AA383" i="1"/>
  <c r="W383" i="1"/>
  <c r="V424" i="1" l="1"/>
  <c r="Y383" i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R396" i="1" s="1"/>
  <c r="AA393" i="1"/>
  <c r="W393" i="1"/>
  <c r="S396" i="1" l="1"/>
  <c r="R397" i="1"/>
  <c r="S395" i="1"/>
  <c r="Y393" i="1"/>
  <c r="Z393" i="1"/>
  <c r="AC393" i="1" s="1"/>
  <c r="AA395" i="1"/>
  <c r="W395" i="1"/>
  <c r="AA394" i="1"/>
  <c r="W394" i="1"/>
  <c r="S397" i="1" l="1"/>
  <c r="R398" i="1"/>
  <c r="AA396" i="1"/>
  <c r="W396" i="1"/>
  <c r="Y394" i="1"/>
  <c r="Z394" i="1"/>
  <c r="AC394" i="1" s="1"/>
  <c r="Y395" i="1"/>
  <c r="Z395" i="1"/>
  <c r="AC395" i="1" s="1"/>
  <c r="Y396" i="1" l="1"/>
  <c r="Z396" i="1"/>
  <c r="AC396" i="1" s="1"/>
  <c r="S398" i="1"/>
  <c r="R399" i="1"/>
  <c r="AA397" i="1"/>
  <c r="W397" i="1"/>
  <c r="Y397" i="1" l="1"/>
  <c r="Z397" i="1"/>
  <c r="AC397" i="1" s="1"/>
  <c r="S399" i="1"/>
  <c r="R400" i="1"/>
  <c r="AA398" i="1"/>
  <c r="W398" i="1"/>
  <c r="Y398" i="1" l="1"/>
  <c r="Z398" i="1"/>
  <c r="AC398" i="1" s="1"/>
  <c r="S400" i="1"/>
  <c r="R401" i="1"/>
  <c r="AA399" i="1"/>
  <c r="W399" i="1"/>
  <c r="Y399" i="1" l="1"/>
  <c r="Z399" i="1"/>
  <c r="AC399" i="1" s="1"/>
  <c r="S401" i="1"/>
  <c r="R402" i="1"/>
  <c r="AA400" i="1"/>
  <c r="W400" i="1"/>
  <c r="Y400" i="1" l="1"/>
  <c r="Z400" i="1"/>
  <c r="AC400" i="1" s="1"/>
  <c r="S402" i="1"/>
  <c r="R403" i="1"/>
  <c r="AA401" i="1"/>
  <c r="W401" i="1"/>
  <c r="Y401" i="1" l="1"/>
  <c r="Z401" i="1"/>
  <c r="AC401" i="1" s="1"/>
  <c r="S403" i="1"/>
  <c r="R404" i="1"/>
  <c r="AA402" i="1"/>
  <c r="W402" i="1"/>
  <c r="Y402" i="1" l="1"/>
  <c r="Z402" i="1"/>
  <c r="AC402" i="1" s="1"/>
  <c r="R405" i="1"/>
  <c r="S404" i="1"/>
  <c r="AA403" i="1"/>
  <c r="W403" i="1"/>
  <c r="Y403" i="1" l="1"/>
  <c r="Z403" i="1"/>
  <c r="AC403" i="1" s="1"/>
  <c r="AA404" i="1"/>
  <c r="W404" i="1"/>
  <c r="S405" i="1"/>
  <c r="R406" i="1"/>
  <c r="S406" i="1" l="1"/>
  <c r="R407" i="1"/>
  <c r="AA406" i="1"/>
  <c r="W406" i="1"/>
  <c r="AA405" i="1"/>
  <c r="W405" i="1"/>
  <c r="Y404" i="1"/>
  <c r="Z404" i="1"/>
  <c r="AC404" i="1" s="1"/>
  <c r="R408" i="1" l="1"/>
  <c r="S407" i="1"/>
  <c r="Y405" i="1"/>
  <c r="Z405" i="1"/>
  <c r="AC405" i="1" s="1"/>
  <c r="Y406" i="1"/>
  <c r="Z406" i="1"/>
  <c r="AC406" i="1" s="1"/>
  <c r="AA407" i="1" l="1"/>
  <c r="W407" i="1"/>
  <c r="S408" i="1"/>
  <c r="R409" i="1"/>
  <c r="S409" i="1" l="1"/>
  <c r="R410" i="1"/>
  <c r="AA408" i="1"/>
  <c r="W408" i="1"/>
  <c r="Y407" i="1"/>
  <c r="Z407" i="1"/>
  <c r="AC407" i="1" s="1"/>
  <c r="S410" i="1" l="1"/>
  <c r="R411" i="1"/>
  <c r="Y408" i="1"/>
  <c r="Z408" i="1"/>
  <c r="AC408" i="1" s="1"/>
  <c r="AA410" i="1"/>
  <c r="W410" i="1"/>
  <c r="AA409" i="1"/>
  <c r="W409" i="1"/>
  <c r="S411" i="1" l="1"/>
  <c r="R412" i="1"/>
  <c r="Y409" i="1"/>
  <c r="Z409" i="1"/>
  <c r="AC409" i="1" s="1"/>
  <c r="Y410" i="1"/>
  <c r="Z410" i="1"/>
  <c r="AC410" i="1" s="1"/>
  <c r="S412" i="1" l="1"/>
  <c r="R413" i="1"/>
  <c r="W411" i="1"/>
  <c r="AA411" i="1"/>
  <c r="Y411" i="1" l="1"/>
  <c r="Z411" i="1"/>
  <c r="AC411" i="1" s="1"/>
  <c r="S413" i="1"/>
  <c r="R414" i="1"/>
  <c r="W412" i="1"/>
  <c r="AA412" i="1"/>
  <c r="Y412" i="1" l="1"/>
  <c r="Z412" i="1"/>
  <c r="AC412" i="1" s="1"/>
  <c r="S414" i="1"/>
  <c r="R415" i="1"/>
  <c r="R416" i="1" s="1"/>
  <c r="W413" i="1"/>
  <c r="AA413" i="1"/>
  <c r="S416" i="1" l="1"/>
  <c r="R417" i="1"/>
  <c r="S415" i="1"/>
  <c r="Y413" i="1"/>
  <c r="Z413" i="1"/>
  <c r="AC413" i="1" s="1"/>
  <c r="W415" i="1"/>
  <c r="AA415" i="1"/>
  <c r="W414" i="1"/>
  <c r="AA414" i="1"/>
  <c r="S417" i="1" l="1"/>
  <c r="R418" i="1"/>
  <c r="AA416" i="1"/>
  <c r="W416" i="1"/>
  <c r="Y414" i="1"/>
  <c r="Z414" i="1"/>
  <c r="AC414" i="1" s="1"/>
  <c r="Y415" i="1"/>
  <c r="Z415" i="1"/>
  <c r="AC415" i="1" s="1"/>
  <c r="Y416" i="1" l="1"/>
  <c r="Z416" i="1"/>
  <c r="AC416" i="1" s="1"/>
  <c r="S418" i="1"/>
  <c r="R419" i="1"/>
  <c r="AA417" i="1"/>
  <c r="W417" i="1"/>
  <c r="Y417" i="1" l="1"/>
  <c r="Z417" i="1"/>
  <c r="AC417" i="1" s="1"/>
  <c r="S419" i="1"/>
  <c r="R420" i="1"/>
  <c r="AA418" i="1"/>
  <c r="W418" i="1"/>
  <c r="Y418" i="1" l="1"/>
  <c r="Z418" i="1"/>
  <c r="AC418" i="1" s="1"/>
  <c r="S420" i="1"/>
  <c r="R421" i="1"/>
  <c r="AA419" i="1"/>
  <c r="W419" i="1"/>
  <c r="Y419" i="1" l="1"/>
  <c r="Z419" i="1"/>
  <c r="AC419" i="1" s="1"/>
  <c r="S421" i="1"/>
  <c r="R422" i="1"/>
  <c r="AA420" i="1"/>
  <c r="W420" i="1"/>
  <c r="Y420" i="1" l="1"/>
  <c r="Z420" i="1"/>
  <c r="AC420" i="1" s="1"/>
  <c r="S422" i="1"/>
  <c r="R423" i="1"/>
  <c r="AA421" i="1"/>
  <c r="W421" i="1"/>
  <c r="Y421" i="1" l="1"/>
  <c r="Z421" i="1"/>
  <c r="AC421" i="1" s="1"/>
  <c r="S423" i="1"/>
  <c r="R424" i="1"/>
  <c r="AA422" i="1"/>
  <c r="W422" i="1"/>
  <c r="Y422" i="1" l="1"/>
  <c r="Z422" i="1"/>
  <c r="AC422" i="1" s="1"/>
  <c r="S424" i="1"/>
  <c r="AA423" i="1"/>
  <c r="W423" i="1"/>
  <c r="Y423" i="1" l="1"/>
  <c r="Z423" i="1"/>
  <c r="AC423" i="1" s="1"/>
  <c r="AA424" i="1"/>
  <c r="W424" i="1"/>
  <c r="Y424" i="1" l="1"/>
  <c r="Z424" i="1"/>
  <c r="AC4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<sst xmlns="http://schemas.openxmlformats.org/spreadsheetml/2006/main" count="3684" uniqueCount="1780">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</sst>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  <xf numFmtId="0" fontId="9" fillId="0" borderId="0" xfId="0" applyFont="1" applyBorder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1"/>
  <sheetViews>
    <sheetView zoomScale="70" zoomScaleNormal="70" workbookViewId="0">
      <pane xSplit="1" ySplit="1" topLeftCell="B404" activePane="bottomRight" state="frozen"/>
      <selection pane="topRight" activeCell="B1" sqref="B1"/>
      <selection pane="bottomLeft" activeCell="A2" sqref="A2"/>
      <selection pane="bottomRight" activeCell="S434" sqref="S434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ROUND(SUM(H2:H19864),2)&amp;"盈利"</f>
        <v>10844.16盈利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TEXT(ROUND(SUM(H2:H19864)/SUM(M2:M19864)*365,4),"0.00%" &amp;  " 
年化")</f>
        <v>28.64%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776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777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778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779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780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781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782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783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784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785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786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787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788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789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790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791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792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793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794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795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796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797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798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799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800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801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802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803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804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805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806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807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808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1010</v>
      </c>
      <c r="J35" s="155" t="s">
        <v>1087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1010</v>
      </c>
      <c r="J36" s="155" t="s">
        <v>1049</v>
      </c>
      <c r="K36" s="173">
        <v>43522</v>
      </c>
      <c r="L36" s="173" t="s">
        <v>1030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1010</v>
      </c>
      <c r="J37" s="155" t="s">
        <v>1048</v>
      </c>
      <c r="K37" s="173">
        <v>43523</v>
      </c>
      <c r="L37" s="173" t="s">
        <v>1030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1010</v>
      </c>
      <c r="J38" s="155" t="s">
        <v>1047</v>
      </c>
      <c r="K38" s="173">
        <v>43524</v>
      </c>
      <c r="L38" s="173" t="s">
        <v>1030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1010</v>
      </c>
      <c r="J39" s="155" t="s">
        <v>1088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1010</v>
      </c>
      <c r="J40" s="155" t="s">
        <v>1181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1010</v>
      </c>
      <c r="J41" s="155" t="s">
        <v>1182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1010</v>
      </c>
      <c r="J42" s="155" t="s">
        <v>1183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1010</v>
      </c>
      <c r="J43" s="155" t="s">
        <v>1184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1010</v>
      </c>
      <c r="J44" s="155" t="s">
        <v>1046</v>
      </c>
      <c r="K44" s="173">
        <v>43532</v>
      </c>
      <c r="L44" s="173" t="s">
        <v>1030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1010</v>
      </c>
      <c r="J45" s="155" t="s">
        <v>1089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1010</v>
      </c>
      <c r="J46" s="155" t="s">
        <v>1090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1010</v>
      </c>
      <c r="J47" s="155" t="s">
        <v>1091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1010</v>
      </c>
      <c r="J48" s="155" t="s">
        <v>1045</v>
      </c>
      <c r="K48" s="173">
        <v>43538</v>
      </c>
      <c r="L48" s="173" t="s">
        <v>1030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1010</v>
      </c>
      <c r="J49" s="155" t="s">
        <v>1092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1010</v>
      </c>
      <c r="J50" s="155" t="s">
        <v>1185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1010</v>
      </c>
      <c r="J51" s="155" t="s">
        <v>1186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1010</v>
      </c>
      <c r="J52" s="155" t="s">
        <v>1187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1010</v>
      </c>
      <c r="J53" s="155" t="s">
        <v>1188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1010</v>
      </c>
      <c r="J54" s="155" t="s">
        <v>1189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1010</v>
      </c>
      <c r="J55" s="155" t="s">
        <v>1093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1010</v>
      </c>
      <c r="J56" s="155" t="s">
        <v>1094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1010</v>
      </c>
      <c r="J57" s="155" t="s">
        <v>1095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1010</v>
      </c>
      <c r="J58" s="155" t="s">
        <v>1096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1010</v>
      </c>
      <c r="J59" s="155" t="s">
        <v>1190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1010</v>
      </c>
      <c r="J60" s="155" t="s">
        <v>1191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1010</v>
      </c>
      <c r="J61" s="155" t="s">
        <v>1192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1010</v>
      </c>
      <c r="J62" s="155" t="s">
        <v>1193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1010</v>
      </c>
      <c r="J63" s="155" t="s">
        <v>1194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1010</v>
      </c>
      <c r="J64" s="155" t="s">
        <v>1195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1010</v>
      </c>
      <c r="J65" s="155" t="s">
        <v>1196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1010</v>
      </c>
      <c r="J66" s="155" t="s">
        <v>1197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1010</v>
      </c>
      <c r="J67" s="155" t="s">
        <v>1198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1010</v>
      </c>
      <c r="J68" s="155" t="s">
        <v>1199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1010</v>
      </c>
      <c r="J69" s="155" t="s">
        <v>1553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1010</v>
      </c>
      <c r="J70" s="155" t="s">
        <v>1554</v>
      </c>
      <c r="K70" s="173">
        <v>43571</v>
      </c>
      <c r="L70" s="173" t="s">
        <v>1342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1010</v>
      </c>
      <c r="J71" s="155" t="s">
        <v>1200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1010</v>
      </c>
      <c r="J72" s="155" t="s">
        <v>1201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1010</v>
      </c>
      <c r="J73" s="155" t="s">
        <v>1343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1010</v>
      </c>
      <c r="J74" s="155" t="s">
        <v>1202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1007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1010</v>
      </c>
      <c r="J75" s="155" t="s">
        <v>1203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1007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1010</v>
      </c>
      <c r="J76" s="155" t="s">
        <v>1204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1007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1010</v>
      </c>
      <c r="J77" s="155" t="s">
        <v>1205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1007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1010</v>
      </c>
      <c r="J78" s="155" t="s">
        <v>1206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1007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1010</v>
      </c>
      <c r="J79" s="155" t="s">
        <v>1207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1007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1010</v>
      </c>
      <c r="J80" s="155" t="s">
        <v>1208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1007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1010</v>
      </c>
      <c r="J81" s="155" t="s">
        <v>1044</v>
      </c>
      <c r="K81" s="173">
        <v>43591</v>
      </c>
      <c r="L81" s="173" t="s">
        <v>1030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1007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1010</v>
      </c>
      <c r="J82" s="155" t="s">
        <v>1097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1007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1010</v>
      </c>
      <c r="J83" s="155" t="s">
        <v>1043</v>
      </c>
      <c r="K83" s="173">
        <v>43593</v>
      </c>
      <c r="L83" s="173" t="s">
        <v>1030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1007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809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1007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1010</v>
      </c>
      <c r="J85" s="155" t="s">
        <v>1098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1007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1010</v>
      </c>
      <c r="J86" s="155" t="s">
        <v>1042</v>
      </c>
      <c r="K86" s="173">
        <v>43598</v>
      </c>
      <c r="L86" s="173" t="s">
        <v>1030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1007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1010</v>
      </c>
      <c r="J87" s="155" t="s">
        <v>1041</v>
      </c>
      <c r="K87" s="173">
        <v>43599</v>
      </c>
      <c r="L87" s="173" t="s">
        <v>1030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1007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1010</v>
      </c>
      <c r="J88" s="155" t="s">
        <v>1099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1007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1010</v>
      </c>
      <c r="J89" s="155" t="s">
        <v>1100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1007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1010</v>
      </c>
      <c r="J90" s="155" t="s">
        <v>1032</v>
      </c>
      <c r="K90" s="173">
        <v>43602</v>
      </c>
      <c r="L90" s="173" t="s">
        <v>1030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1031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1010</v>
      </c>
      <c r="J92" s="155" t="s">
        <v>1033</v>
      </c>
      <c r="K92" s="173">
        <v>43606</v>
      </c>
      <c r="L92" s="173" t="s">
        <v>1030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1010</v>
      </c>
      <c r="J93" s="155" t="s">
        <v>1034</v>
      </c>
      <c r="K93" s="173">
        <v>43607</v>
      </c>
      <c r="L93" s="173" t="s">
        <v>1030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810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811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1010</v>
      </c>
      <c r="J96" s="155" t="s">
        <v>1035</v>
      </c>
      <c r="K96" s="173">
        <v>43612</v>
      </c>
      <c r="L96" s="173" t="s">
        <v>1030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1010</v>
      </c>
      <c r="J97" s="155" t="s">
        <v>1036</v>
      </c>
      <c r="K97" s="173">
        <v>43613</v>
      </c>
      <c r="L97" s="173" t="s">
        <v>1030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1010</v>
      </c>
      <c r="J98" s="155" t="s">
        <v>1037</v>
      </c>
      <c r="K98" s="173">
        <v>43614</v>
      </c>
      <c r="L98" s="173" t="s">
        <v>1030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1010</v>
      </c>
      <c r="J99" s="155" t="s">
        <v>1038</v>
      </c>
      <c r="K99" s="173">
        <v>43615</v>
      </c>
      <c r="L99" s="173" t="s">
        <v>1030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1010</v>
      </c>
      <c r="J100" s="155" t="s">
        <v>1039</v>
      </c>
      <c r="K100" s="173">
        <v>43616</v>
      </c>
      <c r="L100" s="173" t="s">
        <v>1030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1010</v>
      </c>
      <c r="J101" s="155" t="s">
        <v>1040</v>
      </c>
      <c r="K101" s="173">
        <v>43619</v>
      </c>
      <c r="L101" s="173" t="s">
        <v>1030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813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814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812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1010</v>
      </c>
      <c r="J105" s="155" t="s">
        <v>1053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1007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1010</v>
      </c>
      <c r="J106" s="155" t="s">
        <v>1101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1007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1010</v>
      </c>
      <c r="J107" s="155" t="s">
        <v>1102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1007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1010</v>
      </c>
      <c r="J108" s="155" t="s">
        <v>1103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1007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1010</v>
      </c>
      <c r="J109" s="155" t="s">
        <v>1051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1007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1010</v>
      </c>
      <c r="J110" s="155" t="s">
        <v>1052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1007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1010</v>
      </c>
      <c r="J111" s="155" t="s">
        <v>1104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1007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1010</v>
      </c>
      <c r="J112" s="155" t="s">
        <v>1105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1007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1010</v>
      </c>
      <c r="J113" s="155" t="s">
        <v>1209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1007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1010</v>
      </c>
      <c r="J114" s="155" t="s">
        <v>1210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1007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1010</v>
      </c>
      <c r="J115" s="155" t="s">
        <v>1211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1007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1010</v>
      </c>
      <c r="J116" s="155" t="s">
        <v>1212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1007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1010</v>
      </c>
      <c r="J117" s="155" t="s">
        <v>1213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1007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1010</v>
      </c>
      <c r="J118" s="155" t="s">
        <v>1214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1007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1010</v>
      </c>
      <c r="J119" s="155" t="s">
        <v>1215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1007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1010</v>
      </c>
      <c r="J120" s="155" t="s">
        <v>1216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1007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1010</v>
      </c>
      <c r="J121" s="155" t="s">
        <v>1217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1007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1010</v>
      </c>
      <c r="J122" s="155" t="s">
        <v>1218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1007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1010</v>
      </c>
      <c r="J123" s="155" t="s">
        <v>1219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1007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1010</v>
      </c>
      <c r="J124" s="155" t="s">
        <v>1220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1007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1010</v>
      </c>
      <c r="J125" s="155" t="s">
        <v>1221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1007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1010</v>
      </c>
      <c r="J126" s="155" t="s">
        <v>1222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1007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1010</v>
      </c>
      <c r="J127" s="155" t="s">
        <v>1223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1007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1010</v>
      </c>
      <c r="J128" s="155" t="s">
        <v>1224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1007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1010</v>
      </c>
      <c r="J129" s="155" t="s">
        <v>1225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1007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1010</v>
      </c>
      <c r="J130" s="155" t="s">
        <v>1226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1007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1010</v>
      </c>
      <c r="J131" s="155" t="s">
        <v>1227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1007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1010</v>
      </c>
      <c r="J132" s="155" t="s">
        <v>1228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1007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1010</v>
      </c>
      <c r="J133" s="155" t="s">
        <v>1229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1007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1010</v>
      </c>
      <c r="J134" s="155" t="s">
        <v>1230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1007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1010</v>
      </c>
      <c r="J135" s="155" t="s">
        <v>1231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1007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1010</v>
      </c>
      <c r="J136" s="155" t="s">
        <v>1232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1007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1010</v>
      </c>
      <c r="J137" s="155" t="s">
        <v>1233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1007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1010</v>
      </c>
      <c r="J138" s="155" t="s">
        <v>1234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1007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1010</v>
      </c>
      <c r="J139" s="155" t="s">
        <v>1344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1007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1010</v>
      </c>
      <c r="J140" s="155" t="s">
        <v>1345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1007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1010</v>
      </c>
      <c r="J141" s="155" t="s">
        <v>1346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1007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1010</v>
      </c>
      <c r="J142" s="155" t="s">
        <v>1235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1007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1010</v>
      </c>
      <c r="J143" s="155" t="s">
        <v>1236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1007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1010</v>
      </c>
      <c r="J144" s="155" t="s">
        <v>1237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1007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1010</v>
      </c>
      <c r="J145" s="155" t="s">
        <v>1238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1007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1010</v>
      </c>
      <c r="J146" s="155" t="s">
        <v>1239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1007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1010</v>
      </c>
      <c r="J147" s="155" t="s">
        <v>1240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1007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1010</v>
      </c>
      <c r="J148" s="155" t="s">
        <v>1241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1007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1010</v>
      </c>
      <c r="J149" s="155" t="s">
        <v>1242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1007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1010</v>
      </c>
      <c r="J150" s="155" t="s">
        <v>1243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1007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1010</v>
      </c>
      <c r="J151" s="155" t="s">
        <v>1244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1007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1010</v>
      </c>
      <c r="J152" s="155" t="s">
        <v>1245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1007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1010</v>
      </c>
      <c r="J153" s="155" t="s">
        <v>1246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1007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1010</v>
      </c>
      <c r="J154" s="155" t="s">
        <v>1247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1007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1010</v>
      </c>
      <c r="J155" s="155" t="s">
        <v>1248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1007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1010</v>
      </c>
      <c r="J156" s="155" t="s">
        <v>1249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1007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1010</v>
      </c>
      <c r="J157" s="155" t="s">
        <v>1250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1007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1010</v>
      </c>
      <c r="J158" s="155" t="s">
        <v>1251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1007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1010</v>
      </c>
      <c r="J159" s="155" t="s">
        <v>1252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1007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1010</v>
      </c>
      <c r="J160" s="155" t="s">
        <v>1253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1007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1010</v>
      </c>
      <c r="J161" s="155" t="s">
        <v>1254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1007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1010</v>
      </c>
      <c r="J162" s="155" t="s">
        <v>1255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1007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1010</v>
      </c>
      <c r="J163" s="155" t="s">
        <v>1256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1007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1010</v>
      </c>
      <c r="J164" s="155" t="s">
        <v>1257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1007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1010</v>
      </c>
      <c r="J165" s="155" t="s">
        <v>1379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1007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1010</v>
      </c>
      <c r="J166" s="155" t="s">
        <v>1380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1007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1341</v>
      </c>
      <c r="J167" s="155" t="s">
        <v>1381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1007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1341</v>
      </c>
      <c r="J168" s="155" t="s">
        <v>1382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1007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1010</v>
      </c>
      <c r="J169" s="155" t="s">
        <v>1383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1007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1010</v>
      </c>
      <c r="J170" s="155" t="s">
        <v>1384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1007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1010</v>
      </c>
      <c r="J171" s="155" t="s">
        <v>1385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1007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1341</v>
      </c>
      <c r="J172" s="155" t="s">
        <v>1386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1007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1010</v>
      </c>
      <c r="J173" s="155" t="s">
        <v>1387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1007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1010</v>
      </c>
      <c r="J174" s="155" t="s">
        <v>1388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1007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1341</v>
      </c>
      <c r="J175" s="155" t="s">
        <v>1389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1007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1341</v>
      </c>
      <c r="J176" s="155" t="s">
        <v>1390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1007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1341</v>
      </c>
      <c r="J177" s="155" t="s">
        <v>1391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1007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1010</v>
      </c>
      <c r="J178" s="155" t="s">
        <v>1392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1007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1341</v>
      </c>
      <c r="J179" s="155" t="s">
        <v>1393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1007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1341</v>
      </c>
      <c r="J180" s="155" t="s">
        <v>1394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1007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1341</v>
      </c>
      <c r="J181" s="155" t="s">
        <v>1395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1007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1010</v>
      </c>
      <c r="J182" s="155" t="s">
        <v>1258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1007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1010</v>
      </c>
      <c r="J183" s="155" t="s">
        <v>1396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1007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1010</v>
      </c>
      <c r="J184" s="155" t="s">
        <v>1259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1007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1010</v>
      </c>
      <c r="J185" s="155" t="s">
        <v>1260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1007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1010</v>
      </c>
      <c r="J186" s="155" t="s">
        <v>1397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1007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1341</v>
      </c>
      <c r="J187" s="155" t="s">
        <v>1398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1007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1341</v>
      </c>
      <c r="J188" s="155" t="s">
        <v>1399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1007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1010</v>
      </c>
      <c r="J189" s="155" t="s">
        <v>1400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1007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1010</v>
      </c>
      <c r="J190" s="155" t="s">
        <v>1401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1007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1341</v>
      </c>
      <c r="J191" s="155" t="s">
        <v>1402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1007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1341</v>
      </c>
      <c r="J192" s="155" t="s">
        <v>1403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1007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1341</v>
      </c>
      <c r="J193" s="155" t="s">
        <v>1404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1007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1341</v>
      </c>
      <c r="J194" s="155" t="s">
        <v>1405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1007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1341</v>
      </c>
      <c r="J195" s="155" t="s">
        <v>1406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1007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1341</v>
      </c>
      <c r="J196" s="155" t="s">
        <v>1407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1007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1341</v>
      </c>
      <c r="J197" s="155" t="s">
        <v>1408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1007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1341</v>
      </c>
      <c r="J198" s="155" t="s">
        <v>1409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1007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1341</v>
      </c>
      <c r="J199" s="155" t="s">
        <v>1410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1007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1341</v>
      </c>
      <c r="J200" s="155" t="s">
        <v>1411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1007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1341</v>
      </c>
      <c r="J201" s="155" t="s">
        <v>1412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1007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1341</v>
      </c>
      <c r="J202" s="155" t="s">
        <v>1413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1007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1010</v>
      </c>
      <c r="J203" s="155" t="s">
        <v>1414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1007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1010</v>
      </c>
      <c r="J204" s="155" t="s">
        <v>1545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1007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1010</v>
      </c>
      <c r="J205" s="228" t="s">
        <v>1639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1007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1010</v>
      </c>
      <c r="J206" s="155" t="s">
        <v>1546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1007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1010</v>
      </c>
      <c r="J207" s="155" t="s">
        <v>1547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1007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1010</v>
      </c>
      <c r="J208" s="155" t="s">
        <v>1415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1007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1341</v>
      </c>
      <c r="J209" s="155" t="s">
        <v>1416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1007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1341</v>
      </c>
      <c r="J210" s="155" t="s">
        <v>1417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1007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1341</v>
      </c>
      <c r="J211" s="155" t="s">
        <v>1418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1007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1341</v>
      </c>
      <c r="J212" s="155" t="s">
        <v>1419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1007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1341</v>
      </c>
      <c r="J213" s="155" t="s">
        <v>1420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1007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1341</v>
      </c>
      <c r="J214" s="155" t="s">
        <v>1421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1007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1010</v>
      </c>
      <c r="J215" s="155" t="s">
        <v>1422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1007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1341</v>
      </c>
      <c r="J216" s="155" t="s">
        <v>1423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1007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1341</v>
      </c>
      <c r="J217" s="155" t="s">
        <v>1424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1007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1010</v>
      </c>
      <c r="J218" s="155" t="s">
        <v>1425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1007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1341</v>
      </c>
      <c r="J219" s="155" t="s">
        <v>1426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1007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1341</v>
      </c>
      <c r="J220" s="155" t="s">
        <v>1427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1007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1341</v>
      </c>
      <c r="J221" s="155" t="s">
        <v>1428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1007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1010</v>
      </c>
      <c r="J222" s="155" t="s">
        <v>1429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1007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1010</v>
      </c>
      <c r="J223" s="155" t="s">
        <v>1261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1007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1010</v>
      </c>
      <c r="J224" s="155" t="s">
        <v>1262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1007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1010</v>
      </c>
      <c r="J225" s="155" t="s">
        <v>1430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1007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1010</v>
      </c>
      <c r="J226" s="155" t="s">
        <v>1431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1007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1341</v>
      </c>
      <c r="J227" s="155" t="s">
        <v>1432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1007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1341</v>
      </c>
      <c r="J228" s="155" t="s">
        <v>1433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1007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1341</v>
      </c>
      <c r="J229" s="155" t="s">
        <v>1434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1007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1341</v>
      </c>
      <c r="J230" s="155" t="s">
        <v>1435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1007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1341</v>
      </c>
      <c r="J231" s="155" t="s">
        <v>1436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1007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1341</v>
      </c>
      <c r="J232" s="155" t="s">
        <v>1437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1007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1010</v>
      </c>
      <c r="J233" s="155" t="s">
        <v>1438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1007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1010</v>
      </c>
      <c r="J234" s="155" t="s">
        <v>1548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1007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1010</v>
      </c>
      <c r="J235" s="155" t="s">
        <v>1757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1007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1010</v>
      </c>
      <c r="J236" s="155" t="s">
        <v>1677</v>
      </c>
      <c r="K236" s="173">
        <v>43817</v>
      </c>
      <c r="L236" s="173" t="s">
        <v>1676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1007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1010</v>
      </c>
      <c r="J237" s="155" t="s">
        <v>1678</v>
      </c>
      <c r="K237" s="173">
        <v>43818</v>
      </c>
      <c r="L237" s="173" t="s">
        <v>1676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1007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1010</v>
      </c>
      <c r="J238" s="155" t="s">
        <v>1679</v>
      </c>
      <c r="K238" s="173">
        <v>43819</v>
      </c>
      <c r="L238" s="173" t="s">
        <v>1676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1007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1010</v>
      </c>
      <c r="J239" s="155" t="s">
        <v>1439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1440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1010</v>
      </c>
      <c r="J240" s="155" t="s">
        <v>1549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1007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1010</v>
      </c>
      <c r="J241" s="155" t="s">
        <v>1550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1007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1010</v>
      </c>
      <c r="J242" s="155" t="s">
        <v>1680</v>
      </c>
      <c r="K242" s="173">
        <v>43825</v>
      </c>
      <c r="L242" s="173" t="s">
        <v>1676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1007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1010</v>
      </c>
      <c r="J243" s="155" t="s">
        <v>1682</v>
      </c>
      <c r="K243" s="173">
        <v>43826</v>
      </c>
      <c r="L243" s="173" t="s">
        <v>1676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1007</v>
      </c>
    </row>
    <row r="244" spans="1:30">
      <c r="A244" s="31" t="s">
        <v>275</v>
      </c>
      <c r="B244" s="2">
        <v>135</v>
      </c>
      <c r="C244" s="125">
        <v>95</v>
      </c>
      <c r="D244" s="121">
        <v>1.4193</v>
      </c>
      <c r="E244" s="32">
        <f t="shared" ref="E244:E260" si="4">10%*Q244+13%</f>
        <v>0.22000000000000003</v>
      </c>
      <c r="F244" s="13">
        <f t="shared" ref="F244:F260" si="5">IF(G244="",($F$1*C244-B244)/B244,H244/B244)</f>
        <v>0.1449259259259259</v>
      </c>
      <c r="H244" s="5">
        <f t="shared" ref="H244:H260" si="6">IF(G244="",$F$1*C244-B244,G244-B244)</f>
        <v>19.564999999999998</v>
      </c>
      <c r="I244" s="2" t="s">
        <v>66</v>
      </c>
      <c r="J244" s="33" t="s">
        <v>276</v>
      </c>
      <c r="K244" s="34">
        <f t="shared" ref="K244:K260" si="7">DATE(MID(J244,1,4),MID(J244,5,2),MID(J244,7,2))</f>
        <v>43829</v>
      </c>
      <c r="L244" s="34" t="str">
        <f t="shared" ref="L244:L260" ca="1" si="8">IF(LEN(J244) &gt; 15,DATE(MID(J244,12,4),MID(J244,16,2),MID(J244,18,2)),TEXT(TODAY(),"yyyy-mm-dd"))</f>
        <v>2020-10-27</v>
      </c>
      <c r="M244" s="18">
        <f t="shared" ref="M244:M260" ca="1" si="9">(L244-K244+1)*B244</f>
        <v>40905</v>
      </c>
      <c r="N244" s="19">
        <f t="shared" ref="N244:N260" ca="1" si="10">H244/M244*365</f>
        <v>0.17458073585136288</v>
      </c>
      <c r="O244" s="35">
        <f t="shared" ref="O244:O260" si="11">D244*C244</f>
        <v>134.83349999999999</v>
      </c>
      <c r="P244" s="35">
        <f t="shared" ref="P244:P260" si="12">B244-O244</f>
        <v>0.16650000000001342</v>
      </c>
      <c r="Q244" s="36">
        <f t="shared" ref="Q244:Q260" si="13">B244/150</f>
        <v>0.9</v>
      </c>
      <c r="R244" s="37">
        <f t="shared" ref="R244:R260" si="14">R243+C244-T244</f>
        <v>21785.269999999993</v>
      </c>
      <c r="S244" s="38">
        <f t="shared" ref="S244:S260" si="15">R244*D244</f>
        <v>30919.833710999992</v>
      </c>
      <c r="T244" s="38"/>
      <c r="U244" s="38"/>
      <c r="V244" s="39">
        <f t="shared" ref="V244:V260" si="16">V243+U244</f>
        <v>6067.16</v>
      </c>
      <c r="W244" s="39">
        <f t="shared" ref="W244:W260" si="17">V244+S244</f>
        <v>36986.993710999988</v>
      </c>
      <c r="X244" s="1">
        <f t="shared" ref="X244:X260" si="18">X243+B244</f>
        <v>33255</v>
      </c>
      <c r="Y244" s="37">
        <f t="shared" ref="Y244:Y260" si="19">W244-X244</f>
        <v>3731.9937109999883</v>
      </c>
      <c r="Z244" s="204">
        <f t="shared" ref="Z244:Z260" si="20">W244/X244-1</f>
        <v>0.11222353664110618</v>
      </c>
      <c r="AA244" s="204">
        <f t="shared" ref="AA244:AA260" si="21">S244/(X244-V244)-1</f>
        <v>0.13726701757109039</v>
      </c>
      <c r="AB244" s="204">
        <f>SUM($C$2:C244)*D244/SUM($B$2:B244)-1</f>
        <v>0.13821756860622436</v>
      </c>
      <c r="AC244" s="204">
        <f t="shared" ref="AC244:AC260" si="22">Z244-AB244</f>
        <v>-2.5994031965118181E-2</v>
      </c>
      <c r="AD244" s="40">
        <f t="shared" ref="AD244:AD260" si="23">IF(E244-F244&lt;0,"达成",E244-F244)</f>
        <v>7.5074074074074126E-2</v>
      </c>
    </row>
    <row r="245" spans="1:30">
      <c r="A245" s="31" t="s">
        <v>277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0.14106933333333341</v>
      </c>
      <c r="H245" s="5">
        <f t="shared" si="6"/>
        <v>19.044360000000012</v>
      </c>
      <c r="I245" s="2" t="s">
        <v>66</v>
      </c>
      <c r="J245" s="33" t="s">
        <v>278</v>
      </c>
      <c r="K245" s="34">
        <f t="shared" si="7"/>
        <v>43830</v>
      </c>
      <c r="L245" s="34" t="str">
        <f t="shared" ca="1" si="8"/>
        <v>2020-10-27</v>
      </c>
      <c r="M245" s="18">
        <f t="shared" ca="1" si="9"/>
        <v>40770</v>
      </c>
      <c r="N245" s="19">
        <f t="shared" ca="1" si="10"/>
        <v>0.17049770419426061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7.8930666666666621E-2</v>
      </c>
    </row>
    <row r="246" spans="1:30">
      <c r="A246" s="31" t="s">
        <v>279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0.12660711111111111</v>
      </c>
      <c r="H246" s="5">
        <f t="shared" si="6"/>
        <v>17.09196</v>
      </c>
      <c r="I246" s="2" t="s">
        <v>66</v>
      </c>
      <c r="J246" s="33" t="s">
        <v>280</v>
      </c>
      <c r="K246" s="34">
        <f t="shared" si="7"/>
        <v>43832</v>
      </c>
      <c r="L246" s="34" t="str">
        <f t="shared" ca="1" si="8"/>
        <v>2020-10-27</v>
      </c>
      <c r="M246" s="18">
        <f t="shared" ca="1" si="9"/>
        <v>40500</v>
      </c>
      <c r="N246" s="19">
        <f t="shared" ca="1" si="10"/>
        <v>0.15403865185185184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9.3392888888888914E-2</v>
      </c>
    </row>
    <row r="247" spans="1:30">
      <c r="A247" s="31" t="s">
        <v>281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0.1284148888888888</v>
      </c>
      <c r="H247" s="5">
        <f t="shared" si="6"/>
        <v>17.336009999999987</v>
      </c>
      <c r="I247" s="2" t="s">
        <v>66</v>
      </c>
      <c r="J247" s="33" t="s">
        <v>282</v>
      </c>
      <c r="K247" s="34">
        <f t="shared" si="7"/>
        <v>43833</v>
      </c>
      <c r="L247" s="34" t="str">
        <f t="shared" ca="1" si="8"/>
        <v>2020-10-27</v>
      </c>
      <c r="M247" s="18">
        <f t="shared" ca="1" si="9"/>
        <v>40365</v>
      </c>
      <c r="N247" s="19">
        <f t="shared" ca="1" si="10"/>
        <v>0.15676065031586758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9.1585111111111228E-2</v>
      </c>
    </row>
    <row r="248" spans="1:30">
      <c r="A248" s="31" t="s">
        <v>283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0.13239199999999995</v>
      </c>
      <c r="H248" s="5">
        <f t="shared" si="6"/>
        <v>17.872919999999993</v>
      </c>
      <c r="I248" s="2" t="s">
        <v>66</v>
      </c>
      <c r="J248" s="33" t="s">
        <v>284</v>
      </c>
      <c r="K248" s="34">
        <f t="shared" si="7"/>
        <v>43836</v>
      </c>
      <c r="L248" s="34" t="str">
        <f t="shared" ca="1" si="8"/>
        <v>2020-10-27</v>
      </c>
      <c r="M248" s="18">
        <f t="shared" ca="1" si="9"/>
        <v>39960</v>
      </c>
      <c r="N248" s="19">
        <f t="shared" ca="1" si="10"/>
        <v>0.16325364864864861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8.7608000000000075E-2</v>
      </c>
    </row>
    <row r="249" spans="1:30">
      <c r="A249" s="31" t="s">
        <v>285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0.12443777777777765</v>
      </c>
      <c r="H249" s="5">
        <f t="shared" si="6"/>
        <v>16.799099999999981</v>
      </c>
      <c r="I249" s="2" t="s">
        <v>66</v>
      </c>
      <c r="J249" s="33" t="s">
        <v>286</v>
      </c>
      <c r="K249" s="34">
        <f t="shared" si="7"/>
        <v>43837</v>
      </c>
      <c r="L249" s="34" t="str">
        <f t="shared" ca="1" si="8"/>
        <v>2020-10-27</v>
      </c>
      <c r="M249" s="18">
        <f t="shared" ca="1" si="9"/>
        <v>39825</v>
      </c>
      <c r="N249" s="19">
        <f t="shared" ca="1" si="10"/>
        <v>0.15396538606402996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9.5562222222222382E-2</v>
      </c>
    </row>
    <row r="250" spans="1:30">
      <c r="A250" s="31" t="s">
        <v>287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0.13673066666666669</v>
      </c>
      <c r="H250" s="5">
        <f t="shared" si="6"/>
        <v>18.458640000000003</v>
      </c>
      <c r="I250" s="2" t="s">
        <v>66</v>
      </c>
      <c r="J250" s="33" t="s">
        <v>288</v>
      </c>
      <c r="K250" s="34">
        <f t="shared" si="7"/>
        <v>43838</v>
      </c>
      <c r="L250" s="34" t="str">
        <f t="shared" ca="1" si="8"/>
        <v>2020-10-27</v>
      </c>
      <c r="M250" s="18">
        <f t="shared" ca="1" si="9"/>
        <v>39690</v>
      </c>
      <c r="N250" s="19">
        <f t="shared" ca="1" si="10"/>
        <v>0.16975065759637192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8.3269333333333334E-2</v>
      </c>
    </row>
    <row r="251" spans="1:30">
      <c r="A251" s="31" t="s">
        <v>289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0.12335311111111112</v>
      </c>
      <c r="H251" s="5">
        <f t="shared" si="6"/>
        <v>16.652670000000001</v>
      </c>
      <c r="I251" s="2" t="s">
        <v>66</v>
      </c>
      <c r="J251" s="33" t="s">
        <v>290</v>
      </c>
      <c r="K251" s="34">
        <f t="shared" si="7"/>
        <v>43839</v>
      </c>
      <c r="L251" s="34" t="str">
        <f t="shared" ca="1" si="8"/>
        <v>2020-10-27</v>
      </c>
      <c r="M251" s="18">
        <f t="shared" ca="1" si="9"/>
        <v>39555</v>
      </c>
      <c r="N251" s="19">
        <f t="shared" ca="1" si="10"/>
        <v>0.1536651384148654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9.6646888888888907E-2</v>
      </c>
    </row>
    <row r="252" spans="1:30">
      <c r="A252" s="31" t="s">
        <v>291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0.12347362962962957</v>
      </c>
      <c r="H252" s="5">
        <f t="shared" si="6"/>
        <v>16.668939999999992</v>
      </c>
      <c r="I252" s="2" t="s">
        <v>66</v>
      </c>
      <c r="J252" s="33" t="s">
        <v>292</v>
      </c>
      <c r="K252" s="34">
        <f t="shared" si="7"/>
        <v>43840</v>
      </c>
      <c r="L252" s="34" t="str">
        <f t="shared" ca="1" si="8"/>
        <v>2020-10-27</v>
      </c>
      <c r="M252" s="18">
        <f t="shared" ca="1" si="9"/>
        <v>39420</v>
      </c>
      <c r="N252" s="19">
        <f t="shared" ca="1" si="10"/>
        <v>0.15434203703703697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9.6526370370370457E-2</v>
      </c>
    </row>
    <row r="253" spans="1:30">
      <c r="A253" s="31" t="s">
        <v>293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0.11322955555555554</v>
      </c>
      <c r="H253" s="5">
        <f t="shared" si="6"/>
        <v>15.285989999999998</v>
      </c>
      <c r="I253" s="2" t="s">
        <v>66</v>
      </c>
      <c r="J253" s="33" t="s">
        <v>294</v>
      </c>
      <c r="K253" s="34">
        <f t="shared" si="7"/>
        <v>43843</v>
      </c>
      <c r="L253" s="34" t="str">
        <f t="shared" ca="1" si="8"/>
        <v>2020-10-27</v>
      </c>
      <c r="M253" s="18">
        <f t="shared" ca="1" si="9"/>
        <v>39015</v>
      </c>
      <c r="N253" s="19">
        <f t="shared" ca="1" si="10"/>
        <v>0.14300618608227603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0.10677044444444449</v>
      </c>
    </row>
    <row r="254" spans="1:30">
      <c r="A254" s="31" t="s">
        <v>295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0.11660407407407421</v>
      </c>
      <c r="H254" s="5">
        <f t="shared" si="6"/>
        <v>15.741550000000018</v>
      </c>
      <c r="I254" s="2" t="s">
        <v>66</v>
      </c>
      <c r="J254" s="33" t="s">
        <v>296</v>
      </c>
      <c r="K254" s="34">
        <f t="shared" si="7"/>
        <v>43844</v>
      </c>
      <c r="L254" s="34" t="str">
        <f t="shared" ca="1" si="8"/>
        <v>2020-10-27</v>
      </c>
      <c r="M254" s="18">
        <f t="shared" ca="1" si="9"/>
        <v>38880</v>
      </c>
      <c r="N254" s="19">
        <f t="shared" ca="1" si="10"/>
        <v>0.14777946887860099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0.10339592592592582</v>
      </c>
    </row>
    <row r="255" spans="1:30">
      <c r="A255" s="31" t="s">
        <v>297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0.1225094814814815</v>
      </c>
      <c r="H255" s="5">
        <f t="shared" si="6"/>
        <v>16.538780000000003</v>
      </c>
      <c r="I255" s="2" t="s">
        <v>66</v>
      </c>
      <c r="J255" s="33" t="s">
        <v>298</v>
      </c>
      <c r="K255" s="34">
        <f t="shared" si="7"/>
        <v>43845</v>
      </c>
      <c r="L255" s="34" t="str">
        <f t="shared" ca="1" si="8"/>
        <v>2020-10-27</v>
      </c>
      <c r="M255" s="18">
        <f t="shared" ca="1" si="9"/>
        <v>38745</v>
      </c>
      <c r="N255" s="19">
        <f t="shared" ca="1" si="10"/>
        <v>0.15580474125693639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9.7490518518518532E-2</v>
      </c>
    </row>
    <row r="256" spans="1:30">
      <c r="A256" s="31" t="s">
        <v>299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0.12648659259259265</v>
      </c>
      <c r="H256" s="5">
        <f t="shared" si="6"/>
        <v>17.075690000000009</v>
      </c>
      <c r="I256" s="2" t="s">
        <v>66</v>
      </c>
      <c r="J256" s="33" t="s">
        <v>300</v>
      </c>
      <c r="K256" s="34">
        <f t="shared" si="7"/>
        <v>43846</v>
      </c>
      <c r="L256" s="34" t="str">
        <f t="shared" ca="1" si="8"/>
        <v>2020-10-27</v>
      </c>
      <c r="M256" s="18">
        <f t="shared" ca="1" si="9"/>
        <v>38610</v>
      </c>
      <c r="N256" s="19">
        <f t="shared" ca="1" si="10"/>
        <v>0.16142519684019693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9.3513407407407378E-2</v>
      </c>
    </row>
    <row r="257" spans="1:30">
      <c r="A257" s="31" t="s">
        <v>301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0.12504037037037033</v>
      </c>
      <c r="H257" s="5">
        <f t="shared" si="6"/>
        <v>16.880449999999996</v>
      </c>
      <c r="I257" s="2" t="s">
        <v>66</v>
      </c>
      <c r="J257" s="33" t="s">
        <v>302</v>
      </c>
      <c r="K257" s="34">
        <f t="shared" si="7"/>
        <v>43847</v>
      </c>
      <c r="L257" s="34" t="str">
        <f t="shared" ca="1" si="8"/>
        <v>2020-10-27</v>
      </c>
      <c r="M257" s="18">
        <f t="shared" ca="1" si="9"/>
        <v>38475</v>
      </c>
      <c r="N257" s="19">
        <f t="shared" ca="1" si="10"/>
        <v>0.16013942170240411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9.4959629629629699E-2</v>
      </c>
    </row>
    <row r="258" spans="1:30">
      <c r="A258" s="31" t="s">
        <v>303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0.11684511111111112</v>
      </c>
      <c r="H258" s="5">
        <f t="shared" si="6"/>
        <v>15.774090000000001</v>
      </c>
      <c r="I258" s="2" t="s">
        <v>66</v>
      </c>
      <c r="J258" s="33" t="s">
        <v>304</v>
      </c>
      <c r="K258" s="34">
        <f t="shared" si="7"/>
        <v>43850</v>
      </c>
      <c r="L258" s="34" t="str">
        <f t="shared" ca="1" si="8"/>
        <v>2020-10-27</v>
      </c>
      <c r="M258" s="18">
        <f t="shared" ca="1" si="9"/>
        <v>38070</v>
      </c>
      <c r="N258" s="19">
        <f t="shared" ca="1" si="10"/>
        <v>0.15123569345941687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0.10315488888888891</v>
      </c>
    </row>
    <row r="259" spans="1:30">
      <c r="A259" s="31" t="s">
        <v>305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0.13504340740740745</v>
      </c>
      <c r="H259" s="5">
        <f t="shared" si="6"/>
        <v>18.230860000000007</v>
      </c>
      <c r="I259" s="2" t="s">
        <v>66</v>
      </c>
      <c r="J259" s="33" t="s">
        <v>306</v>
      </c>
      <c r="K259" s="34">
        <f t="shared" si="7"/>
        <v>43851</v>
      </c>
      <c r="L259" s="34" t="str">
        <f t="shared" ca="1" si="8"/>
        <v>2020-10-27</v>
      </c>
      <c r="M259" s="18">
        <f t="shared" ca="1" si="9"/>
        <v>37935</v>
      </c>
      <c r="N259" s="19">
        <f t="shared" ca="1" si="10"/>
        <v>0.17541225517332285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8.4956592592592584E-2</v>
      </c>
    </row>
    <row r="260" spans="1:30">
      <c r="A260" s="31" t="s">
        <v>307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0.13046370370370361</v>
      </c>
      <c r="H260" s="5">
        <f t="shared" si="6"/>
        <v>17.612599999999986</v>
      </c>
      <c r="I260" s="2" t="s">
        <v>66</v>
      </c>
      <c r="J260" s="33" t="s">
        <v>308</v>
      </c>
      <c r="K260" s="34">
        <f t="shared" si="7"/>
        <v>43852</v>
      </c>
      <c r="L260" s="34" t="str">
        <f t="shared" ca="1" si="8"/>
        <v>2020-10-27</v>
      </c>
      <c r="M260" s="18">
        <f t="shared" ca="1" si="9"/>
        <v>37800</v>
      </c>
      <c r="N260" s="19">
        <f t="shared" ca="1" si="10"/>
        <v>0.17006875661375648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8.9536296296296419E-2</v>
      </c>
    </row>
    <row r="261" spans="1:30">
      <c r="A261" s="147" t="s">
        <v>309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1010</v>
      </c>
      <c r="J261" s="155" t="s">
        <v>1681</v>
      </c>
      <c r="K261" s="173">
        <v>43853</v>
      </c>
      <c r="L261" s="173" t="s">
        <v>1676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1007</v>
      </c>
    </row>
    <row r="262" spans="1:30">
      <c r="A262" s="147" t="s">
        <v>310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1010</v>
      </c>
      <c r="J262" s="155" t="s">
        <v>1263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1007</v>
      </c>
    </row>
    <row r="263" spans="1:30">
      <c r="A263" s="147" t="s">
        <v>311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1010</v>
      </c>
      <c r="J263" s="155" t="s">
        <v>1264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1007</v>
      </c>
    </row>
    <row r="264" spans="1:30">
      <c r="A264" s="147" t="s">
        <v>312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1010</v>
      </c>
      <c r="J264" s="155" t="s">
        <v>1265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1007</v>
      </c>
    </row>
    <row r="265" spans="1:30">
      <c r="A265" s="147" t="s">
        <v>313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1341</v>
      </c>
      <c r="J265" s="155" t="s">
        <v>1441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1007</v>
      </c>
    </row>
    <row r="266" spans="1:30">
      <c r="A266" s="147" t="s">
        <v>314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1341</v>
      </c>
      <c r="J266" s="155" t="s">
        <v>1442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1007</v>
      </c>
    </row>
    <row r="267" spans="1:30">
      <c r="A267" s="147" t="s">
        <v>315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1341</v>
      </c>
      <c r="J267" s="155" t="s">
        <v>1443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1007</v>
      </c>
    </row>
    <row r="268" spans="1:30">
      <c r="A268" s="147" t="s">
        <v>316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1010</v>
      </c>
      <c r="J268" s="155" t="s">
        <v>1444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1007</v>
      </c>
    </row>
    <row r="269" spans="1:30">
      <c r="A269" s="147" t="s">
        <v>317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1010</v>
      </c>
      <c r="J269" s="155" t="s">
        <v>1551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1007</v>
      </c>
    </row>
    <row r="270" spans="1:30">
      <c r="A270" s="147" t="s">
        <v>318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1010</v>
      </c>
      <c r="J270" s="155" t="s">
        <v>1445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1007</v>
      </c>
    </row>
    <row r="271" spans="1:30">
      <c r="A271" s="147" t="s">
        <v>319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1010</v>
      </c>
      <c r="J271" s="155" t="s">
        <v>1552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1007</v>
      </c>
    </row>
    <row r="272" spans="1:30">
      <c r="A272" s="31" t="s">
        <v>320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0.14287711111111109</v>
      </c>
      <c r="H272" s="5">
        <f t="shared" ref="H272:H280" si="26">IF(G272="",$F$1*C272-B272,G272-B272)</f>
        <v>19.288409999999999</v>
      </c>
      <c r="I272" s="2" t="s">
        <v>66</v>
      </c>
      <c r="J272" s="33" t="s">
        <v>321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2020-10-27</v>
      </c>
      <c r="M272" s="18">
        <f t="shared" ref="M272:M280" ca="1" si="29">(L272-K272+1)*B272</f>
        <v>34290</v>
      </c>
      <c r="N272" s="19">
        <f t="shared" ref="N272:N280" ca="1" si="30">H272/M272*365</f>
        <v>0.20531553368328956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7.7122888888888935E-2</v>
      </c>
    </row>
    <row r="273" spans="1:30">
      <c r="A273" s="31" t="s">
        <v>322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0.14793888888888901</v>
      </c>
      <c r="H273" s="5">
        <f t="shared" si="26"/>
        <v>19.971750000000014</v>
      </c>
      <c r="I273" s="2" t="s">
        <v>66</v>
      </c>
      <c r="J273" s="33" t="s">
        <v>323</v>
      </c>
      <c r="K273" s="34">
        <f t="shared" si="27"/>
        <v>43879</v>
      </c>
      <c r="L273" s="34" t="str">
        <f t="shared" ca="1" si="28"/>
        <v>2020-10-27</v>
      </c>
      <c r="M273" s="18">
        <f t="shared" ca="1" si="29"/>
        <v>34155</v>
      </c>
      <c r="N273" s="19">
        <f t="shared" ca="1" si="30"/>
        <v>0.21342962231005727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7.206111111111102E-2</v>
      </c>
    </row>
    <row r="274" spans="1:30">
      <c r="A274" s="31" t="s">
        <v>324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0.14962614814814823</v>
      </c>
      <c r="H274" s="5">
        <f t="shared" si="26"/>
        <v>20.19953000000001</v>
      </c>
      <c r="I274" s="2" t="s">
        <v>66</v>
      </c>
      <c r="J274" s="33" t="s">
        <v>325</v>
      </c>
      <c r="K274" s="34">
        <f t="shared" si="27"/>
        <v>43880</v>
      </c>
      <c r="L274" s="34" t="str">
        <f t="shared" ca="1" si="28"/>
        <v>2020-10-27</v>
      </c>
      <c r="M274" s="18">
        <f t="shared" ca="1" si="29"/>
        <v>34020</v>
      </c>
      <c r="N274" s="19">
        <f t="shared" ca="1" si="30"/>
        <v>0.21672041299235756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7.0373851851851799E-2</v>
      </c>
    </row>
    <row r="275" spans="1:30">
      <c r="A275" s="31" t="s">
        <v>326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0.12504037037037033</v>
      </c>
      <c r="H275" s="5">
        <f t="shared" si="26"/>
        <v>16.880449999999996</v>
      </c>
      <c r="I275" s="2" t="s">
        <v>66</v>
      </c>
      <c r="J275" s="33" t="s">
        <v>327</v>
      </c>
      <c r="K275" s="34">
        <f t="shared" si="27"/>
        <v>43881</v>
      </c>
      <c r="L275" s="34" t="str">
        <f t="shared" ca="1" si="28"/>
        <v>2020-10-27</v>
      </c>
      <c r="M275" s="18">
        <f t="shared" ca="1" si="29"/>
        <v>33885</v>
      </c>
      <c r="N275" s="19">
        <f t="shared" ca="1" si="30"/>
        <v>0.18183161428360628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9.4959629629629699E-2</v>
      </c>
    </row>
    <row r="276" spans="1:30">
      <c r="A276" s="31" t="s">
        <v>328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0.12359414814814824</v>
      </c>
      <c r="H276" s="5">
        <f t="shared" si="26"/>
        <v>16.685210000000012</v>
      </c>
      <c r="I276" s="2" t="s">
        <v>66</v>
      </c>
      <c r="J276" s="33" t="s">
        <v>329</v>
      </c>
      <c r="K276" s="34">
        <f t="shared" si="27"/>
        <v>43882</v>
      </c>
      <c r="L276" s="34" t="str">
        <f t="shared" ca="1" si="28"/>
        <v>2020-10-27</v>
      </c>
      <c r="M276" s="18">
        <f t="shared" ca="1" si="29"/>
        <v>33750</v>
      </c>
      <c r="N276" s="19">
        <f t="shared" ca="1" si="30"/>
        <v>0.18044745629629644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9.6405851851851784E-2</v>
      </c>
    </row>
    <row r="277" spans="1:30">
      <c r="A277" s="31" t="s">
        <v>330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0.1284148888888888</v>
      </c>
      <c r="H277" s="5">
        <f t="shared" si="26"/>
        <v>17.336009999999987</v>
      </c>
      <c r="I277" s="2" t="s">
        <v>66</v>
      </c>
      <c r="J277" s="33" t="s">
        <v>331</v>
      </c>
      <c r="K277" s="34">
        <f t="shared" si="27"/>
        <v>43885</v>
      </c>
      <c r="L277" s="34" t="str">
        <f t="shared" ca="1" si="28"/>
        <v>2020-10-27</v>
      </c>
      <c r="M277" s="18">
        <f t="shared" ca="1" si="29"/>
        <v>33345</v>
      </c>
      <c r="N277" s="19">
        <f t="shared" ca="1" si="30"/>
        <v>0.1897628924876292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9.1585111111111228E-2</v>
      </c>
    </row>
    <row r="278" spans="1:30">
      <c r="A278" s="31" t="s">
        <v>332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0.13106629629629629</v>
      </c>
      <c r="H278" s="5">
        <f t="shared" si="26"/>
        <v>17.693950000000001</v>
      </c>
      <c r="I278" s="2" t="s">
        <v>66</v>
      </c>
      <c r="J278" s="33" t="s">
        <v>333</v>
      </c>
      <c r="K278" s="34">
        <f t="shared" si="27"/>
        <v>43886</v>
      </c>
      <c r="L278" s="34" t="str">
        <f t="shared" ca="1" si="28"/>
        <v>2020-10-27</v>
      </c>
      <c r="M278" s="18">
        <f t="shared" ca="1" si="29"/>
        <v>33210</v>
      </c>
      <c r="N278" s="19">
        <f t="shared" ca="1" si="30"/>
        <v>0.19446828515507378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8.8933703703703737E-2</v>
      </c>
    </row>
    <row r="279" spans="1:30">
      <c r="A279" s="31" t="s">
        <v>334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0.14432333333333341</v>
      </c>
      <c r="H279" s="5">
        <f t="shared" si="26"/>
        <v>19.483650000000011</v>
      </c>
      <c r="I279" s="2" t="s">
        <v>66</v>
      </c>
      <c r="J279" s="33" t="s">
        <v>335</v>
      </c>
      <c r="K279" s="34">
        <f t="shared" si="27"/>
        <v>43887</v>
      </c>
      <c r="L279" s="34" t="str">
        <f t="shared" ca="1" si="28"/>
        <v>2020-10-27</v>
      </c>
      <c r="M279" s="18">
        <f t="shared" ca="1" si="29"/>
        <v>33075</v>
      </c>
      <c r="N279" s="19">
        <f t="shared" ca="1" si="30"/>
        <v>0.2150123129251702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7.5676666666666614E-2</v>
      </c>
    </row>
    <row r="280" spans="1:30">
      <c r="A280" s="31" t="s">
        <v>336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0.14118985185185187</v>
      </c>
      <c r="H280" s="5">
        <f t="shared" si="26"/>
        <v>19.060630000000003</v>
      </c>
      <c r="I280" s="2" t="s">
        <v>66</v>
      </c>
      <c r="J280" s="33" t="s">
        <v>337</v>
      </c>
      <c r="K280" s="34">
        <f t="shared" si="27"/>
        <v>43888</v>
      </c>
      <c r="L280" s="34" t="str">
        <f t="shared" ca="1" si="28"/>
        <v>2020-10-27</v>
      </c>
      <c r="M280" s="18">
        <f t="shared" ca="1" si="29"/>
        <v>32940</v>
      </c>
      <c r="N280" s="19">
        <f t="shared" ca="1" si="30"/>
        <v>0.21120613084395876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7.8810148148148157E-2</v>
      </c>
    </row>
    <row r="281" spans="1:30">
      <c r="A281" s="147" t="s">
        <v>338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1010</v>
      </c>
      <c r="J281" s="155" t="s">
        <v>1446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1007</v>
      </c>
    </row>
    <row r="282" spans="1:30">
      <c r="A282" s="31" t="s">
        <v>339</v>
      </c>
      <c r="B282" s="2">
        <v>135</v>
      </c>
      <c r="C282" s="125">
        <v>95.04</v>
      </c>
      <c r="D282" s="121">
        <v>1.4188000000000001</v>
      </c>
      <c r="E282" s="32">
        <f t="shared" ref="E282:E288" si="44">10%*Q282+13%</f>
        <v>0.22000000000000003</v>
      </c>
      <c r="F282" s="13">
        <f t="shared" ref="F282:F288" si="45">IF(G282="",($F$1*C282-B282)/B282,H282/B282)</f>
        <v>0.14540800000000015</v>
      </c>
      <c r="H282" s="5">
        <f t="shared" ref="H282:H288" si="46">IF(G282="",$F$1*C282-B282,G282-B282)</f>
        <v>19.630080000000021</v>
      </c>
      <c r="I282" s="2" t="s">
        <v>66</v>
      </c>
      <c r="J282" s="33" t="s">
        <v>340</v>
      </c>
      <c r="K282" s="34">
        <f t="shared" ref="K282:K288" si="47">DATE(MID(J282,1,4),MID(J282,5,2),MID(J282,7,2))</f>
        <v>43892</v>
      </c>
      <c r="L282" s="34" t="str">
        <f t="shared" ref="L282:L288" ca="1" si="48">IF(LEN(J282) &gt; 15,DATE(MID(J282,12,4),MID(J282,16,2),MID(J282,18,2)),TEXT(TODAY(),"yyyy-mm-dd"))</f>
        <v>2020-10-27</v>
      </c>
      <c r="M282" s="18">
        <f t="shared" ref="M282:M288" ca="1" si="49">(L282-K282+1)*B282</f>
        <v>32400</v>
      </c>
      <c r="N282" s="19">
        <f t="shared" ref="N282:N288" ca="1" si="50">H282/M282*365</f>
        <v>0.22114133333333358</v>
      </c>
      <c r="O282" s="35">
        <f t="shared" ref="O282:O288" si="51">D282*C282</f>
        <v>134.84275200000002</v>
      </c>
      <c r="P282" s="35">
        <f t="shared" ref="P282:P288" si="52">B282-O282</f>
        <v>0.1572479999999814</v>
      </c>
      <c r="Q282" s="36">
        <f t="shared" ref="Q282:Q288" si="53">B282/150</f>
        <v>0.9</v>
      </c>
      <c r="R282" s="37">
        <f t="shared" ref="R282:R288" si="54">R281+C282-T282</f>
        <v>24659.679999999997</v>
      </c>
      <c r="S282" s="38">
        <f t="shared" ref="S282:S288" si="55">R282*D282</f>
        <v>34987.153983999997</v>
      </c>
      <c r="T282" s="38"/>
      <c r="U282" s="38"/>
      <c r="V282" s="39">
        <f t="shared" ref="V282:V288" si="56">V281+U282</f>
        <v>7056.98</v>
      </c>
      <c r="W282" s="39">
        <f t="shared" ref="W282:W288" si="57">V282+S282</f>
        <v>42044.133984</v>
      </c>
      <c r="X282" s="1">
        <f t="shared" ref="X282:X288" si="58">X281+B282</f>
        <v>38295</v>
      </c>
      <c r="Y282" s="37">
        <f t="shared" ref="Y282:Y288" si="59">W282-X282</f>
        <v>3749.1339840000001</v>
      </c>
      <c r="Z282" s="204">
        <f t="shared" ref="Z282:Z288" si="60">W282/X282-1</f>
        <v>9.7901396631413951E-2</v>
      </c>
      <c r="AA282" s="204">
        <f t="shared" ref="AA282:AA288" si="61">S282/(X282-V282)-1</f>
        <v>0.12001829770260719</v>
      </c>
      <c r="AB282" s="204">
        <f>SUM($C$2:C282)*D282/SUM($B$2:B282)-1</f>
        <v>0.11991243170126631</v>
      </c>
      <c r="AC282" s="204">
        <f t="shared" ref="AC282:AC288" si="62">Z282-AB282</f>
        <v>-2.2011035069852358E-2</v>
      </c>
      <c r="AD282" s="40">
        <f t="shared" ref="AD282:AD288" si="63">IF(E282-F282&lt;0,"达成",E282-F282)</f>
        <v>7.4591999999999881E-2</v>
      </c>
    </row>
    <row r="283" spans="1:30">
      <c r="A283" s="31" t="s">
        <v>341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0.13926155555555553</v>
      </c>
      <c r="H283" s="5">
        <f t="shared" si="46"/>
        <v>18.800309999999996</v>
      </c>
      <c r="I283" s="2" t="s">
        <v>66</v>
      </c>
      <c r="J283" s="33" t="s">
        <v>342</v>
      </c>
      <c r="K283" s="34">
        <f t="shared" si="47"/>
        <v>43893</v>
      </c>
      <c r="L283" s="34" t="str">
        <f t="shared" ca="1" si="48"/>
        <v>2020-10-27</v>
      </c>
      <c r="M283" s="18">
        <f t="shared" ca="1" si="49"/>
        <v>32265</v>
      </c>
      <c r="N283" s="19">
        <f t="shared" ca="1" si="50"/>
        <v>0.21267978149697811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8.0738444444444502E-2</v>
      </c>
    </row>
    <row r="284" spans="1:30">
      <c r="A284" s="31" t="s">
        <v>343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0.1331151111111111</v>
      </c>
      <c r="H284" s="5">
        <f t="shared" si="46"/>
        <v>17.97054</v>
      </c>
      <c r="I284" s="2" t="s">
        <v>66</v>
      </c>
      <c r="J284" s="33" t="s">
        <v>344</v>
      </c>
      <c r="K284" s="34">
        <f t="shared" si="47"/>
        <v>43894</v>
      </c>
      <c r="L284" s="34" t="str">
        <f t="shared" ca="1" si="48"/>
        <v>2020-10-27</v>
      </c>
      <c r="M284" s="18">
        <f t="shared" ca="1" si="49"/>
        <v>32130</v>
      </c>
      <c r="N284" s="19">
        <f t="shared" ca="1" si="50"/>
        <v>0.20414712418300654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8.6884888888888928E-2</v>
      </c>
    </row>
    <row r="285" spans="1:30">
      <c r="A285" s="31" t="s">
        <v>345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0.10961399999999996</v>
      </c>
      <c r="H285" s="5">
        <f t="shared" si="46"/>
        <v>14.797889999999995</v>
      </c>
      <c r="I285" s="2" t="s">
        <v>66</v>
      </c>
      <c r="J285" s="33" t="s">
        <v>346</v>
      </c>
      <c r="K285" s="34">
        <f t="shared" si="47"/>
        <v>43895</v>
      </c>
      <c r="L285" s="34" t="str">
        <f t="shared" ca="1" si="48"/>
        <v>2020-10-27</v>
      </c>
      <c r="M285" s="18">
        <f t="shared" ca="1" si="49"/>
        <v>31995</v>
      </c>
      <c r="N285" s="19">
        <f t="shared" ca="1" si="50"/>
        <v>0.16881481012658223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0.11038600000000007</v>
      </c>
    </row>
    <row r="286" spans="1:30">
      <c r="A286" s="31" t="s">
        <v>347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0.1269686666666667</v>
      </c>
      <c r="H286" s="5">
        <f t="shared" si="46"/>
        <v>17.140770000000003</v>
      </c>
      <c r="I286" s="2" t="s">
        <v>66</v>
      </c>
      <c r="J286" s="33" t="s">
        <v>348</v>
      </c>
      <c r="K286" s="34">
        <f t="shared" si="47"/>
        <v>43896</v>
      </c>
      <c r="L286" s="34" t="str">
        <f t="shared" ca="1" si="48"/>
        <v>2020-10-27</v>
      </c>
      <c r="M286" s="18">
        <f t="shared" ca="1" si="49"/>
        <v>31860</v>
      </c>
      <c r="N286" s="19">
        <f t="shared" ca="1" si="50"/>
        <v>0.19637103107344636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9.3031333333333327E-2</v>
      </c>
    </row>
    <row r="287" spans="1:30">
      <c r="A287" s="147" t="s">
        <v>837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1010</v>
      </c>
      <c r="J287" s="155" t="s">
        <v>1683</v>
      </c>
      <c r="K287" s="173">
        <v>43899</v>
      </c>
      <c r="L287" s="173" t="s">
        <v>1676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1007</v>
      </c>
    </row>
    <row r="288" spans="1:30">
      <c r="A288" s="31" t="s">
        <v>838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0.14094881481481475</v>
      </c>
      <c r="H288" s="5">
        <f t="shared" si="46"/>
        <v>19.028089999999992</v>
      </c>
      <c r="I288" s="2" t="s">
        <v>66</v>
      </c>
      <c r="J288" s="33" t="s">
        <v>839</v>
      </c>
      <c r="K288" s="34">
        <f t="shared" si="47"/>
        <v>43900</v>
      </c>
      <c r="L288" s="34" t="str">
        <f t="shared" ca="1" si="48"/>
        <v>2020-10-27</v>
      </c>
      <c r="M288" s="18">
        <f t="shared" ca="1" si="49"/>
        <v>31320</v>
      </c>
      <c r="N288" s="19">
        <f t="shared" ca="1" si="50"/>
        <v>0.22175136813537666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7.905118518518528E-2</v>
      </c>
    </row>
    <row r="289" spans="1:30">
      <c r="A289" s="147" t="s">
        <v>840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1010</v>
      </c>
      <c r="J289" s="155" t="s">
        <v>1753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1007</v>
      </c>
    </row>
    <row r="290" spans="1:30">
      <c r="A290" s="147" t="s">
        <v>841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1010</v>
      </c>
      <c r="J290" s="155" t="s">
        <v>1366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1007</v>
      </c>
    </row>
    <row r="291" spans="1:30">
      <c r="A291" s="147" t="s">
        <v>842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1341</v>
      </c>
      <c r="J291" s="155" t="s">
        <v>1348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1007</v>
      </c>
    </row>
    <row r="292" spans="1:30">
      <c r="A292" s="147" t="s">
        <v>850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1010</v>
      </c>
      <c r="J292" s="155" t="s">
        <v>1167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1007</v>
      </c>
    </row>
    <row r="293" spans="1:30">
      <c r="A293" s="147" t="s">
        <v>851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1010</v>
      </c>
      <c r="J293" s="155" t="s">
        <v>1158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1007</v>
      </c>
    </row>
    <row r="294" spans="1:30">
      <c r="A294" s="147" t="s">
        <v>852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1010</v>
      </c>
      <c r="J294" s="155" t="s">
        <v>1085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1007</v>
      </c>
    </row>
    <row r="295" spans="1:30">
      <c r="A295" s="147" t="s">
        <v>853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1010</v>
      </c>
      <c r="J295" s="155" t="s">
        <v>1084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1007</v>
      </c>
    </row>
    <row r="296" spans="1:30">
      <c r="A296" s="147" t="s">
        <v>854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1010</v>
      </c>
      <c r="J296" s="155" t="s">
        <v>1159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1007</v>
      </c>
    </row>
    <row r="297" spans="1:30">
      <c r="A297" s="147" t="s">
        <v>861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1010</v>
      </c>
      <c r="J297" s="155" t="s">
        <v>1050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1007</v>
      </c>
    </row>
    <row r="298" spans="1:30">
      <c r="A298" s="147" t="s">
        <v>862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1010</v>
      </c>
      <c r="J298" s="155" t="s">
        <v>1140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1007</v>
      </c>
    </row>
    <row r="299" spans="1:30">
      <c r="A299" s="147" t="s">
        <v>863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1010</v>
      </c>
      <c r="J299" s="155" t="s">
        <v>1168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1007</v>
      </c>
    </row>
    <row r="300" spans="1:30">
      <c r="A300" s="147" t="s">
        <v>864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1010</v>
      </c>
      <c r="J300" s="155" t="s">
        <v>1160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1007</v>
      </c>
    </row>
    <row r="301" spans="1:30">
      <c r="A301" s="147" t="s">
        <v>865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1010</v>
      </c>
      <c r="J301" s="155" t="s">
        <v>1161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1007</v>
      </c>
    </row>
    <row r="302" spans="1:30">
      <c r="A302" s="147" t="s">
        <v>873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1010</v>
      </c>
      <c r="J302" s="155" t="s">
        <v>1162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1007</v>
      </c>
    </row>
    <row r="303" spans="1:30">
      <c r="A303" s="147" t="s">
        <v>874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1010</v>
      </c>
      <c r="J303" s="155" t="s">
        <v>1169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1007</v>
      </c>
    </row>
    <row r="304" spans="1:30">
      <c r="A304" s="147" t="s">
        <v>875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1010</v>
      </c>
      <c r="J304" s="155" t="s">
        <v>1163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1007</v>
      </c>
    </row>
    <row r="305" spans="1:30">
      <c r="A305" s="147" t="s">
        <v>876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1010</v>
      </c>
      <c r="J305" s="155" t="s">
        <v>1170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1007</v>
      </c>
    </row>
    <row r="306" spans="1:30">
      <c r="A306" s="147" t="s">
        <v>877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1010</v>
      </c>
      <c r="J306" s="155" t="s">
        <v>1164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1007</v>
      </c>
    </row>
    <row r="307" spans="1:30">
      <c r="A307" s="147" t="s">
        <v>883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1010</v>
      </c>
      <c r="J307" s="155" t="s">
        <v>1171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1007</v>
      </c>
    </row>
    <row r="308" spans="1:30">
      <c r="A308" s="147" t="s">
        <v>884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1010</v>
      </c>
      <c r="J308" s="155" t="s">
        <v>1684</v>
      </c>
      <c r="K308" s="173">
        <v>43929</v>
      </c>
      <c r="L308" s="173" t="s">
        <v>1676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1007</v>
      </c>
    </row>
    <row r="309" spans="1:30">
      <c r="A309" s="147" t="s">
        <v>885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1010</v>
      </c>
      <c r="J309" s="155" t="s">
        <v>1686</v>
      </c>
      <c r="K309" s="173">
        <v>43930</v>
      </c>
      <c r="L309" s="173" t="s">
        <v>1676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1007</v>
      </c>
    </row>
    <row r="310" spans="1:30">
      <c r="A310" s="147" t="s">
        <v>886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1010</v>
      </c>
      <c r="J310" s="155" t="s">
        <v>1685</v>
      </c>
      <c r="K310" s="173">
        <v>43931</v>
      </c>
      <c r="L310" s="173" t="s">
        <v>1676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1007</v>
      </c>
    </row>
    <row r="311" spans="1:30">
      <c r="A311" s="147" t="s">
        <v>892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1010</v>
      </c>
      <c r="J311" s="155" t="s">
        <v>1510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1007</v>
      </c>
    </row>
    <row r="312" spans="1:30">
      <c r="A312" s="147" t="s">
        <v>893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1010</v>
      </c>
      <c r="J312" s="155" t="s">
        <v>1172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1007</v>
      </c>
    </row>
    <row r="313" spans="1:30">
      <c r="A313" s="147" t="s">
        <v>894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1010</v>
      </c>
      <c r="J313" s="155" t="s">
        <v>1755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1007</v>
      </c>
    </row>
    <row r="314" spans="1:30">
      <c r="A314" s="31" t="s">
        <v>895</v>
      </c>
      <c r="B314" s="2">
        <v>240</v>
      </c>
      <c r="C314" s="126">
        <v>180.06</v>
      </c>
      <c r="D314" s="122">
        <v>1.3312999999999999</v>
      </c>
      <c r="E314" s="32">
        <f t="shared" ref="E314:E323" si="64">10%*Q314+13%</f>
        <v>0.29000000000000004</v>
      </c>
      <c r="F314" s="13">
        <f t="shared" ref="F314:F323" si="65">IF(G314="",($F$1*C314-B314)/B314,H314/B314)</f>
        <v>0.2206567500000001</v>
      </c>
      <c r="H314" s="5">
        <f t="shared" ref="H314:H323" si="66">IF(G314="",$F$1*C314-B314,G314-B314)</f>
        <v>52.95762000000002</v>
      </c>
      <c r="I314" s="2" t="s">
        <v>66</v>
      </c>
      <c r="J314" s="33" t="s">
        <v>896</v>
      </c>
      <c r="K314" s="34">
        <f t="shared" ref="K314:K323" si="67">DATE(MID(J314,1,4),MID(J314,5,2),MID(J314,7,2))</f>
        <v>43937</v>
      </c>
      <c r="L314" s="34" t="str">
        <f t="shared" ref="L314:L323" ca="1" si="68">IF(LEN(J314) &gt; 15,DATE(MID(J314,12,4),MID(J314,16,2),MID(J314,18,2)),TEXT(TODAY(),"yyyy-mm-dd"))</f>
        <v>2020-10-27</v>
      </c>
      <c r="M314" s="18">
        <f t="shared" ref="M314:M323" ca="1" si="69">(L314-K314+1)*B314</f>
        <v>46800</v>
      </c>
      <c r="N314" s="19">
        <f t="shared" ref="N314:N323" ca="1" si="70">H314/M314*365</f>
        <v>0.41302417307692324</v>
      </c>
      <c r="O314" s="35">
        <f t="shared" ref="O314:O323" si="71">D314*C314</f>
        <v>239.71387799999999</v>
      </c>
      <c r="P314" s="35">
        <f t="shared" ref="P314:P323" si="72">B314-O314</f>
        <v>0.28612200000000598</v>
      </c>
      <c r="Q314" s="36">
        <f t="shared" ref="Q314:Q323" si="73">B314/150</f>
        <v>1.6</v>
      </c>
      <c r="R314" s="37">
        <f t="shared" ref="R314:R323" si="74">R313+C314-T314</f>
        <v>27596.779999999995</v>
      </c>
      <c r="S314" s="38">
        <f t="shared" ref="S314:S323" si="75">R314*D314</f>
        <v>36739.593213999993</v>
      </c>
      <c r="T314" s="38"/>
      <c r="U314" s="38"/>
      <c r="V314" s="39">
        <f t="shared" ref="V314:V323" si="76">V313+U314</f>
        <v>7548.79</v>
      </c>
      <c r="W314" s="39">
        <f t="shared" ref="W314:W323" si="77">V314+S314</f>
        <v>44288.383213999994</v>
      </c>
      <c r="X314" s="1">
        <f t="shared" ref="X314:X323" si="78">X313+B314</f>
        <v>42675</v>
      </c>
      <c r="Y314" s="37">
        <f t="shared" ref="Y314:Y323" si="79">W314-X314</f>
        <v>1613.383213999994</v>
      </c>
      <c r="Z314" s="204">
        <f t="shared" ref="Z314:Z323" si="80">W314/X314-1</f>
        <v>3.7806285038078258E-2</v>
      </c>
      <c r="AA314" s="204">
        <f t="shared" ref="AA314:AA323" si="81">S314/(X314-V314)-1</f>
        <v>4.5931035941537468E-2</v>
      </c>
      <c r="AB314" s="204">
        <f>SUM($C$2:C314)*D314/SUM($B$2:B314)-1</f>
        <v>4.5146150908025318E-2</v>
      </c>
      <c r="AC314" s="204">
        <f t="shared" ref="AC314:AC323" si="82">Z314-AB314</f>
        <v>-7.3398658699470598E-3</v>
      </c>
      <c r="AD314" s="40">
        <f t="shared" ref="AD314:AD323" si="83">IF(E314-F314&lt;0,"达成",E314-F314)</f>
        <v>6.934324999999994E-2</v>
      </c>
    </row>
    <row r="315" spans="1:30">
      <c r="A315" s="31" t="s">
        <v>897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0.2096745000000001</v>
      </c>
      <c r="H315" s="5">
        <f t="shared" si="66"/>
        <v>50.321880000000021</v>
      </c>
      <c r="I315" s="2" t="s">
        <v>66</v>
      </c>
      <c r="J315" s="33" t="s">
        <v>898</v>
      </c>
      <c r="K315" s="34">
        <f t="shared" si="67"/>
        <v>43938</v>
      </c>
      <c r="L315" s="34" t="str">
        <f t="shared" ca="1" si="68"/>
        <v>2020-10-27</v>
      </c>
      <c r="M315" s="18">
        <f t="shared" ca="1" si="69"/>
        <v>46560</v>
      </c>
      <c r="N315" s="19">
        <f t="shared" ca="1" si="70"/>
        <v>0.39449068298969092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8.0325499999999939E-2</v>
      </c>
    </row>
    <row r="316" spans="1:30">
      <c r="A316" s="31" t="s">
        <v>904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0.2051324583333333</v>
      </c>
      <c r="H316" s="5">
        <f t="shared" si="66"/>
        <v>49.23178999999999</v>
      </c>
      <c r="I316" s="2" t="s">
        <v>66</v>
      </c>
      <c r="J316" s="33" t="s">
        <v>905</v>
      </c>
      <c r="K316" s="34">
        <f t="shared" si="67"/>
        <v>43941</v>
      </c>
      <c r="L316" s="34" t="str">
        <f t="shared" ca="1" si="68"/>
        <v>2020-10-27</v>
      </c>
      <c r="M316" s="18">
        <f t="shared" ca="1" si="69"/>
        <v>45840</v>
      </c>
      <c r="N316" s="19">
        <f t="shared" ca="1" si="70"/>
        <v>0.39200705388307144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8.486754166666674E-2</v>
      </c>
    </row>
    <row r="317" spans="1:30">
      <c r="A317" s="31" t="s">
        <v>906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0.21882637499999996</v>
      </c>
      <c r="H317" s="5">
        <f t="shared" si="66"/>
        <v>52.518329999999992</v>
      </c>
      <c r="I317" s="2" t="s">
        <v>66</v>
      </c>
      <c r="J317" s="33" t="s">
        <v>907</v>
      </c>
      <c r="K317" s="34">
        <f t="shared" si="67"/>
        <v>43942</v>
      </c>
      <c r="L317" s="34" t="str">
        <f t="shared" ca="1" si="68"/>
        <v>2020-10-27</v>
      </c>
      <c r="M317" s="18">
        <f t="shared" ca="1" si="69"/>
        <v>45600</v>
      </c>
      <c r="N317" s="19">
        <f t="shared" ca="1" si="70"/>
        <v>0.42037698355263153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7.1173625000000074E-2</v>
      </c>
    </row>
    <row r="318" spans="1:30">
      <c r="A318" s="31" t="s">
        <v>908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0.20940333333333333</v>
      </c>
      <c r="H318" s="5">
        <f t="shared" si="66"/>
        <v>50.256799999999998</v>
      </c>
      <c r="I318" s="2" t="s">
        <v>66</v>
      </c>
      <c r="J318" s="33" t="s">
        <v>909</v>
      </c>
      <c r="K318" s="34">
        <f t="shared" si="67"/>
        <v>43943</v>
      </c>
      <c r="L318" s="34" t="str">
        <f t="shared" ca="1" si="68"/>
        <v>2020-10-27</v>
      </c>
      <c r="M318" s="18">
        <f t="shared" ca="1" si="69"/>
        <v>45360</v>
      </c>
      <c r="N318" s="19">
        <f t="shared" ca="1" si="70"/>
        <v>0.40440326278659605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8.0596666666666705E-2</v>
      </c>
    </row>
    <row r="319" spans="1:30">
      <c r="A319" s="31" t="s">
        <v>910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0.21218279166666676</v>
      </c>
      <c r="H319" s="5">
        <f t="shared" si="66"/>
        <v>50.923870000000022</v>
      </c>
      <c r="I319" s="2" t="s">
        <v>66</v>
      </c>
      <c r="J319" s="33" t="s">
        <v>911</v>
      </c>
      <c r="K319" s="34">
        <f t="shared" si="67"/>
        <v>43944</v>
      </c>
      <c r="L319" s="34" t="str">
        <f t="shared" ca="1" si="68"/>
        <v>2020-10-27</v>
      </c>
      <c r="M319" s="18">
        <f t="shared" ca="1" si="69"/>
        <v>45120</v>
      </c>
      <c r="N319" s="19">
        <f t="shared" ca="1" si="70"/>
        <v>0.41195063275709237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7.7817208333333276E-2</v>
      </c>
    </row>
    <row r="320" spans="1:30">
      <c r="A320" s="147" t="s">
        <v>912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1010</v>
      </c>
      <c r="J320" s="155" t="s">
        <v>1756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1007</v>
      </c>
    </row>
    <row r="321" spans="1:30">
      <c r="A321" s="31" t="s">
        <v>918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0.21401316666666664</v>
      </c>
      <c r="H321" s="5">
        <f t="shared" si="66"/>
        <v>51.363159999999993</v>
      </c>
      <c r="I321" s="2" t="s">
        <v>66</v>
      </c>
      <c r="J321" s="33" t="s">
        <v>919</v>
      </c>
      <c r="K321" s="34">
        <f t="shared" si="67"/>
        <v>43948</v>
      </c>
      <c r="L321" s="34" t="str">
        <f t="shared" ca="1" si="68"/>
        <v>2020-10-27</v>
      </c>
      <c r="M321" s="18">
        <f t="shared" ca="1" si="69"/>
        <v>44160</v>
      </c>
      <c r="N321" s="19">
        <f t="shared" ca="1" si="70"/>
        <v>0.42453698822463765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7.5986833333333392E-2</v>
      </c>
    </row>
    <row r="322" spans="1:30">
      <c r="A322" s="31" t="s">
        <v>920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0.20621712500000011</v>
      </c>
      <c r="H322" s="5">
        <f t="shared" si="66"/>
        <v>49.492110000000025</v>
      </c>
      <c r="I322" s="2" t="s">
        <v>66</v>
      </c>
      <c r="J322" s="33" t="s">
        <v>921</v>
      </c>
      <c r="K322" s="34">
        <f t="shared" si="67"/>
        <v>43949</v>
      </c>
      <c r="L322" s="34" t="str">
        <f t="shared" ca="1" si="68"/>
        <v>2020-10-27</v>
      </c>
      <c r="M322" s="18">
        <f t="shared" ca="1" si="69"/>
        <v>43920</v>
      </c>
      <c r="N322" s="19">
        <f t="shared" ca="1" si="70"/>
        <v>0.41130738046448106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8.3782874999999923E-2</v>
      </c>
    </row>
    <row r="323" spans="1:30">
      <c r="A323" s="31" t="s">
        <v>922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0.20072599999999999</v>
      </c>
      <c r="H323" s="5">
        <f t="shared" si="66"/>
        <v>48.174239999999998</v>
      </c>
      <c r="I323" s="2" t="s">
        <v>66</v>
      </c>
      <c r="J323" s="33" t="s">
        <v>923</v>
      </c>
      <c r="K323" s="34">
        <f t="shared" si="67"/>
        <v>43950</v>
      </c>
      <c r="L323" s="34" t="str">
        <f t="shared" ca="1" si="68"/>
        <v>2020-10-27</v>
      </c>
      <c r="M323" s="18">
        <f t="shared" ca="1" si="69"/>
        <v>43680</v>
      </c>
      <c r="N323" s="19">
        <f t="shared" ca="1" si="70"/>
        <v>0.4025548901098901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8.9274000000000048E-2</v>
      </c>
    </row>
    <row r="324" spans="1:30">
      <c r="A324" s="147" t="s">
        <v>924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1341</v>
      </c>
      <c r="J324" s="155" t="s">
        <v>1349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1007</v>
      </c>
    </row>
    <row r="325" spans="1:30">
      <c r="A325" s="147" t="s">
        <v>932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1010</v>
      </c>
      <c r="J325" s="155" t="s">
        <v>1369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1007</v>
      </c>
    </row>
    <row r="326" spans="1:30">
      <c r="A326" s="147" t="s">
        <v>933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1010</v>
      </c>
      <c r="J326" s="155" t="s">
        <v>1370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1007</v>
      </c>
    </row>
    <row r="327" spans="1:30">
      <c r="A327" s="147" t="s">
        <v>934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1010</v>
      </c>
      <c r="J327" s="155" t="s">
        <v>1511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1007</v>
      </c>
    </row>
    <row r="328" spans="1:30">
      <c r="A328" s="147" t="s">
        <v>940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1010</v>
      </c>
      <c r="J328" s="155" t="s">
        <v>1509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1007</v>
      </c>
    </row>
    <row r="329" spans="1:30">
      <c r="A329" s="147" t="s">
        <v>941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1010</v>
      </c>
      <c r="J329" s="155" t="s">
        <v>1512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1007</v>
      </c>
    </row>
    <row r="330" spans="1:30">
      <c r="A330" s="147" t="s">
        <v>942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1010</v>
      </c>
      <c r="J330" s="155" t="s">
        <v>1508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1007</v>
      </c>
    </row>
    <row r="331" spans="1:30">
      <c r="A331" s="147" t="s">
        <v>943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1010</v>
      </c>
      <c r="J331" s="155" t="s">
        <v>1372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1007</v>
      </c>
    </row>
    <row r="332" spans="1:30">
      <c r="A332" s="147" t="s">
        <v>944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1341</v>
      </c>
      <c r="J332" s="155" t="s">
        <v>1347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1007</v>
      </c>
    </row>
    <row r="333" spans="1:30">
      <c r="A333" s="147" t="s">
        <v>945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1010</v>
      </c>
      <c r="J333" s="155" t="s">
        <v>1375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1007</v>
      </c>
    </row>
    <row r="334" spans="1:30">
      <c r="A334" s="147" t="s">
        <v>946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1010</v>
      </c>
      <c r="J334" s="155" t="s">
        <v>1513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1007</v>
      </c>
    </row>
    <row r="335" spans="1:30">
      <c r="A335" s="147" t="s">
        <v>947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1010</v>
      </c>
      <c r="J335" s="155" t="s">
        <v>1373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1007</v>
      </c>
    </row>
    <row r="336" spans="1:30">
      <c r="A336" s="147" t="s">
        <v>948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1341</v>
      </c>
      <c r="J336" s="155" t="s">
        <v>1350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1007</v>
      </c>
    </row>
    <row r="337" spans="1:30">
      <c r="A337" s="147" t="s">
        <v>949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1010</v>
      </c>
      <c r="J337" s="155" t="s">
        <v>1329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1007</v>
      </c>
    </row>
    <row r="338" spans="1:30">
      <c r="A338" s="31" t="s">
        <v>964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0.20919995833333332</v>
      </c>
      <c r="H338" s="5">
        <f>IF(G338="",$F$1*C338-B338,G338-B338)</f>
        <v>50.207989999999995</v>
      </c>
      <c r="I338" s="2" t="s">
        <v>66</v>
      </c>
      <c r="J338" s="33" t="s">
        <v>956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2020-10-27</v>
      </c>
      <c r="M338" s="18">
        <f ca="1">(L338-K338+1)*B338</f>
        <v>37440</v>
      </c>
      <c r="N338" s="19">
        <f ca="1">H338/M338*365</f>
        <v>0.48947426148504269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8.0800041666666711E-2</v>
      </c>
    </row>
    <row r="339" spans="1:30">
      <c r="A339" s="31" t="s">
        <v>965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0.19638733333333319</v>
      </c>
      <c r="H339" s="5">
        <f>IF(G339="",$F$1*C339-B339,G339-B339)</f>
        <v>47.132959999999969</v>
      </c>
      <c r="I339" s="2" t="s">
        <v>66</v>
      </c>
      <c r="J339" s="33" t="s">
        <v>958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2020-10-27</v>
      </c>
      <c r="M339" s="18">
        <f ca="1">(L339-K339+1)*B339</f>
        <v>37200</v>
      </c>
      <c r="N339" s="19">
        <f ca="1">H339/M339*365</f>
        <v>0.46246049462365563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9.3612666666666844E-2</v>
      </c>
    </row>
    <row r="340" spans="1:30">
      <c r="A340" s="147" t="s">
        <v>966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1010</v>
      </c>
      <c r="J340" s="155" t="s">
        <v>1330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1007</v>
      </c>
    </row>
    <row r="341" spans="1:30">
      <c r="A341" s="31" t="s">
        <v>967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0.20059041666666672</v>
      </c>
      <c r="H341" s="5">
        <f t="shared" ref="H341:H370" si="86">IF(G341="",$F$1*C341-B341,G341-B341)</f>
        <v>48.141700000000014</v>
      </c>
      <c r="I341" s="2" t="s">
        <v>66</v>
      </c>
      <c r="J341" s="33" t="s">
        <v>961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2020-10-27</v>
      </c>
      <c r="M341" s="18">
        <f t="shared" ref="M341:M370" ca="1" si="89">(L341-K341+1)*B341</f>
        <v>36720</v>
      </c>
      <c r="N341" s="19">
        <f t="shared" ref="N341:N370" ca="1" si="90">H341/M341*365</f>
        <v>0.47853269335511994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8.940958333333332E-2</v>
      </c>
    </row>
    <row r="342" spans="1:30">
      <c r="A342" s="31" t="s">
        <v>968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0.19692966666666673</v>
      </c>
      <c r="H342" s="5">
        <f t="shared" si="86"/>
        <v>47.263120000000015</v>
      </c>
      <c r="I342" s="2" t="s">
        <v>66</v>
      </c>
      <c r="J342" s="33" t="s">
        <v>963</v>
      </c>
      <c r="K342" s="34">
        <f t="shared" si="87"/>
        <v>43980</v>
      </c>
      <c r="L342" s="34" t="str">
        <f t="shared" ca="1" si="88"/>
        <v>2020-10-27</v>
      </c>
      <c r="M342" s="18">
        <f t="shared" ca="1" si="89"/>
        <v>36480</v>
      </c>
      <c r="N342" s="19">
        <f t="shared" ca="1" si="90"/>
        <v>0.47289031798245629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9.307033333333331E-2</v>
      </c>
    </row>
    <row r="343" spans="1:30">
      <c r="A343" s="147" t="s">
        <v>975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1010</v>
      </c>
      <c r="J343" s="155" t="s">
        <v>1507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1007</v>
      </c>
    </row>
    <row r="344" spans="1:30">
      <c r="A344" s="147" t="s">
        <v>976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1010</v>
      </c>
      <c r="J344" s="155" t="s">
        <v>1687</v>
      </c>
      <c r="K344" s="173">
        <v>43984</v>
      </c>
      <c r="L344" s="173" t="s">
        <v>1676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1007</v>
      </c>
    </row>
    <row r="345" spans="1:30">
      <c r="A345" s="147" t="s">
        <v>977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1010</v>
      </c>
      <c r="J345" s="155" t="s">
        <v>1688</v>
      </c>
      <c r="K345" s="173">
        <v>43985</v>
      </c>
      <c r="L345" s="173" t="s">
        <v>1676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1007</v>
      </c>
    </row>
    <row r="346" spans="1:30">
      <c r="A346" s="147" t="s">
        <v>978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1010</v>
      </c>
      <c r="J346" s="155" t="s">
        <v>1690</v>
      </c>
      <c r="K346" s="173">
        <v>43986</v>
      </c>
      <c r="L346" s="173" t="s">
        <v>1676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1007</v>
      </c>
    </row>
    <row r="347" spans="1:30">
      <c r="A347" s="147" t="s">
        <v>979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1010</v>
      </c>
      <c r="J347" s="155" t="s">
        <v>1689</v>
      </c>
      <c r="K347" s="173">
        <v>43987</v>
      </c>
      <c r="L347" s="173" t="s">
        <v>1676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1007</v>
      </c>
    </row>
    <row r="348" spans="1:30">
      <c r="A348" s="31" t="s">
        <v>980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0.15179548148148148</v>
      </c>
      <c r="H348" s="5">
        <f t="shared" si="86"/>
        <v>20.49239</v>
      </c>
      <c r="I348" s="2" t="s">
        <v>66</v>
      </c>
      <c r="J348" s="33" t="s">
        <v>981</v>
      </c>
      <c r="K348" s="34">
        <f t="shared" si="87"/>
        <v>43990</v>
      </c>
      <c r="L348" s="34" t="str">
        <f t="shared" ca="1" si="88"/>
        <v>2020-10-27</v>
      </c>
      <c r="M348" s="18">
        <f t="shared" ca="1" si="89"/>
        <v>19170</v>
      </c>
      <c r="N348" s="19">
        <f t="shared" ca="1" si="90"/>
        <v>0.39017852634324462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6.8204518518518553E-2</v>
      </c>
    </row>
    <row r="349" spans="1:30">
      <c r="A349" s="31" t="s">
        <v>982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0.14516696296296283</v>
      </c>
      <c r="H349" s="5">
        <f t="shared" si="86"/>
        <v>19.597539999999981</v>
      </c>
      <c r="I349" s="2" t="s">
        <v>66</v>
      </c>
      <c r="J349" s="33" t="s">
        <v>983</v>
      </c>
      <c r="K349" s="34">
        <f t="shared" si="87"/>
        <v>43991</v>
      </c>
      <c r="L349" s="34" t="str">
        <f t="shared" ca="1" si="88"/>
        <v>2020-10-27</v>
      </c>
      <c r="M349" s="18">
        <f t="shared" ca="1" si="89"/>
        <v>19035</v>
      </c>
      <c r="N349" s="19">
        <f t="shared" ca="1" si="90"/>
        <v>0.37578681901759875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7.4833037037037198E-2</v>
      </c>
    </row>
    <row r="350" spans="1:30">
      <c r="A350" s="31" t="s">
        <v>984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0.14625162962962956</v>
      </c>
      <c r="H350" s="5">
        <f t="shared" si="86"/>
        <v>19.74396999999999</v>
      </c>
      <c r="I350" s="2" t="s">
        <v>66</v>
      </c>
      <c r="J350" s="33" t="s">
        <v>985</v>
      </c>
      <c r="K350" s="34">
        <f t="shared" si="87"/>
        <v>43992</v>
      </c>
      <c r="L350" s="34" t="str">
        <f t="shared" ca="1" si="88"/>
        <v>2020-10-27</v>
      </c>
      <c r="M350" s="18">
        <f t="shared" ca="1" si="89"/>
        <v>18900</v>
      </c>
      <c r="N350" s="19">
        <f t="shared" ca="1" si="90"/>
        <v>0.38129889153439134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7.3748370370370464E-2</v>
      </c>
    </row>
    <row r="351" spans="1:30">
      <c r="A351" s="147" t="s">
        <v>986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1010</v>
      </c>
      <c r="J351" s="155" t="s">
        <v>1691</v>
      </c>
      <c r="K351" s="173">
        <v>43993</v>
      </c>
      <c r="L351" s="173" t="s">
        <v>1676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1007</v>
      </c>
    </row>
    <row r="352" spans="1:30">
      <c r="A352" s="147" t="s">
        <v>987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1010</v>
      </c>
      <c r="J352" s="155" t="s">
        <v>1754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1007</v>
      </c>
    </row>
    <row r="353" spans="1:30">
      <c r="A353" s="147" t="s">
        <v>993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1010</v>
      </c>
      <c r="J353" s="155" t="s">
        <v>1506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1007</v>
      </c>
    </row>
    <row r="354" spans="1:30">
      <c r="A354" s="31" t="s">
        <v>994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0.15275962962962977</v>
      </c>
      <c r="H354" s="5">
        <f t="shared" si="86"/>
        <v>20.622550000000018</v>
      </c>
      <c r="I354" s="2" t="s">
        <v>66</v>
      </c>
      <c r="J354" s="33" t="s">
        <v>995</v>
      </c>
      <c r="K354" s="34">
        <f t="shared" si="87"/>
        <v>43998</v>
      </c>
      <c r="L354" s="34" t="str">
        <f t="shared" ca="1" si="88"/>
        <v>2020-10-27</v>
      </c>
      <c r="M354" s="18">
        <f t="shared" ca="1" si="89"/>
        <v>18090</v>
      </c>
      <c r="N354" s="19">
        <f t="shared" ca="1" si="90"/>
        <v>0.41609899115533483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6.7240370370370256E-2</v>
      </c>
    </row>
    <row r="355" spans="1:30">
      <c r="A355" s="31" t="s">
        <v>996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0.15179548148148148</v>
      </c>
      <c r="H355" s="5">
        <f t="shared" si="86"/>
        <v>20.49239</v>
      </c>
      <c r="I355" s="2" t="s">
        <v>66</v>
      </c>
      <c r="J355" s="33" t="s">
        <v>997</v>
      </c>
      <c r="K355" s="34">
        <f t="shared" si="87"/>
        <v>43999</v>
      </c>
      <c r="L355" s="34" t="str">
        <f t="shared" ca="1" si="88"/>
        <v>2020-10-27</v>
      </c>
      <c r="M355" s="18">
        <f t="shared" ca="1" si="89"/>
        <v>17955</v>
      </c>
      <c r="N355" s="19">
        <f t="shared" ca="1" si="90"/>
        <v>0.41658158451684763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6.8204518518518553E-2</v>
      </c>
    </row>
    <row r="356" spans="1:30">
      <c r="A356" s="31" t="s">
        <v>998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0.14408229629629629</v>
      </c>
      <c r="H356" s="5">
        <f t="shared" si="86"/>
        <v>19.45111</v>
      </c>
      <c r="I356" s="2" t="s">
        <v>66</v>
      </c>
      <c r="J356" s="33" t="s">
        <v>999</v>
      </c>
      <c r="K356" s="34">
        <f t="shared" si="87"/>
        <v>44000</v>
      </c>
      <c r="L356" s="34" t="str">
        <f t="shared" ca="1" si="88"/>
        <v>2020-10-27</v>
      </c>
      <c r="M356" s="18">
        <f t="shared" ca="1" si="89"/>
        <v>17820</v>
      </c>
      <c r="N356" s="19">
        <f t="shared" ca="1" si="90"/>
        <v>0.39840937991021325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7.5917703703703737E-2</v>
      </c>
    </row>
    <row r="357" spans="1:30">
      <c r="A357" s="31" t="s">
        <v>1000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0.12901748148148151</v>
      </c>
      <c r="H357" s="5">
        <f t="shared" si="86"/>
        <v>17.417360000000002</v>
      </c>
      <c r="I357" s="2" t="s">
        <v>66</v>
      </c>
      <c r="J357" s="33" t="s">
        <v>1001</v>
      </c>
      <c r="K357" s="34">
        <f t="shared" si="87"/>
        <v>44001</v>
      </c>
      <c r="L357" s="34" t="str">
        <f t="shared" ca="1" si="88"/>
        <v>2020-10-27</v>
      </c>
      <c r="M357" s="18">
        <f t="shared" ca="1" si="89"/>
        <v>17685</v>
      </c>
      <c r="N357" s="19">
        <f t="shared" ca="1" si="90"/>
        <v>0.35947618886061639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9.0982518518518518E-2</v>
      </c>
    </row>
    <row r="358" spans="1:30">
      <c r="A358" s="31" t="s">
        <v>1024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0.12769177777777763</v>
      </c>
      <c r="H358" s="5">
        <f t="shared" si="86"/>
        <v>17.238389999999981</v>
      </c>
      <c r="I358" s="2" t="s">
        <v>66</v>
      </c>
      <c r="J358" s="33" t="s">
        <v>1019</v>
      </c>
      <c r="K358" s="34">
        <f t="shared" si="87"/>
        <v>44004</v>
      </c>
      <c r="L358" s="34" t="str">
        <f t="shared" ca="1" si="88"/>
        <v>2020-10-27</v>
      </c>
      <c r="M358" s="18">
        <f t="shared" ca="1" si="89"/>
        <v>17280</v>
      </c>
      <c r="N358" s="19">
        <f t="shared" ca="1" si="90"/>
        <v>0.36412108506944402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9.2308222222222402E-2</v>
      </c>
    </row>
    <row r="359" spans="1:30">
      <c r="A359" s="31" t="s">
        <v>1025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0.12263000000000017</v>
      </c>
      <c r="H359" s="5">
        <f t="shared" si="86"/>
        <v>16.555050000000023</v>
      </c>
      <c r="I359" s="2" t="s">
        <v>66</v>
      </c>
      <c r="J359" s="33" t="s">
        <v>1021</v>
      </c>
      <c r="K359" s="34">
        <f t="shared" si="87"/>
        <v>44005</v>
      </c>
      <c r="L359" s="34" t="str">
        <f t="shared" ca="1" si="88"/>
        <v>2020-10-27</v>
      </c>
      <c r="M359" s="18">
        <f t="shared" ca="1" si="89"/>
        <v>17145</v>
      </c>
      <c r="N359" s="19">
        <f t="shared" ca="1" si="90"/>
        <v>0.35244055118110285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9.7369999999999859E-2</v>
      </c>
    </row>
    <row r="360" spans="1:30">
      <c r="A360" s="31" t="s">
        <v>1026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0.11648355555555553</v>
      </c>
      <c r="H360" s="5">
        <f t="shared" si="86"/>
        <v>15.725279999999998</v>
      </c>
      <c r="I360" s="2" t="s">
        <v>66</v>
      </c>
      <c r="J360" s="33" t="s">
        <v>1023</v>
      </c>
      <c r="K360" s="34">
        <f t="shared" si="87"/>
        <v>44006</v>
      </c>
      <c r="L360" s="34" t="str">
        <f t="shared" ca="1" si="88"/>
        <v>2020-10-27</v>
      </c>
      <c r="M360" s="18">
        <f t="shared" ca="1" si="89"/>
        <v>17010</v>
      </c>
      <c r="N360" s="19">
        <f t="shared" ca="1" si="90"/>
        <v>0.33743252204585533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0.10351644444444449</v>
      </c>
    </row>
    <row r="361" spans="1:30">
      <c r="A361" s="31" t="s">
        <v>1153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0.12395570370370382</v>
      </c>
      <c r="H361" s="5">
        <f t="shared" si="86"/>
        <v>16.734020000000015</v>
      </c>
      <c r="I361" s="2" t="s">
        <v>66</v>
      </c>
      <c r="J361" s="33" t="s">
        <v>1146</v>
      </c>
      <c r="K361" s="34">
        <f t="shared" si="87"/>
        <v>44011</v>
      </c>
      <c r="L361" s="34" t="str">
        <f t="shared" ca="1" si="88"/>
        <v>2020-10-27</v>
      </c>
      <c r="M361" s="18">
        <f t="shared" ca="1" si="89"/>
        <v>16335</v>
      </c>
      <c r="N361" s="19">
        <f t="shared" ca="1" si="90"/>
        <v>0.37391596571778424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9.6044296296296211E-2</v>
      </c>
    </row>
    <row r="362" spans="1:30">
      <c r="A362" s="31" t="s">
        <v>1154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0.1092524444444446</v>
      </c>
      <c r="H362" s="5">
        <f t="shared" si="86"/>
        <v>14.749080000000021</v>
      </c>
      <c r="I362" s="2" t="s">
        <v>66</v>
      </c>
      <c r="J362" s="33" t="s">
        <v>1147</v>
      </c>
      <c r="K362" s="34">
        <f t="shared" si="87"/>
        <v>44012</v>
      </c>
      <c r="L362" s="34" t="str">
        <f t="shared" ca="1" si="88"/>
        <v>2020-10-27</v>
      </c>
      <c r="M362" s="18">
        <f t="shared" ca="1" si="89"/>
        <v>16200</v>
      </c>
      <c r="N362" s="19">
        <f t="shared" ca="1" si="90"/>
        <v>0.33230951851851898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0.11074755555555543</v>
      </c>
    </row>
    <row r="363" spans="1:30">
      <c r="A363" s="31" t="s">
        <v>1155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8.8523259259259204E-2</v>
      </c>
      <c r="H363" s="5">
        <f t="shared" si="86"/>
        <v>11.950639999999993</v>
      </c>
      <c r="I363" s="2" t="s">
        <v>66</v>
      </c>
      <c r="J363" s="33" t="s">
        <v>1148</v>
      </c>
      <c r="K363" s="34">
        <f t="shared" si="87"/>
        <v>44013</v>
      </c>
      <c r="L363" s="34" t="str">
        <f t="shared" ca="1" si="88"/>
        <v>2020-10-27</v>
      </c>
      <c r="M363" s="18">
        <f t="shared" ca="1" si="89"/>
        <v>16065</v>
      </c>
      <c r="N363" s="19">
        <f t="shared" ca="1" si="90"/>
        <v>0.27152092125739169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0.13147674074074084</v>
      </c>
    </row>
    <row r="364" spans="1:30">
      <c r="A364" s="31" t="s">
        <v>1156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6.7070962962963082E-2</v>
      </c>
      <c r="H364" s="5">
        <f t="shared" si="86"/>
        <v>9.0545800000000156</v>
      </c>
      <c r="I364" s="2" t="s">
        <v>66</v>
      </c>
      <c r="J364" s="33" t="s">
        <v>1149</v>
      </c>
      <c r="K364" s="34">
        <f t="shared" si="87"/>
        <v>44014</v>
      </c>
      <c r="L364" s="34" t="str">
        <f t="shared" ca="1" si="88"/>
        <v>2020-10-27</v>
      </c>
      <c r="M364" s="18">
        <f t="shared" ca="1" si="89"/>
        <v>15930</v>
      </c>
      <c r="N364" s="19">
        <f t="shared" ca="1" si="90"/>
        <v>0.2074652667922163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0.15292903703703695</v>
      </c>
    </row>
    <row r="365" spans="1:30">
      <c r="A365" s="31" t="s">
        <v>1157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4.7788000000000004E-2</v>
      </c>
      <c r="H365" s="5">
        <f t="shared" si="86"/>
        <v>6.4513800000000003</v>
      </c>
      <c r="I365" s="2" t="s">
        <v>66</v>
      </c>
      <c r="J365" s="33" t="s">
        <v>1151</v>
      </c>
      <c r="K365" s="34">
        <f t="shared" si="87"/>
        <v>44015</v>
      </c>
      <c r="L365" s="34" t="str">
        <f t="shared" ca="1" si="88"/>
        <v>2020-10-27</v>
      </c>
      <c r="M365" s="18">
        <f t="shared" ca="1" si="89"/>
        <v>15795</v>
      </c>
      <c r="N365" s="19">
        <f t="shared" ca="1" si="90"/>
        <v>0.14908222222222223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0.17221200000000003</v>
      </c>
    </row>
    <row r="366" spans="1:30">
      <c r="A366" s="31" t="s">
        <v>1489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-5.9632592592591934E-3</v>
      </c>
      <c r="H366" s="5">
        <f t="shared" si="86"/>
        <v>-0.8050399999999911</v>
      </c>
      <c r="I366" s="2" t="s">
        <v>66</v>
      </c>
      <c r="J366" s="33" t="s">
        <v>1490</v>
      </c>
      <c r="K366" s="34">
        <f t="shared" si="87"/>
        <v>44018</v>
      </c>
      <c r="L366" s="34" t="str">
        <f t="shared" ca="1" si="88"/>
        <v>2020-10-27</v>
      </c>
      <c r="M366" s="18">
        <f t="shared" ca="1" si="89"/>
        <v>15390</v>
      </c>
      <c r="N366" s="19">
        <f t="shared" ca="1" si="90"/>
        <v>-1.9092891487978995E-2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0.22596325925925922</v>
      </c>
    </row>
    <row r="367" spans="1:30">
      <c r="A367" s="31" t="s">
        <v>1491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-1.1733083333333384E-2</v>
      </c>
      <c r="H367" s="5">
        <f t="shared" si="86"/>
        <v>-1.4079700000000059</v>
      </c>
      <c r="I367" s="2" t="s">
        <v>66</v>
      </c>
      <c r="J367" s="33" t="s">
        <v>1492</v>
      </c>
      <c r="K367" s="34">
        <f t="shared" si="87"/>
        <v>44019</v>
      </c>
      <c r="L367" s="34" t="str">
        <f t="shared" ca="1" si="88"/>
        <v>2020-10-27</v>
      </c>
      <c r="M367" s="18">
        <f t="shared" ca="1" si="89"/>
        <v>13560</v>
      </c>
      <c r="N367" s="19">
        <f t="shared" ca="1" si="90"/>
        <v>-3.7898897492625531E-2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0.22173308333333341</v>
      </c>
    </row>
    <row r="368" spans="1:30">
      <c r="A368" s="31" t="s">
        <v>1493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-2.66472499999999E-2</v>
      </c>
      <c r="H368" s="5">
        <f t="shared" si="86"/>
        <v>-3.197669999999988</v>
      </c>
      <c r="I368" s="2" t="s">
        <v>66</v>
      </c>
      <c r="J368" s="33" t="s">
        <v>1494</v>
      </c>
      <c r="K368" s="34">
        <f t="shared" si="87"/>
        <v>44020</v>
      </c>
      <c r="L368" s="34" t="str">
        <f t="shared" ca="1" si="88"/>
        <v>2020-10-27</v>
      </c>
      <c r="M368" s="18">
        <f t="shared" ca="1" si="89"/>
        <v>13440</v>
      </c>
      <c r="N368" s="19">
        <f t="shared" ca="1" si="90"/>
        <v>-8.6841484374999681E-2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0.23664724999999992</v>
      </c>
    </row>
    <row r="369" spans="1:30">
      <c r="A369" s="31" t="s">
        <v>1495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-3.9527666666666642E-2</v>
      </c>
      <c r="H369" s="5">
        <f t="shared" si="86"/>
        <v>-4.7433199999999971</v>
      </c>
      <c r="I369" s="2" t="s">
        <v>66</v>
      </c>
      <c r="J369" s="33" t="s">
        <v>1496</v>
      </c>
      <c r="K369" s="34">
        <f t="shared" si="87"/>
        <v>44021</v>
      </c>
      <c r="L369" s="34" t="str">
        <f t="shared" ca="1" si="88"/>
        <v>2020-10-27</v>
      </c>
      <c r="M369" s="18">
        <f t="shared" ca="1" si="89"/>
        <v>13320</v>
      </c>
      <c r="N369" s="19">
        <f t="shared" ca="1" si="90"/>
        <v>-0.1299783633633633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0.24952766666666665</v>
      </c>
    </row>
    <row r="370" spans="1:30">
      <c r="A370" s="31" t="s">
        <v>1497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-2.4749083333333269E-2</v>
      </c>
      <c r="H370" s="5">
        <f t="shared" si="86"/>
        <v>-2.9698899999999924</v>
      </c>
      <c r="I370" s="2" t="s">
        <v>66</v>
      </c>
      <c r="J370" s="33" t="s">
        <v>1498</v>
      </c>
      <c r="K370" s="34">
        <f t="shared" si="87"/>
        <v>44022</v>
      </c>
      <c r="L370" s="34" t="str">
        <f t="shared" ca="1" si="88"/>
        <v>2020-10-27</v>
      </c>
      <c r="M370" s="18">
        <f t="shared" ca="1" si="89"/>
        <v>13200</v>
      </c>
      <c r="N370" s="19">
        <f t="shared" ca="1" si="90"/>
        <v>-8.212195833333312E-2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0.23474908333333327</v>
      </c>
    </row>
    <row r="371" spans="1:30">
      <c r="A371" s="31" t="s">
        <v>1556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-4.4408666666666603E-2</v>
      </c>
      <c r="H371" s="5">
        <f t="shared" ref="H371:H375" si="106">IF(G371="",$F$1*C371-B371,G371-B371)</f>
        <v>-5.329039999999992</v>
      </c>
      <c r="I371" s="2" t="s">
        <v>66</v>
      </c>
      <c r="J371" s="33" t="s">
        <v>1557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2020-10-27</v>
      </c>
      <c r="M371" s="18">
        <f t="shared" ref="M371:M375" ca="1" si="109">(L371-K371+1)*B371</f>
        <v>12840</v>
      </c>
      <c r="N371" s="19">
        <f t="shared" ref="N371:N375" ca="1" si="110">H371/M371*365</f>
        <v>-0.15148750778816178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0.25440866666666662</v>
      </c>
    </row>
    <row r="372" spans="1:30">
      <c r="A372" s="31" t="s">
        <v>1558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-3.6002500000000028E-2</v>
      </c>
      <c r="H372" s="5">
        <f t="shared" si="106"/>
        <v>-4.3203000000000031</v>
      </c>
      <c r="I372" s="2" t="s">
        <v>66</v>
      </c>
      <c r="J372" s="33" t="s">
        <v>1559</v>
      </c>
      <c r="K372" s="34">
        <f t="shared" si="107"/>
        <v>44026</v>
      </c>
      <c r="L372" s="34" t="str">
        <f t="shared" ca="1" si="108"/>
        <v>2020-10-27</v>
      </c>
      <c r="M372" s="18">
        <f t="shared" ca="1" si="109"/>
        <v>12720</v>
      </c>
      <c r="N372" s="19">
        <f t="shared" ca="1" si="110"/>
        <v>-0.12397087264150954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0.24600250000000004</v>
      </c>
    </row>
    <row r="373" spans="1:30">
      <c r="A373" s="31" t="s">
        <v>1560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-2.66472499999999E-2</v>
      </c>
      <c r="H373" s="5">
        <f t="shared" si="106"/>
        <v>-3.197669999999988</v>
      </c>
      <c r="I373" s="2" t="s">
        <v>66</v>
      </c>
      <c r="J373" s="33" t="s">
        <v>1561</v>
      </c>
      <c r="K373" s="34">
        <f t="shared" si="107"/>
        <v>44027</v>
      </c>
      <c r="L373" s="34" t="str">
        <f t="shared" ca="1" si="108"/>
        <v>2020-10-27</v>
      </c>
      <c r="M373" s="18">
        <f t="shared" ca="1" si="109"/>
        <v>12600</v>
      </c>
      <c r="N373" s="19">
        <f t="shared" ca="1" si="110"/>
        <v>-9.2630916666666327E-2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0.23664724999999992</v>
      </c>
    </row>
    <row r="374" spans="1:30">
      <c r="A374" s="31" t="s">
        <v>1562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1.9451083333333348E-2</v>
      </c>
      <c r="H374" s="5">
        <f t="shared" si="106"/>
        <v>2.3341300000000018</v>
      </c>
      <c r="I374" s="2" t="s">
        <v>66</v>
      </c>
      <c r="J374" s="33" t="s">
        <v>1563</v>
      </c>
      <c r="K374" s="34">
        <f t="shared" si="107"/>
        <v>44028</v>
      </c>
      <c r="L374" s="34" t="str">
        <f t="shared" ca="1" si="108"/>
        <v>2020-10-27</v>
      </c>
      <c r="M374" s="18">
        <f t="shared" ca="1" si="109"/>
        <v>12480</v>
      </c>
      <c r="N374" s="19">
        <f t="shared" ca="1" si="110"/>
        <v>6.8265821314102623E-2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0.19054891666666668</v>
      </c>
    </row>
    <row r="375" spans="1:30">
      <c r="A375" s="31" t="s">
        <v>1564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1.2596592592592515E-2</v>
      </c>
      <c r="H375" s="5">
        <f t="shared" si="106"/>
        <v>1.7005399999999895</v>
      </c>
      <c r="I375" s="2" t="s">
        <v>66</v>
      </c>
      <c r="J375" s="33" t="s">
        <v>1565</v>
      </c>
      <c r="K375" s="34">
        <f t="shared" si="107"/>
        <v>44029</v>
      </c>
      <c r="L375" s="34" t="str">
        <f t="shared" ca="1" si="108"/>
        <v>2020-10-27</v>
      </c>
      <c r="M375" s="18">
        <f t="shared" ca="1" si="109"/>
        <v>13905</v>
      </c>
      <c r="N375" s="19">
        <f t="shared" ca="1" si="110"/>
        <v>4.4638410643653086E-2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0.20740340740740751</v>
      </c>
    </row>
    <row r="376" spans="1:30">
      <c r="A376" s="31" t="s">
        <v>1571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-1.5393833333333263E-2</v>
      </c>
      <c r="H376" s="5">
        <f t="shared" ref="H376:H380" si="126">IF(G376="",$F$1*C376-B376,G376-B376)</f>
        <v>-1.8472599999999915</v>
      </c>
      <c r="I376" s="2" t="s">
        <v>66</v>
      </c>
      <c r="J376" s="33" t="s">
        <v>1572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2020-10-27</v>
      </c>
      <c r="M376" s="18">
        <f t="shared" ref="M376:M380" ca="1" si="129">(L376-K376+1)*B376</f>
        <v>12000</v>
      </c>
      <c r="N376" s="19">
        <f t="shared" ref="N376:N380" ca="1" si="130">H376/M376*365</f>
        <v>-5.6187491666666409E-2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0.22539383333333329</v>
      </c>
    </row>
    <row r="377" spans="1:30">
      <c r="A377" s="31" t="s">
        <v>1573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-1.7698749999999919E-2</v>
      </c>
      <c r="H377" s="5">
        <f t="shared" si="126"/>
        <v>-2.1238499999999902</v>
      </c>
      <c r="I377" s="2" t="s">
        <v>66</v>
      </c>
      <c r="J377" s="33" t="s">
        <v>1574</v>
      </c>
      <c r="K377" s="34">
        <f t="shared" si="127"/>
        <v>44033</v>
      </c>
      <c r="L377" s="34" t="str">
        <f t="shared" ca="1" si="128"/>
        <v>2020-10-27</v>
      </c>
      <c r="M377" s="18">
        <f t="shared" ca="1" si="129"/>
        <v>11880</v>
      </c>
      <c r="N377" s="19">
        <f t="shared" ca="1" si="130"/>
        <v>-6.5252967171716872E-2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0.22769874999999995</v>
      </c>
    </row>
    <row r="378" spans="1:30">
      <c r="A378" s="31" t="s">
        <v>1575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-2.3257666666666548E-2</v>
      </c>
      <c r="H378" s="5">
        <f t="shared" si="126"/>
        <v>-2.7909199999999856</v>
      </c>
      <c r="I378" s="2" t="s">
        <v>66</v>
      </c>
      <c r="J378" s="33" t="s">
        <v>1576</v>
      </c>
      <c r="K378" s="34">
        <f t="shared" si="127"/>
        <v>44034</v>
      </c>
      <c r="L378" s="34" t="str">
        <f t="shared" ca="1" si="128"/>
        <v>2020-10-27</v>
      </c>
      <c r="M378" s="18">
        <f t="shared" ca="1" si="129"/>
        <v>11760</v>
      </c>
      <c r="N378" s="19">
        <f t="shared" ca="1" si="130"/>
        <v>-8.6622942176870305E-2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0.23325766666666656</v>
      </c>
    </row>
    <row r="379" spans="1:30">
      <c r="A379" s="31" t="s">
        <v>1577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-2.3393249999999928E-2</v>
      </c>
      <c r="H379" s="5">
        <f t="shared" si="126"/>
        <v>-2.8071899999999914</v>
      </c>
      <c r="I379" s="2" t="s">
        <v>66</v>
      </c>
      <c r="J379" s="33" t="s">
        <v>1578</v>
      </c>
      <c r="K379" s="34">
        <f t="shared" si="127"/>
        <v>44035</v>
      </c>
      <c r="L379" s="34" t="str">
        <f t="shared" ca="1" si="128"/>
        <v>2020-10-27</v>
      </c>
      <c r="M379" s="18">
        <f t="shared" ca="1" si="129"/>
        <v>11640</v>
      </c>
      <c r="N379" s="19">
        <f t="shared" ca="1" si="130"/>
        <v>-8.8026146907216232E-2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0.23339324999999994</v>
      </c>
    </row>
    <row r="380" spans="1:30">
      <c r="A380" s="31" t="s">
        <v>1579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1.8908750000000061E-2</v>
      </c>
      <c r="H380" s="5">
        <f t="shared" si="126"/>
        <v>2.2690500000000071</v>
      </c>
      <c r="I380" s="2" t="s">
        <v>66</v>
      </c>
      <c r="J380" s="33" t="s">
        <v>1580</v>
      </c>
      <c r="K380" s="34">
        <f t="shared" si="127"/>
        <v>44036</v>
      </c>
      <c r="L380" s="34" t="str">
        <f t="shared" ca="1" si="128"/>
        <v>2020-10-27</v>
      </c>
      <c r="M380" s="18">
        <f t="shared" ca="1" si="129"/>
        <v>11520</v>
      </c>
      <c r="N380" s="19">
        <f t="shared" ca="1" si="130"/>
        <v>7.18926432291669E-2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0.19109124999999996</v>
      </c>
    </row>
    <row r="381" spans="1:30">
      <c r="A381" s="31" t="s">
        <v>1587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1.4163333333333496E-2</v>
      </c>
      <c r="H381" s="5">
        <f t="shared" ref="H381:H385" si="146">IF(G381="",$F$1*C381-B381,G381-B381)</f>
        <v>1.912050000000022</v>
      </c>
      <c r="I381" s="2" t="s">
        <v>66</v>
      </c>
      <c r="J381" s="33" t="s">
        <v>1588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2020-10-27</v>
      </c>
      <c r="M381" s="18">
        <f t="shared" ref="M381:M385" ca="1" si="149">(L381-K381+1)*B381</f>
        <v>12555</v>
      </c>
      <c r="N381" s="19">
        <f t="shared" ref="N381:N385" ca="1" si="150">H381/M381*365</f>
        <v>5.5587275985663716E-2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0.20583666666666653</v>
      </c>
    </row>
    <row r="382" spans="1:30">
      <c r="A382" s="31" t="s">
        <v>1589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5.9680740740740623E-3</v>
      </c>
      <c r="H382" s="5">
        <f t="shared" si="146"/>
        <v>0.80568999999999846</v>
      </c>
      <c r="I382" s="2" t="s">
        <v>66</v>
      </c>
      <c r="J382" s="33" t="s">
        <v>1590</v>
      </c>
      <c r="K382" s="34">
        <f t="shared" si="147"/>
        <v>44040</v>
      </c>
      <c r="L382" s="34" t="str">
        <f t="shared" ca="1" si="148"/>
        <v>2020-10-27</v>
      </c>
      <c r="M382" s="18">
        <f t="shared" ca="1" si="149"/>
        <v>12420</v>
      </c>
      <c r="N382" s="19">
        <f t="shared" ca="1" si="150"/>
        <v>2.3677685185185138E-2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0.21403192592592596</v>
      </c>
    </row>
    <row r="383" spans="1:30">
      <c r="A383" s="31" t="s">
        <v>1591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-1.6885249999999984E-2</v>
      </c>
      <c r="H383" s="5">
        <f t="shared" si="146"/>
        <v>-2.0262299999999982</v>
      </c>
      <c r="I383" s="2" t="s">
        <v>66</v>
      </c>
      <c r="J383" s="33" t="s">
        <v>1592</v>
      </c>
      <c r="K383" s="34">
        <f t="shared" si="147"/>
        <v>44041</v>
      </c>
      <c r="L383" s="34" t="str">
        <f t="shared" ca="1" si="148"/>
        <v>2020-10-27</v>
      </c>
      <c r="M383" s="18">
        <f t="shared" ca="1" si="149"/>
        <v>10920</v>
      </c>
      <c r="N383" s="19">
        <f t="shared" ca="1" si="150"/>
        <v>-6.7726552197802145E-2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0.22688525000000001</v>
      </c>
    </row>
    <row r="384" spans="1:30">
      <c r="A384" s="31" t="s">
        <v>1593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-1.227541666666679E-2</v>
      </c>
      <c r="H384" s="5">
        <f t="shared" si="146"/>
        <v>-1.4730500000000148</v>
      </c>
      <c r="I384" s="2" t="s">
        <v>66</v>
      </c>
      <c r="J384" s="33" t="s">
        <v>1594</v>
      </c>
      <c r="K384" s="34">
        <f t="shared" si="147"/>
        <v>44042</v>
      </c>
      <c r="L384" s="34" t="str">
        <f t="shared" ca="1" si="148"/>
        <v>2020-10-27</v>
      </c>
      <c r="M384" s="18">
        <f t="shared" ca="1" si="149"/>
        <v>10800</v>
      </c>
      <c r="N384" s="19">
        <f t="shared" ca="1" si="150"/>
        <v>-4.9783634259259767E-2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0.22227541666666681</v>
      </c>
    </row>
    <row r="385" spans="1:30">
      <c r="A385" s="31" t="s">
        <v>1595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-2.0274833333333221E-2</v>
      </c>
      <c r="H385" s="5">
        <f t="shared" si="146"/>
        <v>-2.4329799999999864</v>
      </c>
      <c r="I385" s="2" t="s">
        <v>66</v>
      </c>
      <c r="J385" s="33" t="s">
        <v>1596</v>
      </c>
      <c r="K385" s="34">
        <f t="shared" si="147"/>
        <v>44043</v>
      </c>
      <c r="L385" s="34" t="str">
        <f t="shared" ca="1" si="148"/>
        <v>2020-10-27</v>
      </c>
      <c r="M385" s="18">
        <f t="shared" ca="1" si="149"/>
        <v>10680</v>
      </c>
      <c r="N385" s="19">
        <f t="shared" ca="1" si="150"/>
        <v>-8.3149597378276693E-2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0.23027483333333323</v>
      </c>
    </row>
    <row r="386" spans="1:30">
      <c r="A386" s="31" t="s">
        <v>1605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-3.4917833333333211E-2</v>
      </c>
      <c r="H386" s="5">
        <f t="shared" ref="H386" si="166">IF(G386="",$F$1*C386-B386,G386-B386)</f>
        <v>-4.1901399999999853</v>
      </c>
      <c r="I386" s="2" t="s">
        <v>66</v>
      </c>
      <c r="J386" s="33" t="s">
        <v>1606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2020-10-27</v>
      </c>
      <c r="M386" s="18">
        <f t="shared" ref="M386" ca="1" si="169">(L386-K386+1)*B386</f>
        <v>10320</v>
      </c>
      <c r="N386" s="19">
        <f t="shared" ref="N386" ca="1" si="170">H386/M386*365</f>
        <v>-0.14819778100775141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0.24491783333333322</v>
      </c>
    </row>
    <row r="387" spans="1:30">
      <c r="A387" s="31" t="s">
        <v>1607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-3.5866916666666644E-2</v>
      </c>
      <c r="H387" s="5">
        <f t="shared" ref="H387:H390" si="186">IF(G387="",$F$1*C387-B387,G387-B387)</f>
        <v>-4.3040299999999974</v>
      </c>
      <c r="I387" s="2" t="s">
        <v>66</v>
      </c>
      <c r="J387" s="33" t="s">
        <v>1608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2020-10-27</v>
      </c>
      <c r="M387" s="18">
        <f t="shared" ref="M387:M390" ca="1" si="189">(L387-K387+1)*B387</f>
        <v>10200</v>
      </c>
      <c r="N387" s="19">
        <f t="shared" ref="N387:N390" ca="1" si="190">H387/M387*365</f>
        <v>-0.15401675980392149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0.24586691666666666</v>
      </c>
    </row>
    <row r="388" spans="1:30">
      <c r="A388" s="31" t="s">
        <v>1609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-3.6002500000000028E-2</v>
      </c>
      <c r="H388" s="5">
        <f t="shared" si="186"/>
        <v>-4.3203000000000031</v>
      </c>
      <c r="I388" s="2" t="s">
        <v>66</v>
      </c>
      <c r="J388" s="33" t="s">
        <v>1610</v>
      </c>
      <c r="K388" s="34">
        <f t="shared" si="187"/>
        <v>44048</v>
      </c>
      <c r="L388" s="34" t="str">
        <f t="shared" ca="1" si="188"/>
        <v>2020-10-27</v>
      </c>
      <c r="M388" s="18">
        <f t="shared" ca="1" si="189"/>
        <v>10080</v>
      </c>
      <c r="N388" s="19">
        <f t="shared" ca="1" si="190"/>
        <v>-0.15643943452380962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0.24600250000000004</v>
      </c>
    </row>
    <row r="389" spans="1:30">
      <c r="A389" s="31" t="s">
        <v>1611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-3.3019666666666697E-2</v>
      </c>
      <c r="H389" s="5">
        <f t="shared" si="186"/>
        <v>-3.9623600000000039</v>
      </c>
      <c r="I389" s="2" t="s">
        <v>66</v>
      </c>
      <c r="J389" s="33" t="s">
        <v>1612</v>
      </c>
      <c r="K389" s="34">
        <f t="shared" si="187"/>
        <v>44049</v>
      </c>
      <c r="L389" s="34" t="str">
        <f t="shared" ca="1" si="188"/>
        <v>2020-10-27</v>
      </c>
      <c r="M389" s="18">
        <f t="shared" ca="1" si="189"/>
        <v>9960</v>
      </c>
      <c r="N389" s="19">
        <f t="shared" ca="1" si="190"/>
        <v>-0.1452069678714861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0.24301966666666672</v>
      </c>
    </row>
    <row r="390" spans="1:30">
      <c r="A390" s="31" t="s">
        <v>1613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-2.2715333333333376E-2</v>
      </c>
      <c r="H390" s="5">
        <f t="shared" si="186"/>
        <v>-2.7258400000000051</v>
      </c>
      <c r="I390" s="2" t="s">
        <v>66</v>
      </c>
      <c r="J390" s="33" t="s">
        <v>1614</v>
      </c>
      <c r="K390" s="34">
        <f t="shared" si="187"/>
        <v>44050</v>
      </c>
      <c r="L390" s="34" t="str">
        <f t="shared" ca="1" si="188"/>
        <v>2020-10-27</v>
      </c>
      <c r="M390" s="18">
        <f t="shared" ca="1" si="189"/>
        <v>9840</v>
      </c>
      <c r="N390" s="19">
        <f t="shared" ca="1" si="190"/>
        <v>-0.10111093495934979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0.23271533333333339</v>
      </c>
    </row>
    <row r="391" spans="1:30">
      <c r="A391" s="31" t="s">
        <v>1620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-2.6240500000000111E-2</v>
      </c>
      <c r="H391" s="5">
        <f t="shared" ref="H391:H395" si="206">IF(G391="",$F$1*C391-B391,G391-B391)</f>
        <v>-3.1488600000000133</v>
      </c>
      <c r="I391" s="2" t="s">
        <v>66</v>
      </c>
      <c r="J391" s="33" t="s">
        <v>1621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2020-10-27</v>
      </c>
      <c r="M391" s="18">
        <f t="shared" ref="M391:M395" ca="1" si="209">(L391-K391+1)*B391</f>
        <v>9480</v>
      </c>
      <c r="N391" s="19">
        <f t="shared" ref="N391:N395" ca="1" si="210">H391/M391*365</f>
        <v>-0.12123775316455748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0.23624050000000013</v>
      </c>
    </row>
    <row r="392" spans="1:30">
      <c r="A392" s="31" t="s">
        <v>1622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-1.7834333333333417E-2</v>
      </c>
      <c r="H392" s="5">
        <f t="shared" si="206"/>
        <v>-2.1401200000000102</v>
      </c>
      <c r="I392" s="2" t="s">
        <v>66</v>
      </c>
      <c r="J392" s="33" t="s">
        <v>1623</v>
      </c>
      <c r="K392" s="34">
        <f t="shared" si="207"/>
        <v>44054</v>
      </c>
      <c r="L392" s="34" t="str">
        <f t="shared" ca="1" si="208"/>
        <v>2020-10-27</v>
      </c>
      <c r="M392" s="18">
        <f t="shared" ca="1" si="209"/>
        <v>9360</v>
      </c>
      <c r="N392" s="19">
        <f t="shared" ca="1" si="210"/>
        <v>-8.3455534188034586E-2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0.22783433333333344</v>
      </c>
    </row>
    <row r="393" spans="1:30">
      <c r="A393" s="31" t="s">
        <v>1624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-1.1055166666666711E-2</v>
      </c>
      <c r="H393" s="5">
        <f t="shared" si="206"/>
        <v>-1.3266200000000055</v>
      </c>
      <c r="I393" s="2" t="s">
        <v>66</v>
      </c>
      <c r="J393" s="33" t="s">
        <v>1625</v>
      </c>
      <c r="K393" s="34">
        <f t="shared" si="207"/>
        <v>44055</v>
      </c>
      <c r="L393" s="34" t="str">
        <f t="shared" ca="1" si="208"/>
        <v>2020-10-27</v>
      </c>
      <c r="M393" s="18">
        <f t="shared" ca="1" si="209"/>
        <v>9240</v>
      </c>
      <c r="N393" s="19">
        <f t="shared" ca="1" si="210"/>
        <v>-5.2404361471861685E-2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0.22105516666666672</v>
      </c>
    </row>
    <row r="394" spans="1:30">
      <c r="A394" s="31" t="s">
        <v>1626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-9.2925833333334634E-3</v>
      </c>
      <c r="H394" s="5">
        <f t="shared" si="206"/>
        <v>-1.1151100000000156</v>
      </c>
      <c r="I394" s="2" t="s">
        <v>66</v>
      </c>
      <c r="J394" s="33" t="s">
        <v>1627</v>
      </c>
      <c r="K394" s="34">
        <f t="shared" si="207"/>
        <v>44056</v>
      </c>
      <c r="L394" s="34" t="str">
        <f t="shared" ca="1" si="208"/>
        <v>2020-10-27</v>
      </c>
      <c r="M394" s="18">
        <f t="shared" ca="1" si="209"/>
        <v>9120</v>
      </c>
      <c r="N394" s="19">
        <f t="shared" ca="1" si="210"/>
        <v>-4.4628854166667294E-2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0.21929258333333349</v>
      </c>
    </row>
    <row r="395" spans="1:30">
      <c r="A395" s="31" t="s">
        <v>1628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-2.3528833333333429E-2</v>
      </c>
      <c r="H395" s="5">
        <f t="shared" si="206"/>
        <v>-2.8234600000000114</v>
      </c>
      <c r="I395" s="2" t="s">
        <v>66</v>
      </c>
      <c r="J395" s="33" t="s">
        <v>1629</v>
      </c>
      <c r="K395" s="34">
        <f t="shared" si="207"/>
        <v>44057</v>
      </c>
      <c r="L395" s="34" t="str">
        <f t="shared" ca="1" si="208"/>
        <v>2020-10-27</v>
      </c>
      <c r="M395" s="18">
        <f t="shared" ca="1" si="209"/>
        <v>9000</v>
      </c>
      <c r="N395" s="19">
        <f t="shared" ca="1" si="210"/>
        <v>-0.11450698888888936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0.23352883333333346</v>
      </c>
    </row>
    <row r="396" spans="1:30">
      <c r="A396" s="31" t="s">
        <v>1642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-4.4951000000000005E-2</v>
      </c>
      <c r="H396" s="5">
        <f t="shared" ref="H396:H405" si="226">IF(G396="",$F$1*C396-B396,G396-B396)</f>
        <v>-5.3941200000000009</v>
      </c>
      <c r="I396" s="2" t="s">
        <v>66</v>
      </c>
      <c r="J396" s="33" t="s">
        <v>1643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2020-10-27</v>
      </c>
      <c r="M396" s="18">
        <f t="shared" ref="M396:M405" ca="1" si="229">(L396-K396+1)*B396</f>
        <v>8640</v>
      </c>
      <c r="N396" s="19">
        <f t="shared" ref="N396:N405" ca="1" si="230">H396/M396*365</f>
        <v>-0.22787659722222228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0.25495100000000004</v>
      </c>
    </row>
    <row r="397" spans="1:30">
      <c r="A397" s="31" t="s">
        <v>1644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-4.4408666666666603E-2</v>
      </c>
      <c r="H397" s="5">
        <f t="shared" si="226"/>
        <v>-5.329039999999992</v>
      </c>
      <c r="I397" s="2" t="s">
        <v>66</v>
      </c>
      <c r="J397" s="33" t="s">
        <v>1645</v>
      </c>
      <c r="K397" s="34">
        <f t="shared" si="227"/>
        <v>44061</v>
      </c>
      <c r="L397" s="34" t="str">
        <f t="shared" ca="1" si="228"/>
        <v>2020-10-27</v>
      </c>
      <c r="M397" s="18">
        <f t="shared" ca="1" si="229"/>
        <v>8520</v>
      </c>
      <c r="N397" s="19">
        <f t="shared" ca="1" si="230"/>
        <v>-0.22829807511737057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0.25440866666666662</v>
      </c>
    </row>
    <row r="398" spans="1:30">
      <c r="A398" s="31" t="s">
        <v>1646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-3.0985916666666686E-2</v>
      </c>
      <c r="H398" s="5">
        <f t="shared" si="226"/>
        <v>-3.7183100000000024</v>
      </c>
      <c r="I398" s="2" t="s">
        <v>66</v>
      </c>
      <c r="J398" s="33" t="s">
        <v>1647</v>
      </c>
      <c r="K398" s="34">
        <f t="shared" si="227"/>
        <v>44062</v>
      </c>
      <c r="L398" s="34" t="str">
        <f t="shared" ca="1" si="228"/>
        <v>2020-10-27</v>
      </c>
      <c r="M398" s="18">
        <f t="shared" ca="1" si="229"/>
        <v>8400</v>
      </c>
      <c r="N398" s="19">
        <f t="shared" ca="1" si="230"/>
        <v>-0.16156942261904772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0.24098591666666672</v>
      </c>
    </row>
    <row r="399" spans="1:30">
      <c r="A399" s="31" t="s">
        <v>1648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-1.919016666666664E-2</v>
      </c>
      <c r="H399" s="5">
        <f t="shared" si="226"/>
        <v>-2.302819999999997</v>
      </c>
      <c r="I399" s="2" t="s">
        <v>66</v>
      </c>
      <c r="J399" s="33" t="s">
        <v>1649</v>
      </c>
      <c r="K399" s="34">
        <f t="shared" si="227"/>
        <v>44063</v>
      </c>
      <c r="L399" s="34" t="str">
        <f t="shared" ca="1" si="228"/>
        <v>2020-10-27</v>
      </c>
      <c r="M399" s="18">
        <f t="shared" ca="1" si="229"/>
        <v>8280</v>
      </c>
      <c r="N399" s="19">
        <f t="shared" ca="1" si="230"/>
        <v>-0.10151320048309166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0.22919016666666667</v>
      </c>
    </row>
    <row r="400" spans="1:30">
      <c r="A400" s="31" t="s">
        <v>1650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-2.6918416666666663E-2</v>
      </c>
      <c r="H400" s="5">
        <f t="shared" si="226"/>
        <v>-3.2302099999999996</v>
      </c>
      <c r="I400" s="2" t="s">
        <v>66</v>
      </c>
      <c r="J400" s="33" t="s">
        <v>1651</v>
      </c>
      <c r="K400" s="34">
        <f t="shared" si="227"/>
        <v>44064</v>
      </c>
      <c r="L400" s="34" t="str">
        <f t="shared" ca="1" si="228"/>
        <v>2020-10-27</v>
      </c>
      <c r="M400" s="18">
        <f t="shared" ca="1" si="229"/>
        <v>8160</v>
      </c>
      <c r="N400" s="19">
        <f t="shared" ca="1" si="230"/>
        <v>-0.14448856004901958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0.23691841666666669</v>
      </c>
    </row>
    <row r="401" spans="1:30">
      <c r="A401" s="31" t="s">
        <v>1652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-3.5189000000000095E-2</v>
      </c>
      <c r="H401" s="5">
        <f t="shared" si="226"/>
        <v>-4.2226800000000111</v>
      </c>
      <c r="I401" s="2" t="s">
        <v>66</v>
      </c>
      <c r="J401" s="33" t="s">
        <v>1653</v>
      </c>
      <c r="K401" s="34">
        <f t="shared" si="227"/>
        <v>44067</v>
      </c>
      <c r="L401" s="34" t="str">
        <f t="shared" ca="1" si="228"/>
        <v>2020-10-27</v>
      </c>
      <c r="M401" s="18">
        <f t="shared" ca="1" si="229"/>
        <v>7800</v>
      </c>
      <c r="N401" s="19">
        <f t="shared" ca="1" si="230"/>
        <v>-0.19759976923076975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0.2451890000000001</v>
      </c>
    </row>
    <row r="402" spans="1:30">
      <c r="A402" s="31" t="s">
        <v>1654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-3.6409250000000053E-2</v>
      </c>
      <c r="H402" s="5">
        <f t="shared" si="226"/>
        <v>-4.3691100000000063</v>
      </c>
      <c r="I402" s="2" t="s">
        <v>66</v>
      </c>
      <c r="J402" s="33" t="s">
        <v>1655</v>
      </c>
      <c r="K402" s="34">
        <f t="shared" si="227"/>
        <v>44068</v>
      </c>
      <c r="L402" s="34" t="str">
        <f t="shared" ca="1" si="228"/>
        <v>2020-10-27</v>
      </c>
      <c r="M402" s="18">
        <f t="shared" ca="1" si="229"/>
        <v>7680</v>
      </c>
      <c r="N402" s="19">
        <f t="shared" ca="1" si="230"/>
        <v>-0.20764650390625031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0.24640925000000008</v>
      </c>
    </row>
    <row r="403" spans="1:30">
      <c r="A403" s="31" t="s">
        <v>1656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-2.5698166666666702E-2</v>
      </c>
      <c r="H403" s="5">
        <f t="shared" si="226"/>
        <v>-3.0837800000000044</v>
      </c>
      <c r="I403" s="2" t="s">
        <v>66</v>
      </c>
      <c r="J403" s="33" t="s">
        <v>1657</v>
      </c>
      <c r="K403" s="34">
        <f t="shared" si="227"/>
        <v>44069</v>
      </c>
      <c r="L403" s="34" t="str">
        <f t="shared" ca="1" si="228"/>
        <v>2020-10-27</v>
      </c>
      <c r="M403" s="18">
        <f t="shared" ca="1" si="229"/>
        <v>7560</v>
      </c>
      <c r="N403" s="19">
        <f t="shared" ca="1" si="230"/>
        <v>-0.14888620370370392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0.23569816666666671</v>
      </c>
    </row>
    <row r="404" spans="1:30">
      <c r="A404" s="31" t="s">
        <v>1658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-3.0579166666666661E-2</v>
      </c>
      <c r="H404" s="5">
        <f t="shared" si="226"/>
        <v>-3.6694999999999993</v>
      </c>
      <c r="I404" s="2" t="s">
        <v>66</v>
      </c>
      <c r="J404" s="33" t="s">
        <v>1659</v>
      </c>
      <c r="K404" s="34">
        <f t="shared" si="227"/>
        <v>44070</v>
      </c>
      <c r="L404" s="34" t="str">
        <f t="shared" ca="1" si="228"/>
        <v>2020-10-27</v>
      </c>
      <c r="M404" s="18">
        <f t="shared" ca="1" si="229"/>
        <v>7440</v>
      </c>
      <c r="N404" s="19">
        <f t="shared" ca="1" si="230"/>
        <v>-0.1800225134408602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0.24057916666666668</v>
      </c>
    </row>
    <row r="405" spans="1:30">
      <c r="A405" s="31" t="s">
        <v>1660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-5.2136916666666741E-2</v>
      </c>
      <c r="H405" s="5">
        <f t="shared" si="226"/>
        <v>-6.2564300000000088</v>
      </c>
      <c r="I405" s="2" t="s">
        <v>66</v>
      </c>
      <c r="J405" s="33" t="s">
        <v>1661</v>
      </c>
      <c r="K405" s="34">
        <f t="shared" si="227"/>
        <v>44071</v>
      </c>
      <c r="L405" s="34" t="str">
        <f t="shared" ca="1" si="228"/>
        <v>2020-10-27</v>
      </c>
      <c r="M405" s="18">
        <f t="shared" ca="1" si="229"/>
        <v>7320</v>
      </c>
      <c r="N405" s="19">
        <f t="shared" ca="1" si="230"/>
        <v>-0.31196679644808789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0.26213691666666677</v>
      </c>
    </row>
    <row r="406" spans="1:30">
      <c r="A406" s="31" t="s">
        <v>1662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-4.6984749999999902E-2</v>
      </c>
      <c r="H406" s="5">
        <f t="shared" ref="H406" si="256">IF(G406="",$F$1*C406-B406,G406-B406)</f>
        <v>-5.6381699999999881</v>
      </c>
      <c r="I406" s="2" t="s">
        <v>66</v>
      </c>
      <c r="J406" s="33" t="s">
        <v>1663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2020-10-27</v>
      </c>
      <c r="M406" s="18">
        <f t="shared" ref="M406" ca="1" si="259">(L406-K406+1)*B406</f>
        <v>6960</v>
      </c>
      <c r="N406" s="19">
        <f t="shared" ref="N406" ca="1" si="260">H406/M406*365</f>
        <v>-0.29567989224137869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0.25698474999999993</v>
      </c>
    </row>
    <row r="407" spans="1:30">
      <c r="A407" s="31" t="s">
        <v>1692</v>
      </c>
      <c r="B407" s="2">
        <v>120</v>
      </c>
      <c r="C407" s="178">
        <v>69.930000000000007</v>
      </c>
      <c r="D407" s="179">
        <v>1.714</v>
      </c>
      <c r="E407" s="32">
        <f t="shared" ref="E407" si="274">10%*Q407+13%</f>
        <v>0.21000000000000002</v>
      </c>
      <c r="F407" s="13">
        <f t="shared" ref="F407" si="275">IF(G407="",($F$1*C407-B407)/B407,H407/B407)</f>
        <v>-5.1865749999999856E-2</v>
      </c>
      <c r="H407" s="5">
        <f t="shared" ref="H407" si="276">IF(G407="",$F$1*C407-B407,G407-B407)</f>
        <v>-6.223889999999983</v>
      </c>
      <c r="I407" s="2" t="s">
        <v>66</v>
      </c>
      <c r="J407" s="33" t="s">
        <v>1693</v>
      </c>
      <c r="K407" s="34">
        <f t="shared" ref="K407" si="277">DATE(MID(J407,1,4),MID(J407,5,2),MID(J407,7,2))</f>
        <v>44075</v>
      </c>
      <c r="L407" s="34" t="str">
        <f t="shared" ref="L407" ca="1" si="278">IF(LEN(J407) &gt; 15,DATE(MID(J407,12,4),MID(J407,16,2),MID(J407,18,2)),TEXT(TODAY(),"yyyy-mm-dd"))</f>
        <v>2020-10-27</v>
      </c>
      <c r="M407" s="18">
        <f t="shared" ref="M407" ca="1" si="279">(L407-K407+1)*B407</f>
        <v>6840</v>
      </c>
      <c r="N407" s="19">
        <f t="shared" ref="N407" ca="1" si="280">H407/M407*365</f>
        <v>-0.33212278508771842</v>
      </c>
      <c r="O407" s="35">
        <f t="shared" ref="O407" si="281">D407*C407</f>
        <v>119.86002000000001</v>
      </c>
      <c r="P407" s="35">
        <f t="shared" ref="P407" si="282">B407-O407</f>
        <v>0.13997999999999422</v>
      </c>
      <c r="Q407" s="36">
        <f t="shared" ref="Q407" si="283">B407/150</f>
        <v>0.8</v>
      </c>
      <c r="R407" s="37">
        <f t="shared" ref="R407" si="284">R406+C407-T407</f>
        <v>10426.990000000013</v>
      </c>
      <c r="S407" s="38">
        <f t="shared" ref="S407" si="285">R407*D407</f>
        <v>17871.860860000023</v>
      </c>
      <c r="T407" s="38"/>
      <c r="U407" s="38"/>
      <c r="V407" s="39">
        <f t="shared" ref="V407" si="286">V406+U407</f>
        <v>49914.78</v>
      </c>
      <c r="W407" s="39">
        <f t="shared" ref="W407" si="287">V407+S407</f>
        <v>67786.640860000014</v>
      </c>
      <c r="X407" s="1">
        <f t="shared" ref="X407" si="288">X406+B407</f>
        <v>56025</v>
      </c>
      <c r="Y407" s="37">
        <f t="shared" ref="Y407" si="289">W407-X407</f>
        <v>11761.640860000014</v>
      </c>
      <c r="Z407" s="204">
        <f t="shared" ref="Z407" si="290">W407/X407-1</f>
        <v>0.20993557983043298</v>
      </c>
      <c r="AA407" s="204">
        <f t="shared" ref="AA407" si="291">S407/(X407-V407)-1</f>
        <v>1.9249128280160157</v>
      </c>
      <c r="AB407" s="204">
        <f>SUM($C$2:C407)*D407/SUM($B$2:B407)-1</f>
        <v>0.30087414404283819</v>
      </c>
      <c r="AC407" s="204">
        <f t="shared" ref="AC407" si="292">Z407-AB407</f>
        <v>-9.0938564212405204E-2</v>
      </c>
      <c r="AD407" s="40">
        <f t="shared" ref="AD407" si="293">IF(E407-F407&lt;0,"达成",E407-F407)</f>
        <v>0.2618657499999999</v>
      </c>
    </row>
    <row r="408" spans="1:30">
      <c r="A408" s="31" t="s">
        <v>1694</v>
      </c>
      <c r="B408" s="2">
        <v>120</v>
      </c>
      <c r="C408" s="178">
        <v>69.900000000000006</v>
      </c>
      <c r="D408" s="179">
        <v>1.7146999999999999</v>
      </c>
      <c r="E408" s="32">
        <f t="shared" ref="E408:E415" si="294">10%*Q408+13%</f>
        <v>0.21000000000000002</v>
      </c>
      <c r="F408" s="13">
        <f t="shared" ref="F408:F415" si="295">IF(G408="",($F$1*C408-B408)/B408,H408/B408)</f>
        <v>-5.2272499999999882E-2</v>
      </c>
      <c r="H408" s="5">
        <f t="shared" ref="H408:H415" si="296">IF(G408="",$F$1*C408-B408,G408-B408)</f>
        <v>-6.2726999999999862</v>
      </c>
      <c r="I408" s="2" t="s">
        <v>66</v>
      </c>
      <c r="J408" s="33" t="s">
        <v>1695</v>
      </c>
      <c r="K408" s="34">
        <f t="shared" ref="K408:K415" si="297">DATE(MID(J408,1,4),MID(J408,5,2),MID(J408,7,2))</f>
        <v>44076</v>
      </c>
      <c r="L408" s="34" t="str">
        <f t="shared" ref="L408:L415" ca="1" si="298">IF(LEN(J408) &gt; 15,DATE(MID(J408,12,4),MID(J408,16,2),MID(J408,18,2)),TEXT(TODAY(),"yyyy-mm-dd"))</f>
        <v>2020-10-27</v>
      </c>
      <c r="M408" s="18">
        <f t="shared" ref="M408:M415" ca="1" si="299">(L408-K408+1)*B408</f>
        <v>6720</v>
      </c>
      <c r="N408" s="19">
        <f t="shared" ref="N408:N415" ca="1" si="300">H408/M408*365</f>
        <v>-0.34070468749999927</v>
      </c>
      <c r="O408" s="35">
        <f t="shared" ref="O408:O415" si="301">D408*C408</f>
        <v>119.85753</v>
      </c>
      <c r="P408" s="35">
        <f t="shared" ref="P408:P415" si="302">B408-O408</f>
        <v>0.14247000000000298</v>
      </c>
      <c r="Q408" s="36">
        <f t="shared" ref="Q408:Q415" si="303">B408/150</f>
        <v>0.8</v>
      </c>
      <c r="R408" s="37">
        <f t="shared" ref="R408:R410" si="304">R407+C408-T408</f>
        <v>10496.890000000012</v>
      </c>
      <c r="S408" s="38">
        <f t="shared" ref="S408:S410" si="305">R408*D408</f>
        <v>17999.017283000019</v>
      </c>
      <c r="T408" s="38"/>
      <c r="U408" s="38"/>
      <c r="V408" s="39">
        <f t="shared" ref="V408:V410" si="306">V407+U408</f>
        <v>49914.78</v>
      </c>
      <c r="W408" s="39">
        <f t="shared" ref="W408:W410" si="307">V408+S408</f>
        <v>67913.797283000022</v>
      </c>
      <c r="X408" s="1">
        <f t="shared" ref="X408:X410" si="308">X407+B408</f>
        <v>56145</v>
      </c>
      <c r="Y408" s="37">
        <f t="shared" ref="Y408:Y410" si="309">W408-X408</f>
        <v>11768.797283000022</v>
      </c>
      <c r="Z408" s="204">
        <f t="shared" ref="Z408:Z410" si="310">W408/X408-1</f>
        <v>0.20961434291566516</v>
      </c>
      <c r="AA408" s="204">
        <f t="shared" ref="AA408:AA410" si="311">S408/(X408-V408)-1</f>
        <v>1.8889858276272773</v>
      </c>
      <c r="AB408" s="204">
        <f>SUM($C$2:C408)*D408/SUM($B$2:B408)-1</f>
        <v>0.30075868458455801</v>
      </c>
      <c r="AC408" s="204">
        <f t="shared" ref="AC408:AC410" si="312">Z408-AB408</f>
        <v>-9.1144341668892848E-2</v>
      </c>
      <c r="AD408" s="40">
        <f t="shared" ref="AD408:AD410" si="313">IF(E408-F408&lt;0,"达成",E408-F408)</f>
        <v>0.26227249999999991</v>
      </c>
    </row>
    <row r="409" spans="1:30">
      <c r="A409" s="31" t="s">
        <v>1696</v>
      </c>
      <c r="B409" s="2">
        <v>120</v>
      </c>
      <c r="C409" s="178">
        <v>70.27</v>
      </c>
      <c r="D409" s="179">
        <v>1.7058</v>
      </c>
      <c r="E409" s="32">
        <f t="shared" si="294"/>
        <v>0.21000000000000002</v>
      </c>
      <c r="F409" s="13">
        <f t="shared" si="295"/>
        <v>-4.7255916666666661E-2</v>
      </c>
      <c r="H409" s="5">
        <f t="shared" si="296"/>
        <v>-5.6707099999999997</v>
      </c>
      <c r="I409" s="2" t="s">
        <v>66</v>
      </c>
      <c r="J409" s="33" t="s">
        <v>1697</v>
      </c>
      <c r="K409" s="34">
        <f t="shared" si="297"/>
        <v>44077</v>
      </c>
      <c r="L409" s="34" t="str">
        <f t="shared" ca="1" si="298"/>
        <v>2020-10-27</v>
      </c>
      <c r="M409" s="18">
        <f t="shared" ca="1" si="299"/>
        <v>6600</v>
      </c>
      <c r="N409" s="19">
        <f t="shared" ca="1" si="300"/>
        <v>-0.31360744696969695</v>
      </c>
      <c r="O409" s="35">
        <f t="shared" si="301"/>
        <v>119.86656599999999</v>
      </c>
      <c r="P409" s="35">
        <f t="shared" si="302"/>
        <v>0.13343400000000827</v>
      </c>
      <c r="Q409" s="36">
        <f t="shared" si="303"/>
        <v>0.8</v>
      </c>
      <c r="R409" s="37">
        <f t="shared" si="304"/>
        <v>10567.160000000013</v>
      </c>
      <c r="S409" s="38">
        <f t="shared" si="305"/>
        <v>18025.461528000022</v>
      </c>
      <c r="T409" s="38"/>
      <c r="U409" s="38"/>
      <c r="V409" s="39">
        <f t="shared" si="306"/>
        <v>49914.78</v>
      </c>
      <c r="W409" s="39">
        <f t="shared" si="307"/>
        <v>67940.241528000013</v>
      </c>
      <c r="X409" s="1">
        <f t="shared" si="308"/>
        <v>56265</v>
      </c>
      <c r="Y409" s="37">
        <f t="shared" si="309"/>
        <v>11675.241528000013</v>
      </c>
      <c r="Z409" s="204">
        <f t="shared" si="310"/>
        <v>0.20750451484937371</v>
      </c>
      <c r="AA409" s="204">
        <f t="shared" si="311"/>
        <v>1.8385570150325528</v>
      </c>
      <c r="AB409" s="204">
        <f>SUM($C$2:C409)*D409/SUM($B$2:B409)-1</f>
        <v>0.29337779098906958</v>
      </c>
      <c r="AC409" s="204">
        <f t="shared" si="312"/>
        <v>-8.5873276139695864E-2</v>
      </c>
      <c r="AD409" s="40">
        <f t="shared" si="313"/>
        <v>0.2572559166666667</v>
      </c>
    </row>
    <row r="410" spans="1:30">
      <c r="A410" s="31" t="s">
        <v>1698</v>
      </c>
      <c r="B410" s="2">
        <v>120</v>
      </c>
      <c r="C410" s="178">
        <v>70.91</v>
      </c>
      <c r="D410" s="179">
        <v>1.6902999999999999</v>
      </c>
      <c r="E410" s="32">
        <f t="shared" si="294"/>
        <v>0.21000000000000002</v>
      </c>
      <c r="F410" s="13">
        <f t="shared" si="295"/>
        <v>-3.8578583333333326E-2</v>
      </c>
      <c r="H410" s="5">
        <f t="shared" si="296"/>
        <v>-4.6294299999999993</v>
      </c>
      <c r="I410" s="2" t="s">
        <v>66</v>
      </c>
      <c r="J410" s="33" t="s">
        <v>1699</v>
      </c>
      <c r="K410" s="34">
        <f t="shared" si="297"/>
        <v>44078</v>
      </c>
      <c r="L410" s="34" t="str">
        <f t="shared" ca="1" si="298"/>
        <v>2020-10-27</v>
      </c>
      <c r="M410" s="18">
        <f t="shared" ca="1" si="299"/>
        <v>6480</v>
      </c>
      <c r="N410" s="19">
        <f t="shared" ca="1" si="300"/>
        <v>-0.26076264660493825</v>
      </c>
      <c r="O410" s="35">
        <f t="shared" si="301"/>
        <v>119.85917299999998</v>
      </c>
      <c r="P410" s="35">
        <f t="shared" si="302"/>
        <v>0.1408270000000158</v>
      </c>
      <c r="Q410" s="36">
        <f t="shared" si="303"/>
        <v>0.8</v>
      </c>
      <c r="R410" s="37">
        <f t="shared" si="304"/>
        <v>10638.070000000012</v>
      </c>
      <c r="S410" s="38">
        <f t="shared" si="305"/>
        <v>17981.529721000021</v>
      </c>
      <c r="T410" s="38"/>
      <c r="U410" s="38"/>
      <c r="V410" s="39">
        <f t="shared" si="306"/>
        <v>49914.78</v>
      </c>
      <c r="W410" s="39">
        <f t="shared" si="307"/>
        <v>67896.309721000027</v>
      </c>
      <c r="X410" s="1">
        <f t="shared" si="308"/>
        <v>56385</v>
      </c>
      <c r="Y410" s="37">
        <f t="shared" si="309"/>
        <v>11511.309721000027</v>
      </c>
      <c r="Z410" s="204">
        <f t="shared" si="310"/>
        <v>0.20415553287221821</v>
      </c>
      <c r="AA410" s="204">
        <f t="shared" si="311"/>
        <v>1.7791218414520706</v>
      </c>
      <c r="AB410" s="204">
        <f>SUM($C$2:C410)*D410/SUM($B$2:B410)-1</f>
        <v>0.28102346560255409</v>
      </c>
      <c r="AC410" s="204">
        <f t="shared" si="312"/>
        <v>-7.6867932730335875E-2</v>
      </c>
      <c r="AD410" s="40">
        <f t="shared" si="313"/>
        <v>0.24857858333333335</v>
      </c>
    </row>
    <row r="411" spans="1:30">
      <c r="A411" s="31" t="s">
        <v>1700</v>
      </c>
      <c r="B411" s="2">
        <v>120</v>
      </c>
      <c r="C411" s="178">
        <v>72.349999999999994</v>
      </c>
      <c r="D411" s="179">
        <v>1.6567000000000001</v>
      </c>
      <c r="E411" s="32">
        <f t="shared" si="294"/>
        <v>0.21000000000000002</v>
      </c>
      <c r="F411" s="13">
        <f t="shared" si="295"/>
        <v>-1.9054583333333378E-2</v>
      </c>
      <c r="H411" s="5">
        <f t="shared" si="296"/>
        <v>-2.2865500000000054</v>
      </c>
      <c r="I411" s="2" t="s">
        <v>66</v>
      </c>
      <c r="J411" s="33" t="s">
        <v>1701</v>
      </c>
      <c r="K411" s="34">
        <f t="shared" si="297"/>
        <v>44081</v>
      </c>
      <c r="L411" s="34" t="str">
        <f t="shared" ca="1" si="298"/>
        <v>2020-10-27</v>
      </c>
      <c r="M411" s="18">
        <f t="shared" ca="1" si="299"/>
        <v>6120</v>
      </c>
      <c r="N411" s="19">
        <f t="shared" ca="1" si="300"/>
        <v>-0.13637103758169969</v>
      </c>
      <c r="O411" s="35">
        <f t="shared" si="301"/>
        <v>119.862245</v>
      </c>
      <c r="P411" s="35">
        <f t="shared" si="302"/>
        <v>0.13775499999999852</v>
      </c>
      <c r="Q411" s="36">
        <f t="shared" si="303"/>
        <v>0.8</v>
      </c>
      <c r="R411" s="37">
        <f t="shared" ref="R411:R415" si="314">R410+C411-T411</f>
        <v>10710.420000000013</v>
      </c>
      <c r="S411" s="38">
        <f t="shared" ref="S411:S415" si="315">R411*D411</f>
        <v>17743.952814000022</v>
      </c>
      <c r="T411" s="38"/>
      <c r="U411" s="38"/>
      <c r="V411" s="39">
        <f t="shared" ref="V411:V415" si="316">V410+U411</f>
        <v>49914.78</v>
      </c>
      <c r="W411" s="39">
        <f t="shared" ref="W411:W415" si="317">V411+S411</f>
        <v>67658.732814000017</v>
      </c>
      <c r="X411" s="1">
        <f t="shared" ref="X411:X415" si="318">X410+B411</f>
        <v>56505</v>
      </c>
      <c r="Y411" s="37">
        <f t="shared" ref="Y411:Y415" si="319">W411-X411</f>
        <v>11153.732814000017</v>
      </c>
      <c r="Z411" s="204">
        <f t="shared" ref="Z411:Z415" si="320">W411/X411-1</f>
        <v>0.19739373177594932</v>
      </c>
      <c r="AA411" s="204">
        <f t="shared" ref="AA411:AA415" si="321">S411/(X411-V411)-1</f>
        <v>1.6924674463068028</v>
      </c>
      <c r="AB411" s="204">
        <f>SUM($C$2:C411)*D411/SUM($B$2:B411)-1</f>
        <v>0.25501394667728539</v>
      </c>
      <c r="AC411" s="204">
        <f t="shared" ref="AC411:AC415" si="322">Z411-AB411</f>
        <v>-5.7620214901336064E-2</v>
      </c>
      <c r="AD411" s="40">
        <f t="shared" ref="AD411:AD415" si="323">IF(E411-F411&lt;0,"达成",E411-F411)</f>
        <v>0.22905458333333339</v>
      </c>
    </row>
    <row r="412" spans="1:30">
      <c r="A412" s="31" t="s">
        <v>1702</v>
      </c>
      <c r="B412" s="2">
        <v>135</v>
      </c>
      <c r="C412" s="178">
        <v>80.98</v>
      </c>
      <c r="D412" s="179">
        <v>1.6651</v>
      </c>
      <c r="E412" s="32">
        <f t="shared" si="294"/>
        <v>0.22000000000000003</v>
      </c>
      <c r="F412" s="13">
        <f t="shared" si="295"/>
        <v>-2.4041037037037076E-2</v>
      </c>
      <c r="H412" s="5">
        <f t="shared" si="296"/>
        <v>-3.2455400000000054</v>
      </c>
      <c r="I412" s="2" t="s">
        <v>66</v>
      </c>
      <c r="J412" s="33" t="s">
        <v>1703</v>
      </c>
      <c r="K412" s="34">
        <f t="shared" si="297"/>
        <v>44082</v>
      </c>
      <c r="L412" s="34" t="str">
        <f t="shared" ca="1" si="298"/>
        <v>2020-10-27</v>
      </c>
      <c r="M412" s="18">
        <f t="shared" ca="1" si="299"/>
        <v>6750</v>
      </c>
      <c r="N412" s="19">
        <f t="shared" ca="1" si="300"/>
        <v>-0.17549957037037067</v>
      </c>
      <c r="O412" s="35">
        <f t="shared" si="301"/>
        <v>134.839798</v>
      </c>
      <c r="P412" s="35">
        <f t="shared" si="302"/>
        <v>0.16020199999999818</v>
      </c>
      <c r="Q412" s="36">
        <f t="shared" si="303"/>
        <v>0.9</v>
      </c>
      <c r="R412" s="37">
        <f t="shared" si="314"/>
        <v>10791.400000000012</v>
      </c>
      <c r="S412" s="38">
        <f t="shared" si="315"/>
        <v>17968.76014000002</v>
      </c>
      <c r="T412" s="38"/>
      <c r="U412" s="38"/>
      <c r="V412" s="39">
        <f t="shared" si="316"/>
        <v>49914.78</v>
      </c>
      <c r="W412" s="39">
        <f t="shared" si="317"/>
        <v>67883.540140000026</v>
      </c>
      <c r="X412" s="1">
        <f t="shared" si="318"/>
        <v>56640</v>
      </c>
      <c r="Y412" s="37">
        <f t="shared" si="319"/>
        <v>11243.540140000026</v>
      </c>
      <c r="Z412" s="204">
        <f t="shared" si="320"/>
        <v>0.19850883015536769</v>
      </c>
      <c r="AA412" s="204">
        <f t="shared" si="321"/>
        <v>1.6718471871552185</v>
      </c>
      <c r="AB412" s="204">
        <f>SUM($C$2:C412)*D412/SUM($B$2:B412)-1</f>
        <v>0.26075145513771214</v>
      </c>
      <c r="AC412" s="204">
        <f t="shared" si="322"/>
        <v>-6.2242624982344452E-2</v>
      </c>
      <c r="AD412" s="40">
        <f t="shared" si="323"/>
        <v>0.24404103703703711</v>
      </c>
    </row>
    <row r="413" spans="1:30">
      <c r="A413" s="31" t="s">
        <v>1704</v>
      </c>
      <c r="B413" s="2">
        <v>135</v>
      </c>
      <c r="C413" s="178">
        <v>82.82</v>
      </c>
      <c r="D413" s="179">
        <v>1.6282000000000001</v>
      </c>
      <c r="E413" s="32">
        <f t="shared" si="294"/>
        <v>0.22000000000000003</v>
      </c>
      <c r="F413" s="13">
        <f t="shared" si="295"/>
        <v>-1.8656296296297923E-3</v>
      </c>
      <c r="H413" s="5">
        <f t="shared" si="296"/>
        <v>-0.25186000000002196</v>
      </c>
      <c r="I413" s="2" t="s">
        <v>66</v>
      </c>
      <c r="J413" s="33" t="s">
        <v>1705</v>
      </c>
      <c r="K413" s="34">
        <f t="shared" si="297"/>
        <v>44083</v>
      </c>
      <c r="L413" s="34" t="str">
        <f t="shared" ca="1" si="298"/>
        <v>2020-10-27</v>
      </c>
      <c r="M413" s="18">
        <f t="shared" ca="1" si="299"/>
        <v>6615</v>
      </c>
      <c r="N413" s="19">
        <f t="shared" ca="1" si="300"/>
        <v>-1.3897037037038248E-2</v>
      </c>
      <c r="O413" s="35">
        <f t="shared" si="301"/>
        <v>134.84752399999999</v>
      </c>
      <c r="P413" s="35">
        <f t="shared" si="302"/>
        <v>0.15247600000000716</v>
      </c>
      <c r="Q413" s="36">
        <f t="shared" si="303"/>
        <v>0.9</v>
      </c>
      <c r="R413" s="37">
        <f t="shared" si="314"/>
        <v>10874.220000000012</v>
      </c>
      <c r="S413" s="38">
        <f t="shared" si="315"/>
        <v>17705.405004000022</v>
      </c>
      <c r="T413" s="38"/>
      <c r="U413" s="38"/>
      <c r="V413" s="39">
        <f t="shared" si="316"/>
        <v>49914.78</v>
      </c>
      <c r="W413" s="39">
        <f t="shared" si="317"/>
        <v>67620.185004000028</v>
      </c>
      <c r="X413" s="1">
        <f t="shared" si="318"/>
        <v>56775</v>
      </c>
      <c r="Y413" s="37">
        <f t="shared" si="319"/>
        <v>10845.185004000028</v>
      </c>
      <c r="Z413" s="204">
        <f t="shared" si="320"/>
        <v>0.1910204315984152</v>
      </c>
      <c r="AA413" s="204">
        <f t="shared" si="321"/>
        <v>1.5808800598231572</v>
      </c>
      <c r="AB413" s="204">
        <f>SUM($C$2:C413)*D413/SUM($B$2:B413)-1</f>
        <v>0.23225588695728794</v>
      </c>
      <c r="AC413" s="204">
        <f t="shared" si="322"/>
        <v>-4.1235455358872741E-2</v>
      </c>
      <c r="AD413" s="40">
        <f t="shared" si="323"/>
        <v>0.22186562962962983</v>
      </c>
    </row>
    <row r="414" spans="1:30">
      <c r="A414" s="31" t="s">
        <v>1706</v>
      </c>
      <c r="B414" s="2">
        <v>135</v>
      </c>
      <c r="C414" s="178">
        <v>82.85</v>
      </c>
      <c r="D414" s="179">
        <v>1.6274999999999999</v>
      </c>
      <c r="E414" s="32">
        <f t="shared" si="294"/>
        <v>0.22000000000000003</v>
      </c>
      <c r="F414" s="13">
        <f t="shared" si="295"/>
        <v>-1.5040740740742136E-3</v>
      </c>
      <c r="H414" s="5">
        <f t="shared" si="296"/>
        <v>-0.20305000000001883</v>
      </c>
      <c r="I414" s="2" t="s">
        <v>66</v>
      </c>
      <c r="J414" s="33" t="s">
        <v>1707</v>
      </c>
      <c r="K414" s="34">
        <f t="shared" si="297"/>
        <v>44084</v>
      </c>
      <c r="L414" s="34" t="str">
        <f t="shared" ca="1" si="298"/>
        <v>2020-10-27</v>
      </c>
      <c r="M414" s="18">
        <f t="shared" ca="1" si="299"/>
        <v>6480</v>
      </c>
      <c r="N414" s="19">
        <f t="shared" ca="1" si="300"/>
        <v>-1.1437229938272666E-2</v>
      </c>
      <c r="O414" s="35">
        <f t="shared" si="301"/>
        <v>134.83837499999998</v>
      </c>
      <c r="P414" s="35">
        <f t="shared" si="302"/>
        <v>0.16162500000001501</v>
      </c>
      <c r="Q414" s="36">
        <f t="shared" si="303"/>
        <v>0.9</v>
      </c>
      <c r="R414" s="37">
        <f t="shared" si="314"/>
        <v>10957.070000000012</v>
      </c>
      <c r="S414" s="38">
        <f t="shared" si="315"/>
        <v>17832.631425000021</v>
      </c>
      <c r="T414" s="38"/>
      <c r="U414" s="38"/>
      <c r="V414" s="39">
        <f t="shared" si="316"/>
        <v>49914.78</v>
      </c>
      <c r="W414" s="39">
        <f t="shared" si="317"/>
        <v>67747.411425000028</v>
      </c>
      <c r="X414" s="1">
        <f t="shared" si="318"/>
        <v>56910</v>
      </c>
      <c r="Y414" s="37">
        <f t="shared" si="319"/>
        <v>10837.411425000028</v>
      </c>
      <c r="Z414" s="204">
        <f t="shared" si="320"/>
        <v>0.19043070506062243</v>
      </c>
      <c r="AA414" s="204">
        <f t="shared" si="321"/>
        <v>1.5492595550961967</v>
      </c>
      <c r="AB414" s="204">
        <f>SUM($C$2:C414)*D414/SUM($B$2:B414)-1</f>
        <v>0.23117357933579341</v>
      </c>
      <c r="AC414" s="204">
        <f t="shared" si="322"/>
        <v>-4.0742874275170982E-2</v>
      </c>
      <c r="AD414" s="40">
        <f t="shared" si="323"/>
        <v>0.22150407407407424</v>
      </c>
    </row>
    <row r="415" spans="1:30">
      <c r="A415" s="31" t="s">
        <v>1708</v>
      </c>
      <c r="B415" s="2">
        <v>135</v>
      </c>
      <c r="C415" s="178">
        <v>82.09</v>
      </c>
      <c r="D415" s="179">
        <v>1.6425000000000001</v>
      </c>
      <c r="E415" s="32">
        <f t="shared" si="294"/>
        <v>0.22000000000000003</v>
      </c>
      <c r="F415" s="13">
        <f t="shared" si="295"/>
        <v>-1.0663481481481506E-2</v>
      </c>
      <c r="H415" s="5">
        <f t="shared" si="296"/>
        <v>-1.4395700000000033</v>
      </c>
      <c r="I415" s="2" t="s">
        <v>66</v>
      </c>
      <c r="J415" s="33" t="s">
        <v>1709</v>
      </c>
      <c r="K415" s="34">
        <f t="shared" si="297"/>
        <v>44085</v>
      </c>
      <c r="L415" s="34" t="str">
        <f t="shared" ca="1" si="298"/>
        <v>2020-10-27</v>
      </c>
      <c r="M415" s="18">
        <f t="shared" ca="1" si="299"/>
        <v>6345</v>
      </c>
      <c r="N415" s="19">
        <f t="shared" ca="1" si="300"/>
        <v>-8.2812143420015943E-2</v>
      </c>
      <c r="O415" s="35">
        <f t="shared" si="301"/>
        <v>134.83282500000001</v>
      </c>
      <c r="P415" s="35">
        <f t="shared" si="302"/>
        <v>0.16717499999998608</v>
      </c>
      <c r="Q415" s="36">
        <f t="shared" si="303"/>
        <v>0.9</v>
      </c>
      <c r="R415" s="37">
        <f t="shared" si="314"/>
        <v>11039.160000000013</v>
      </c>
      <c r="S415" s="38">
        <f t="shared" si="315"/>
        <v>18131.820300000021</v>
      </c>
      <c r="T415" s="38"/>
      <c r="U415" s="38"/>
      <c r="V415" s="39">
        <f t="shared" si="316"/>
        <v>49914.78</v>
      </c>
      <c r="W415" s="39">
        <f t="shared" si="317"/>
        <v>68046.60030000002</v>
      </c>
      <c r="X415" s="1">
        <f t="shared" si="318"/>
        <v>57045</v>
      </c>
      <c r="Y415" s="37">
        <f t="shared" si="319"/>
        <v>11001.60030000002</v>
      </c>
      <c r="Z415" s="204">
        <f t="shared" si="320"/>
        <v>0.1928582750460166</v>
      </c>
      <c r="AA415" s="204">
        <f t="shared" si="321"/>
        <v>1.5429538359265238</v>
      </c>
      <c r="AB415" s="204">
        <f>SUM($C$2:C415)*D415/SUM($B$2:B415)-1</f>
        <v>0.24194393242177248</v>
      </c>
      <c r="AC415" s="204">
        <f t="shared" si="322"/>
        <v>-4.9085657375755876E-2</v>
      </c>
      <c r="AD415" s="40">
        <f t="shared" si="323"/>
        <v>0.23066348148148152</v>
      </c>
    </row>
    <row r="416" spans="1:30">
      <c r="A416" s="31" t="s">
        <v>1723</v>
      </c>
      <c r="B416" s="2">
        <v>135</v>
      </c>
      <c r="C416" s="178">
        <v>81.709999999999994</v>
      </c>
      <c r="D416" s="179">
        <v>1.6503000000000001</v>
      </c>
      <c r="E416" s="32">
        <f t="shared" ref="E416:E425" si="324">10%*Q416+13%</f>
        <v>0.22000000000000003</v>
      </c>
      <c r="F416" s="13">
        <f t="shared" ref="F416:F425" si="325">IF(G416="",($F$1*C416-B416)/B416,H416/B416)</f>
        <v>-1.5243185185185363E-2</v>
      </c>
      <c r="H416" s="5">
        <f t="shared" ref="H416:H425" si="326">IF(G416="",$F$1*C416-B416,G416-B416)</f>
        <v>-2.057830000000024</v>
      </c>
      <c r="I416" s="2" t="s">
        <v>66</v>
      </c>
      <c r="J416" s="33" t="s">
        <v>1724</v>
      </c>
      <c r="K416" s="34">
        <f t="shared" ref="K416:K425" si="327">DATE(MID(J416,1,4),MID(J416,5,2),MID(J416,7,2))</f>
        <v>44088</v>
      </c>
      <c r="L416" s="34" t="str">
        <f t="shared" ref="L416:L425" ca="1" si="328">IF(LEN(J416) &gt; 15,DATE(MID(J416,12,4),MID(J416,16,2),MID(J416,18,2)),TEXT(TODAY(),"yyyy-mm-dd"))</f>
        <v>2020-10-27</v>
      </c>
      <c r="M416" s="18">
        <f t="shared" ref="M416:M425" ca="1" si="329">(L416-K416+1)*B416</f>
        <v>5940</v>
      </c>
      <c r="N416" s="19">
        <f t="shared" ref="N416:N425" ca="1" si="330">H416/M416*365</f>
        <v>-0.12644914983165131</v>
      </c>
      <c r="O416" s="35">
        <f t="shared" ref="O416:O425" si="331">D416*C416</f>
        <v>134.846013</v>
      </c>
      <c r="P416" s="35">
        <f t="shared" ref="P416:P425" si="332">B416-O416</f>
        <v>0.15398700000000076</v>
      </c>
      <c r="Q416" s="36">
        <f t="shared" ref="Q416:Q425" si="333">B416/150</f>
        <v>0.9</v>
      </c>
      <c r="R416" s="37">
        <f t="shared" ref="R416:R424" si="334">R415+C416-T416</f>
        <v>11120.870000000012</v>
      </c>
      <c r="S416" s="38">
        <f t="shared" ref="S416:S424" si="335">R416*D416</f>
        <v>18352.771761000022</v>
      </c>
      <c r="T416" s="38"/>
      <c r="U416" s="38"/>
      <c r="V416" s="39">
        <f t="shared" ref="V416:V424" si="336">V415+U416</f>
        <v>49914.78</v>
      </c>
      <c r="W416" s="39">
        <f t="shared" ref="W416:W424" si="337">V416+S416</f>
        <v>68267.551761000024</v>
      </c>
      <c r="X416" s="1">
        <f t="shared" ref="X416:X424" si="338">X415+B416</f>
        <v>57180</v>
      </c>
      <c r="Y416" s="37">
        <f t="shared" ref="Y416:Y424" si="339">W416-X416</f>
        <v>11087.551761000024</v>
      </c>
      <c r="Z416" s="204">
        <f t="shared" ref="Z416:Z424" si="340">W416/X416-1</f>
        <v>0.19390611684155346</v>
      </c>
      <c r="AA416" s="204">
        <f t="shared" ref="AA416:AA424" si="341">S416/(X416-V416)-1</f>
        <v>1.5261136980022654</v>
      </c>
      <c r="AB416" s="204">
        <f>SUM($C$2:C416)*D416/SUM($B$2:B416)-1</f>
        <v>0.24725390954879356</v>
      </c>
      <c r="AC416" s="204">
        <f t="shared" ref="AC416:AC424" si="342">Z416-AB416</f>
        <v>-5.3347792707240105E-2</v>
      </c>
      <c r="AD416" s="40">
        <f t="shared" ref="AD416:AD424" si="343">IF(E416-F416&lt;0,"达成",E416-F416)</f>
        <v>0.23524318518518539</v>
      </c>
    </row>
    <row r="417" spans="1:30">
      <c r="A417" s="31" t="s">
        <v>1725</v>
      </c>
      <c r="B417" s="2">
        <v>135</v>
      </c>
      <c r="C417" s="178">
        <v>81.09</v>
      </c>
      <c r="D417" s="179">
        <v>1.6629</v>
      </c>
      <c r="E417" s="32">
        <f t="shared" si="324"/>
        <v>0.22000000000000003</v>
      </c>
      <c r="F417" s="13">
        <f t="shared" si="325"/>
        <v>-2.2715333333333219E-2</v>
      </c>
      <c r="H417" s="5">
        <f t="shared" si="326"/>
        <v>-3.0665699999999845</v>
      </c>
      <c r="I417" s="2" t="s">
        <v>66</v>
      </c>
      <c r="J417" s="33" t="s">
        <v>1726</v>
      </c>
      <c r="K417" s="34">
        <f t="shared" si="327"/>
        <v>44089</v>
      </c>
      <c r="L417" s="34" t="str">
        <f t="shared" ca="1" si="328"/>
        <v>2020-10-27</v>
      </c>
      <c r="M417" s="18">
        <f t="shared" ca="1" si="329"/>
        <v>5805</v>
      </c>
      <c r="N417" s="19">
        <f t="shared" ca="1" si="330"/>
        <v>-0.19281620155038665</v>
      </c>
      <c r="O417" s="35">
        <f t="shared" si="331"/>
        <v>134.844561</v>
      </c>
      <c r="P417" s="35">
        <f t="shared" si="332"/>
        <v>0.15543900000000122</v>
      </c>
      <c r="Q417" s="36">
        <f t="shared" si="333"/>
        <v>0.9</v>
      </c>
      <c r="R417" s="37">
        <f t="shared" si="334"/>
        <v>11201.960000000012</v>
      </c>
      <c r="S417" s="38">
        <f t="shared" si="335"/>
        <v>18627.739284000021</v>
      </c>
      <c r="T417" s="38"/>
      <c r="U417" s="38"/>
      <c r="V417" s="39">
        <f t="shared" si="336"/>
        <v>49914.78</v>
      </c>
      <c r="W417" s="39">
        <f t="shared" si="337"/>
        <v>68542.519284000024</v>
      </c>
      <c r="X417" s="1">
        <f t="shared" si="338"/>
        <v>57315</v>
      </c>
      <c r="Y417" s="37">
        <f t="shared" si="339"/>
        <v>11227.519284000024</v>
      </c>
      <c r="Z417" s="204">
        <f t="shared" si="340"/>
        <v>0.19589146443339489</v>
      </c>
      <c r="AA417" s="204">
        <f t="shared" si="341"/>
        <v>1.5171872301093776</v>
      </c>
      <c r="AB417" s="204">
        <f>SUM($C$2:C417)*D417/SUM($B$2:B417)-1</f>
        <v>0.25616913766029858</v>
      </c>
      <c r="AC417" s="204">
        <f t="shared" si="342"/>
        <v>-6.0277673226903694E-2</v>
      </c>
      <c r="AD417" s="40">
        <f t="shared" si="343"/>
        <v>0.24271533333333326</v>
      </c>
    </row>
    <row r="418" spans="1:30">
      <c r="A418" s="31" t="s">
        <v>1727</v>
      </c>
      <c r="B418" s="2">
        <v>135</v>
      </c>
      <c r="C418" s="178">
        <v>81.55</v>
      </c>
      <c r="D418" s="179">
        <v>1.6535</v>
      </c>
      <c r="E418" s="32">
        <f t="shared" si="324"/>
        <v>0.22000000000000003</v>
      </c>
      <c r="F418" s="13">
        <f t="shared" si="325"/>
        <v>-1.7171481481481503E-2</v>
      </c>
      <c r="H418" s="5">
        <f t="shared" si="326"/>
        <v>-2.3181500000000028</v>
      </c>
      <c r="I418" s="2" t="s">
        <v>66</v>
      </c>
      <c r="J418" s="33" t="s">
        <v>1728</v>
      </c>
      <c r="K418" s="34">
        <f t="shared" si="327"/>
        <v>44090</v>
      </c>
      <c r="L418" s="34" t="str">
        <f t="shared" ca="1" si="328"/>
        <v>2020-10-27</v>
      </c>
      <c r="M418" s="18">
        <f t="shared" ca="1" si="329"/>
        <v>5670</v>
      </c>
      <c r="N418" s="19">
        <f t="shared" ca="1" si="330"/>
        <v>-0.14922835097001783</v>
      </c>
      <c r="O418" s="35">
        <f t="shared" si="331"/>
        <v>134.84292499999998</v>
      </c>
      <c r="P418" s="35">
        <f t="shared" si="332"/>
        <v>0.15707500000002028</v>
      </c>
      <c r="Q418" s="36">
        <f t="shared" si="333"/>
        <v>0.9</v>
      </c>
      <c r="R418" s="37">
        <f t="shared" si="334"/>
        <v>11283.510000000011</v>
      </c>
      <c r="S418" s="38">
        <f t="shared" si="335"/>
        <v>18657.283785000018</v>
      </c>
      <c r="T418" s="38"/>
      <c r="U418" s="38"/>
      <c r="V418" s="39">
        <f t="shared" si="336"/>
        <v>49914.78</v>
      </c>
      <c r="W418" s="39">
        <f t="shared" si="337"/>
        <v>68572.06378500002</v>
      </c>
      <c r="X418" s="1">
        <f t="shared" si="338"/>
        <v>57450</v>
      </c>
      <c r="Y418" s="37">
        <f t="shared" si="339"/>
        <v>11122.06378500002</v>
      </c>
      <c r="Z418" s="204">
        <f t="shared" si="340"/>
        <v>0.19359554020887759</v>
      </c>
      <c r="AA418" s="204">
        <f t="shared" si="341"/>
        <v>1.4760104927261599</v>
      </c>
      <c r="AB418" s="204">
        <f>SUM($C$2:C418)*D418/SUM($B$2:B418)-1</f>
        <v>0.24848028372497843</v>
      </c>
      <c r="AC418" s="204">
        <f t="shared" si="342"/>
        <v>-5.4884743516100842E-2</v>
      </c>
      <c r="AD418" s="40">
        <f t="shared" si="343"/>
        <v>0.23717148148148154</v>
      </c>
    </row>
    <row r="419" spans="1:30">
      <c r="A419" s="31" t="s">
        <v>1729</v>
      </c>
      <c r="B419" s="2">
        <v>135</v>
      </c>
      <c r="C419" s="178">
        <v>81.92</v>
      </c>
      <c r="D419" s="179">
        <v>1.6459999999999999</v>
      </c>
      <c r="E419" s="32">
        <f t="shared" si="324"/>
        <v>0.22000000000000003</v>
      </c>
      <c r="F419" s="13">
        <f t="shared" si="325"/>
        <v>-1.2712296296296312E-2</v>
      </c>
      <c r="H419" s="5">
        <f t="shared" si="326"/>
        <v>-1.7161600000000021</v>
      </c>
      <c r="I419" s="2" t="s">
        <v>66</v>
      </c>
      <c r="J419" s="33" t="s">
        <v>1730</v>
      </c>
      <c r="K419" s="34">
        <f t="shared" si="327"/>
        <v>44091</v>
      </c>
      <c r="L419" s="34" t="str">
        <f t="shared" ca="1" si="328"/>
        <v>2020-10-27</v>
      </c>
      <c r="M419" s="18">
        <f t="shared" ca="1" si="329"/>
        <v>5535</v>
      </c>
      <c r="N419" s="19">
        <f t="shared" ca="1" si="330"/>
        <v>-0.11317044263775984</v>
      </c>
      <c r="O419" s="35">
        <f t="shared" si="331"/>
        <v>134.84031999999999</v>
      </c>
      <c r="P419" s="35">
        <f t="shared" si="332"/>
        <v>0.1596800000000087</v>
      </c>
      <c r="Q419" s="36">
        <f t="shared" si="333"/>
        <v>0.9</v>
      </c>
      <c r="R419" s="37">
        <f t="shared" si="334"/>
        <v>11365.430000000011</v>
      </c>
      <c r="S419" s="38">
        <f t="shared" si="335"/>
        <v>18707.497780000016</v>
      </c>
      <c r="T419" s="38"/>
      <c r="U419" s="38"/>
      <c r="V419" s="39">
        <f t="shared" si="336"/>
        <v>49914.78</v>
      </c>
      <c r="W419" s="39">
        <f t="shared" si="337"/>
        <v>68622.277780000019</v>
      </c>
      <c r="X419" s="1">
        <f t="shared" si="338"/>
        <v>57585</v>
      </c>
      <c r="Y419" s="37">
        <f t="shared" si="339"/>
        <v>11037.277780000019</v>
      </c>
      <c r="Z419" s="204">
        <f t="shared" si="340"/>
        <v>0.19166931978813961</v>
      </c>
      <c r="AA419" s="204">
        <f t="shared" si="341"/>
        <v>1.4389779928085522</v>
      </c>
      <c r="AB419" s="204">
        <f>SUM($C$2:C419)*D419/SUM($B$2:B419)-1</f>
        <v>0.24224536111834682</v>
      </c>
      <c r="AC419" s="204">
        <f t="shared" si="342"/>
        <v>-5.0576041330207211E-2</v>
      </c>
      <c r="AD419" s="40">
        <f t="shared" si="343"/>
        <v>0.23271229629629633</v>
      </c>
    </row>
    <row r="420" spans="1:30">
      <c r="A420" s="31" t="s">
        <v>1731</v>
      </c>
      <c r="B420" s="2">
        <v>135</v>
      </c>
      <c r="C420" s="178">
        <v>80.209999999999994</v>
      </c>
      <c r="D420" s="179">
        <v>1.6811</v>
      </c>
      <c r="E420" s="32">
        <f t="shared" si="324"/>
        <v>0.22000000000000003</v>
      </c>
      <c r="F420" s="13">
        <f t="shared" si="325"/>
        <v>-3.3320962962963038E-2</v>
      </c>
      <c r="H420" s="5">
        <f t="shared" si="326"/>
        <v>-4.4983300000000099</v>
      </c>
      <c r="I420" s="2" t="s">
        <v>66</v>
      </c>
      <c r="J420" s="33" t="s">
        <v>1732</v>
      </c>
      <c r="K420" s="34">
        <f t="shared" si="327"/>
        <v>44092</v>
      </c>
      <c r="L420" s="34" t="str">
        <f t="shared" ca="1" si="328"/>
        <v>2020-10-27</v>
      </c>
      <c r="M420" s="18">
        <f t="shared" ca="1" si="329"/>
        <v>5400</v>
      </c>
      <c r="N420" s="19">
        <f t="shared" ca="1" si="330"/>
        <v>-0.30405378703703773</v>
      </c>
      <c r="O420" s="35">
        <f t="shared" si="331"/>
        <v>134.84103099999999</v>
      </c>
      <c r="P420" s="35">
        <f t="shared" si="332"/>
        <v>0.15896900000001324</v>
      </c>
      <c r="Q420" s="36">
        <f t="shared" si="333"/>
        <v>0.9</v>
      </c>
      <c r="R420" s="37">
        <f t="shared" si="334"/>
        <v>11445.64000000001</v>
      </c>
      <c r="S420" s="38">
        <f t="shared" si="335"/>
        <v>19241.265404000016</v>
      </c>
      <c r="T420" s="38"/>
      <c r="U420" s="38"/>
      <c r="V420" s="39">
        <f t="shared" si="336"/>
        <v>49914.78</v>
      </c>
      <c r="W420" s="39">
        <f t="shared" si="337"/>
        <v>69156.045404000019</v>
      </c>
      <c r="X420" s="1">
        <f t="shared" si="338"/>
        <v>57720</v>
      </c>
      <c r="Y420" s="37">
        <f t="shared" si="339"/>
        <v>11436.045404000019</v>
      </c>
      <c r="Z420" s="204">
        <f t="shared" si="340"/>
        <v>0.19812968475398507</v>
      </c>
      <c r="AA420" s="204">
        <f t="shared" si="341"/>
        <v>1.4651791242271215</v>
      </c>
      <c r="AB420" s="204">
        <f>SUM($C$2:C420)*D420/SUM($B$2:B420)-1</f>
        <v>0.26810423290020791</v>
      </c>
      <c r="AC420" s="204">
        <f t="shared" si="342"/>
        <v>-6.9974548146222837E-2</v>
      </c>
      <c r="AD420" s="40">
        <f t="shared" si="343"/>
        <v>0.25332096296296308</v>
      </c>
    </row>
    <row r="421" spans="1:30">
      <c r="A421" s="31" t="s">
        <v>1733</v>
      </c>
      <c r="B421" s="2">
        <v>120</v>
      </c>
      <c r="C421" s="178">
        <v>71.94</v>
      </c>
      <c r="D421" s="179">
        <v>1.6660999999999999</v>
      </c>
      <c r="E421" s="32">
        <f t="shared" si="324"/>
        <v>0.21000000000000002</v>
      </c>
      <c r="F421" s="13">
        <f t="shared" si="325"/>
        <v>-2.4613500000000007E-2</v>
      </c>
      <c r="H421" s="5">
        <f t="shared" si="326"/>
        <v>-2.9536200000000008</v>
      </c>
      <c r="I421" s="2" t="s">
        <v>66</v>
      </c>
      <c r="J421" s="33" t="s">
        <v>1734</v>
      </c>
      <c r="K421" s="34">
        <f t="shared" si="327"/>
        <v>44095</v>
      </c>
      <c r="L421" s="34" t="str">
        <f t="shared" ca="1" si="328"/>
        <v>2020-10-27</v>
      </c>
      <c r="M421" s="18">
        <f t="shared" ca="1" si="329"/>
        <v>4440</v>
      </c>
      <c r="N421" s="19">
        <f t="shared" ca="1" si="330"/>
        <v>-0.24280885135135141</v>
      </c>
      <c r="O421" s="35">
        <f t="shared" si="331"/>
        <v>119.85923399999999</v>
      </c>
      <c r="P421" s="35">
        <f t="shared" si="332"/>
        <v>0.14076600000001349</v>
      </c>
      <c r="Q421" s="36">
        <f t="shared" si="333"/>
        <v>0.8</v>
      </c>
      <c r="R421" s="37">
        <f t="shared" si="334"/>
        <v>11517.580000000011</v>
      </c>
      <c r="S421" s="38">
        <f t="shared" si="335"/>
        <v>19189.440038000019</v>
      </c>
      <c r="T421" s="38"/>
      <c r="U421" s="38"/>
      <c r="V421" s="39">
        <f t="shared" si="336"/>
        <v>49914.78</v>
      </c>
      <c r="W421" s="39">
        <f t="shared" si="337"/>
        <v>69104.220038000014</v>
      </c>
      <c r="X421" s="1">
        <f t="shared" si="338"/>
        <v>57840</v>
      </c>
      <c r="Y421" s="37">
        <f t="shared" si="339"/>
        <v>11264.220038000014</v>
      </c>
      <c r="Z421" s="204">
        <f t="shared" si="340"/>
        <v>0.19474792596818835</v>
      </c>
      <c r="AA421" s="204">
        <f t="shared" si="341"/>
        <v>1.421313230169007</v>
      </c>
      <c r="AB421" s="204">
        <f>SUM($C$2:C421)*D421/SUM($B$2:B421)-1</f>
        <v>0.25625409071576755</v>
      </c>
      <c r="AC421" s="204">
        <f t="shared" si="342"/>
        <v>-6.1506164747579195E-2</v>
      </c>
      <c r="AD421" s="40">
        <f t="shared" si="343"/>
        <v>0.23461350000000003</v>
      </c>
    </row>
    <row r="422" spans="1:30">
      <c r="A422" s="31" t="s">
        <v>1735</v>
      </c>
      <c r="B422" s="2">
        <v>135</v>
      </c>
      <c r="C422" s="178">
        <v>81.84</v>
      </c>
      <c r="D422" s="179">
        <v>1.6476</v>
      </c>
      <c r="E422" s="32">
        <f t="shared" si="324"/>
        <v>0.22000000000000003</v>
      </c>
      <c r="F422" s="13">
        <f t="shared" si="325"/>
        <v>-1.3676444444444382E-2</v>
      </c>
      <c r="H422" s="5">
        <f t="shared" si="326"/>
        <v>-1.8463199999999915</v>
      </c>
      <c r="I422" s="2" t="s">
        <v>66</v>
      </c>
      <c r="J422" s="33" t="s">
        <v>1736</v>
      </c>
      <c r="K422" s="34">
        <f t="shared" si="327"/>
        <v>44096</v>
      </c>
      <c r="L422" s="34" t="str">
        <f t="shared" ca="1" si="328"/>
        <v>2020-10-27</v>
      </c>
      <c r="M422" s="18">
        <f t="shared" ca="1" si="329"/>
        <v>4860</v>
      </c>
      <c r="N422" s="19">
        <f t="shared" ca="1" si="330"/>
        <v>-0.13866395061728332</v>
      </c>
      <c r="O422" s="35">
        <f t="shared" si="331"/>
        <v>134.839584</v>
      </c>
      <c r="P422" s="35">
        <f t="shared" si="332"/>
        <v>0.16041599999999789</v>
      </c>
      <c r="Q422" s="36">
        <f t="shared" si="333"/>
        <v>0.9</v>
      </c>
      <c r="R422" s="37">
        <f t="shared" si="334"/>
        <v>11599.420000000011</v>
      </c>
      <c r="S422" s="38">
        <f t="shared" si="335"/>
        <v>19111.204392000018</v>
      </c>
      <c r="T422" s="38"/>
      <c r="U422" s="38"/>
      <c r="V422" s="39">
        <f t="shared" si="336"/>
        <v>49914.78</v>
      </c>
      <c r="W422" s="39">
        <f t="shared" si="337"/>
        <v>69025.984392000013</v>
      </c>
      <c r="X422" s="1">
        <f t="shared" si="338"/>
        <v>57975</v>
      </c>
      <c r="Y422" s="37">
        <f t="shared" si="339"/>
        <v>11050.984392000013</v>
      </c>
      <c r="Z422" s="204">
        <f t="shared" si="340"/>
        <v>0.1906163758861581</v>
      </c>
      <c r="AA422" s="204">
        <f t="shared" si="341"/>
        <v>1.3710524516700557</v>
      </c>
      <c r="AB422" s="204">
        <f>SUM($C$2:C422)*D422/SUM($B$2:B422)-1</f>
        <v>0.2417379317981887</v>
      </c>
      <c r="AC422" s="204">
        <f t="shared" si="342"/>
        <v>-5.1121555912030603E-2</v>
      </c>
      <c r="AD422" s="40">
        <f t="shared" si="343"/>
        <v>0.23367644444444441</v>
      </c>
    </row>
    <row r="423" spans="1:30">
      <c r="A423" s="31" t="s">
        <v>1737</v>
      </c>
      <c r="B423" s="2">
        <v>135</v>
      </c>
      <c r="C423" s="178">
        <v>81.56</v>
      </c>
      <c r="D423" s="179">
        <v>1.6532</v>
      </c>
      <c r="E423" s="32">
        <f t="shared" si="324"/>
        <v>0.22000000000000003</v>
      </c>
      <c r="F423" s="13">
        <f t="shared" si="325"/>
        <v>-1.7050962962962837E-2</v>
      </c>
      <c r="H423" s="5">
        <f t="shared" si="326"/>
        <v>-2.3018799999999828</v>
      </c>
      <c r="I423" s="2" t="s">
        <v>66</v>
      </c>
      <c r="J423" s="33" t="s">
        <v>1738</v>
      </c>
      <c r="K423" s="34">
        <f t="shared" si="327"/>
        <v>44097</v>
      </c>
      <c r="L423" s="34" t="str">
        <f t="shared" ca="1" si="328"/>
        <v>2020-10-27</v>
      </c>
      <c r="M423" s="18">
        <f t="shared" ca="1" si="329"/>
        <v>4725</v>
      </c>
      <c r="N423" s="19">
        <f t="shared" ca="1" si="330"/>
        <v>-0.17781718518518386</v>
      </c>
      <c r="O423" s="35">
        <f t="shared" si="331"/>
        <v>134.834992</v>
      </c>
      <c r="P423" s="35">
        <f t="shared" si="332"/>
        <v>0.16500800000000027</v>
      </c>
      <c r="Q423" s="36">
        <f t="shared" si="333"/>
        <v>0.9</v>
      </c>
      <c r="R423" s="37">
        <f t="shared" si="334"/>
        <v>11680.98000000001</v>
      </c>
      <c r="S423" s="38">
        <f t="shared" si="335"/>
        <v>19310.996136000016</v>
      </c>
      <c r="T423" s="38"/>
      <c r="U423" s="38"/>
      <c r="V423" s="39">
        <f t="shared" si="336"/>
        <v>49914.78</v>
      </c>
      <c r="W423" s="39">
        <f t="shared" si="337"/>
        <v>69225.776136000015</v>
      </c>
      <c r="X423" s="1">
        <f t="shared" si="338"/>
        <v>58110</v>
      </c>
      <c r="Y423" s="37">
        <f t="shared" si="339"/>
        <v>11115.776136000015</v>
      </c>
      <c r="Z423" s="204">
        <f t="shared" si="340"/>
        <v>0.19128852410944797</v>
      </c>
      <c r="AA423" s="204">
        <f t="shared" si="341"/>
        <v>1.3563731218930077</v>
      </c>
      <c r="AB423" s="204">
        <f>SUM($C$2:C423)*D423/SUM($B$2:B423)-1</f>
        <v>0.24538420863878829</v>
      </c>
      <c r="AC423" s="204">
        <f t="shared" si="342"/>
        <v>-5.4095684529340327E-2</v>
      </c>
      <c r="AD423" s="40">
        <f t="shared" si="343"/>
        <v>0.23705096296296285</v>
      </c>
    </row>
    <row r="424" spans="1:30">
      <c r="A424" s="31" t="s">
        <v>1739</v>
      </c>
      <c r="B424" s="2">
        <v>135</v>
      </c>
      <c r="C424" s="178">
        <v>83.06</v>
      </c>
      <c r="D424" s="179">
        <v>1.6234999999999999</v>
      </c>
      <c r="E424" s="32">
        <f t="shared" si="324"/>
        <v>0.22000000000000003</v>
      </c>
      <c r="F424" s="13">
        <f t="shared" si="325"/>
        <v>1.0268148148148376E-3</v>
      </c>
      <c r="H424" s="5">
        <f t="shared" si="326"/>
        <v>0.13862000000000307</v>
      </c>
      <c r="I424" s="2" t="s">
        <v>66</v>
      </c>
      <c r="J424" s="33" t="s">
        <v>1740</v>
      </c>
      <c r="K424" s="34">
        <f t="shared" si="327"/>
        <v>44098</v>
      </c>
      <c r="L424" s="34" t="str">
        <f t="shared" ca="1" si="328"/>
        <v>2020-10-27</v>
      </c>
      <c r="M424" s="18">
        <f t="shared" ca="1" si="329"/>
        <v>4590</v>
      </c>
      <c r="N424" s="19">
        <f t="shared" ca="1" si="330"/>
        <v>1.102315904139458E-2</v>
      </c>
      <c r="O424" s="35">
        <f t="shared" si="331"/>
        <v>134.84791000000001</v>
      </c>
      <c r="P424" s="35">
        <f t="shared" si="332"/>
        <v>0.15208999999998696</v>
      </c>
      <c r="Q424" s="36">
        <f t="shared" si="333"/>
        <v>0.9</v>
      </c>
      <c r="R424" s="37">
        <f t="shared" si="334"/>
        <v>11764.04000000001</v>
      </c>
      <c r="S424" s="38">
        <f t="shared" si="335"/>
        <v>19098.918940000014</v>
      </c>
      <c r="T424" s="38"/>
      <c r="U424" s="38"/>
      <c r="V424" s="39">
        <f t="shared" si="336"/>
        <v>49914.78</v>
      </c>
      <c r="W424" s="39">
        <f t="shared" si="337"/>
        <v>69013.698940000017</v>
      </c>
      <c r="X424" s="1">
        <f t="shared" si="338"/>
        <v>58245</v>
      </c>
      <c r="Y424" s="37">
        <f t="shared" si="339"/>
        <v>10768.698940000017</v>
      </c>
      <c r="Z424" s="204">
        <f t="shared" si="340"/>
        <v>0.18488623813202887</v>
      </c>
      <c r="AA424" s="204">
        <f t="shared" si="341"/>
        <v>1.2927268355457611</v>
      </c>
      <c r="AB424" s="204">
        <f>SUM($C$2:C424)*D424/SUM($B$2:B424)-1</f>
        <v>0.22249117958623055</v>
      </c>
      <c r="AC424" s="204">
        <f t="shared" si="342"/>
        <v>-3.7604941454201679E-2</v>
      </c>
      <c r="AD424" s="40">
        <f t="shared" si="343"/>
        <v>0.21897318518518519</v>
      </c>
    </row>
    <row r="425" spans="1:30">
      <c r="A425" s="31" t="s">
        <v>1741</v>
      </c>
      <c r="B425" s="2">
        <v>135</v>
      </c>
      <c r="C425" s="178">
        <v>82.94</v>
      </c>
      <c r="D425" s="179">
        <v>1.6257999999999999</v>
      </c>
      <c r="E425" s="32">
        <f t="shared" si="324"/>
        <v>0.22000000000000003</v>
      </c>
      <c r="F425" s="13">
        <f t="shared" si="325"/>
        <v>-4.1940740740747733E-4</v>
      </c>
      <c r="H425" s="5">
        <f t="shared" si="326"/>
        <v>-5.6620000000009441E-2</v>
      </c>
      <c r="I425" s="2" t="s">
        <v>66</v>
      </c>
      <c r="J425" s="33" t="s">
        <v>1742</v>
      </c>
      <c r="K425" s="34">
        <f t="shared" si="327"/>
        <v>44099</v>
      </c>
      <c r="L425" s="34" t="str">
        <f t="shared" ca="1" si="328"/>
        <v>2020-10-27</v>
      </c>
      <c r="M425" s="18">
        <f t="shared" ca="1" si="329"/>
        <v>4455</v>
      </c>
      <c r="N425" s="19">
        <f t="shared" ca="1" si="330"/>
        <v>-4.6389001122342189E-3</v>
      </c>
      <c r="O425" s="35">
        <f t="shared" si="331"/>
        <v>134.843852</v>
      </c>
      <c r="P425" s="35">
        <f t="shared" si="332"/>
        <v>0.15614800000000173</v>
      </c>
      <c r="Q425" s="36">
        <f t="shared" si="333"/>
        <v>0.9</v>
      </c>
      <c r="R425" s="37">
        <f t="shared" ref="R425:R431" si="344">R424+C425-T425</f>
        <v>11846.98000000001</v>
      </c>
      <c r="S425" s="38">
        <f t="shared" ref="S425:S431" si="345">R425*D425</f>
        <v>19260.820084000017</v>
      </c>
      <c r="T425" s="38"/>
      <c r="U425" s="38"/>
      <c r="V425" s="39">
        <f t="shared" ref="V425:V431" si="346">V424+U425</f>
        <v>49914.78</v>
      </c>
      <c r="W425" s="39">
        <f t="shared" ref="W425:W431" si="347">V425+S425</f>
        <v>69175.60008400002</v>
      </c>
      <c r="X425" s="1">
        <f t="shared" ref="X425:X431" si="348">X424+B425</f>
        <v>58380</v>
      </c>
      <c r="Y425" s="37">
        <f t="shared" ref="Y425:Y431" si="349">W425-X425</f>
        <v>10795.60008400002</v>
      </c>
      <c r="Z425" s="204">
        <f t="shared" ref="Z425:Z431" si="350">W425/X425-1</f>
        <v>0.18491949441589628</v>
      </c>
      <c r="AA425" s="204">
        <f t="shared" ref="AA425:AA431" si="351">S425/(X425-V425)-1</f>
        <v>1.2752887797363819</v>
      </c>
      <c r="AB425" s="204">
        <f>SUM($C$2:C425)*D425/SUM($B$2:B425)-1</f>
        <v>0.22370189732785195</v>
      </c>
      <c r="AC425" s="204">
        <f t="shared" ref="AC425:AC431" si="352">Z425-AB425</f>
        <v>-3.8782402911955671E-2</v>
      </c>
      <c r="AD425" s="40">
        <f t="shared" ref="AD425:AD431" si="353">IF(E425-F425&lt;0,"达成",E425-F425)</f>
        <v>0.22041940740740751</v>
      </c>
    </row>
    <row r="426" spans="1:30">
      <c r="A426" s="31" t="s">
        <v>1758</v>
      </c>
      <c r="B426" s="2">
        <v>135</v>
      </c>
      <c r="C426" s="178">
        <v>82.71</v>
      </c>
      <c r="D426" s="179">
        <v>1.6303000000000001</v>
      </c>
      <c r="E426" s="32">
        <f t="shared" ref="E426:E427" si="354">10%*Q426+13%</f>
        <v>0.22000000000000003</v>
      </c>
      <c r="F426" s="13">
        <f t="shared" ref="F426:F427" si="355">IF(G426="",($F$1*C426-B426)/B426,H426/B426)</f>
        <v>-3.1913333333334405E-3</v>
      </c>
      <c r="H426" s="5">
        <f t="shared" ref="H426:H427" si="356">IF(G426="",$F$1*C426-B426,G426-B426)</f>
        <v>-0.43083000000001448</v>
      </c>
      <c r="I426" s="2" t="s">
        <v>66</v>
      </c>
      <c r="J426" s="33" t="s">
        <v>1761</v>
      </c>
      <c r="K426" s="34">
        <f t="shared" ref="K426:K427" si="357">DATE(MID(J426,1,4),MID(J426,5,2),MID(J426,7,2))</f>
        <v>44102</v>
      </c>
      <c r="L426" s="34" t="str">
        <f t="shared" ref="L426:L427" ca="1" si="358">IF(LEN(J426) &gt; 15,DATE(MID(J426,12,4),MID(J426,16,2),MID(J426,18,2)),TEXT(TODAY(),"yyyy-mm-dd"))</f>
        <v>2020-10-27</v>
      </c>
      <c r="M426" s="18">
        <f t="shared" ref="M426:M427" ca="1" si="359">(L426-K426+1)*B426</f>
        <v>4050</v>
      </c>
      <c r="N426" s="19">
        <f t="shared" ref="N426:N427" ca="1" si="360">H426/M426*365</f>
        <v>-3.8827888888890195E-2</v>
      </c>
      <c r="O426" s="35">
        <f t="shared" ref="O426:O427" si="361">D426*C426</f>
        <v>134.84211299999998</v>
      </c>
      <c r="P426" s="35">
        <f t="shared" ref="P426:P427" si="362">B426-O426</f>
        <v>0.15788700000001654</v>
      </c>
      <c r="Q426" s="36">
        <f t="shared" ref="Q426:Q427" si="363">B426/150</f>
        <v>0.9</v>
      </c>
      <c r="R426" s="37">
        <f t="shared" si="344"/>
        <v>11929.69000000001</v>
      </c>
      <c r="S426" s="38">
        <f t="shared" si="345"/>
        <v>19448.973607000018</v>
      </c>
      <c r="T426" s="38"/>
      <c r="U426" s="38"/>
      <c r="V426" s="39">
        <f t="shared" si="346"/>
        <v>49914.78</v>
      </c>
      <c r="W426" s="39">
        <f t="shared" si="347"/>
        <v>69363.753607000021</v>
      </c>
      <c r="X426" s="1">
        <f t="shared" si="348"/>
        <v>58515</v>
      </c>
      <c r="Y426" s="37">
        <f t="shared" si="349"/>
        <v>10848.753607000021</v>
      </c>
      <c r="Z426" s="204">
        <f t="shared" si="350"/>
        <v>0.1854012408271386</v>
      </c>
      <c r="AA426" s="204">
        <f t="shared" si="351"/>
        <v>1.2614507078888697</v>
      </c>
      <c r="AB426" s="204">
        <f>SUM($C$2:C426)*D426/SUM($B$2:B426)-1</f>
        <v>0.22656232750576755</v>
      </c>
      <c r="AC426" s="204">
        <f t="shared" si="352"/>
        <v>-4.1161086678628944E-2</v>
      </c>
      <c r="AD426" s="40">
        <f t="shared" si="353"/>
        <v>0.22319133333333346</v>
      </c>
    </row>
    <row r="427" spans="1:30">
      <c r="A427" s="31" t="s">
        <v>1759</v>
      </c>
      <c r="B427" s="2">
        <v>135</v>
      </c>
      <c r="C427" s="178">
        <v>82.54</v>
      </c>
      <c r="D427" s="179">
        <v>1.6336999999999999</v>
      </c>
      <c r="E427" s="32">
        <f t="shared" si="354"/>
        <v>0.22000000000000003</v>
      </c>
      <c r="F427" s="13">
        <f t="shared" si="355"/>
        <v>-5.2401481481480355E-3</v>
      </c>
      <c r="H427" s="5">
        <f t="shared" si="356"/>
        <v>-0.70741999999998484</v>
      </c>
      <c r="I427" s="2" t="s">
        <v>66</v>
      </c>
      <c r="J427" s="33" t="s">
        <v>1763</v>
      </c>
      <c r="K427" s="34">
        <f t="shared" si="357"/>
        <v>44103</v>
      </c>
      <c r="L427" s="34" t="str">
        <f t="shared" ca="1" si="358"/>
        <v>2020-10-27</v>
      </c>
      <c r="M427" s="18">
        <f t="shared" ca="1" si="359"/>
        <v>3915</v>
      </c>
      <c r="N427" s="19">
        <f t="shared" ca="1" si="360"/>
        <v>-6.5953588761173562E-2</v>
      </c>
      <c r="O427" s="35">
        <f t="shared" si="361"/>
        <v>134.845598</v>
      </c>
      <c r="P427" s="35">
        <f t="shared" si="362"/>
        <v>0.15440200000000459</v>
      </c>
      <c r="Q427" s="36">
        <f t="shared" si="363"/>
        <v>0.9</v>
      </c>
      <c r="R427" s="37">
        <f t="shared" si="344"/>
        <v>12012.23000000001</v>
      </c>
      <c r="S427" s="38">
        <f t="shared" si="345"/>
        <v>19624.380151000016</v>
      </c>
      <c r="T427" s="38"/>
      <c r="U427" s="38"/>
      <c r="V427" s="39">
        <f t="shared" si="346"/>
        <v>49914.78</v>
      </c>
      <c r="W427" s="39">
        <f t="shared" si="347"/>
        <v>69539.160151000018</v>
      </c>
      <c r="X427" s="1">
        <f t="shared" si="348"/>
        <v>58650</v>
      </c>
      <c r="Y427" s="37">
        <f t="shared" si="349"/>
        <v>10889.160151000018</v>
      </c>
      <c r="Z427" s="204">
        <f t="shared" si="350"/>
        <v>0.18566342968456984</v>
      </c>
      <c r="AA427" s="204">
        <f t="shared" si="351"/>
        <v>1.2465810993884543</v>
      </c>
      <c r="AB427" s="204">
        <f>SUM($C$2:C427)*D427/SUM($B$2:B427)-1</f>
        <v>0.22859031072463765</v>
      </c>
      <c r="AC427" s="204">
        <f t="shared" si="352"/>
        <v>-4.292688104006781E-2</v>
      </c>
      <c r="AD427" s="40">
        <f t="shared" si="353"/>
        <v>0.22524014814814808</v>
      </c>
    </row>
    <row r="428" spans="1:30">
      <c r="A428" s="31" t="s">
        <v>1764</v>
      </c>
      <c r="B428" s="2">
        <v>135</v>
      </c>
      <c r="C428" s="178">
        <v>82.62</v>
      </c>
      <c r="D428" s="179">
        <v>1.6319999999999999</v>
      </c>
      <c r="E428" s="32">
        <f t="shared" ref="E428" si="364">10%*Q428+13%</f>
        <v>0.22000000000000003</v>
      </c>
      <c r="F428" s="13">
        <f t="shared" ref="F428" si="365">IF(G428="",($F$1*C428-B428)/B428,H428/B428)</f>
        <v>-4.2759999999999665E-3</v>
      </c>
      <c r="H428" s="5">
        <f t="shared" ref="H428" si="366">IF(G428="",$F$1*C428-B428,G428-B428)</f>
        <v>-0.57725999999999544</v>
      </c>
      <c r="I428" s="2" t="s">
        <v>66</v>
      </c>
      <c r="J428" s="33" t="s">
        <v>1765</v>
      </c>
      <c r="K428" s="34">
        <f t="shared" ref="K428" si="367">DATE(MID(J428,1,4),MID(J428,5,2),MID(J428,7,2))</f>
        <v>44104</v>
      </c>
      <c r="L428" s="34" t="str">
        <f t="shared" ref="L428" ca="1" si="368">IF(LEN(J428) &gt; 15,DATE(MID(J428,12,4),MID(J428,16,2),MID(J428,18,2)),TEXT(TODAY(),"yyyy-mm-dd"))</f>
        <v>2020-10-27</v>
      </c>
      <c r="M428" s="18">
        <f t="shared" ref="M428" ca="1" si="369">(L428-K428+1)*B428</f>
        <v>3780</v>
      </c>
      <c r="N428" s="19">
        <f t="shared" ref="N428" ca="1" si="370">H428/M428*365</f>
        <v>-5.5740714285713845E-2</v>
      </c>
      <c r="O428" s="35">
        <f t="shared" ref="O428" si="371">D428*C428</f>
        <v>134.83583999999999</v>
      </c>
      <c r="P428" s="35">
        <f t="shared" ref="P428" si="372">B428-O428</f>
        <v>0.16416000000000963</v>
      </c>
      <c r="Q428" s="36">
        <f t="shared" ref="Q428" si="373">B428/150</f>
        <v>0.9</v>
      </c>
      <c r="R428" s="37">
        <f t="shared" si="344"/>
        <v>12094.850000000011</v>
      </c>
      <c r="S428" s="38">
        <f t="shared" si="345"/>
        <v>19738.795200000019</v>
      </c>
      <c r="T428" s="38"/>
      <c r="U428" s="38"/>
      <c r="V428" s="39">
        <f t="shared" si="346"/>
        <v>49914.78</v>
      </c>
      <c r="W428" s="39">
        <f t="shared" si="347"/>
        <v>69653.575200000021</v>
      </c>
      <c r="X428" s="1">
        <f t="shared" si="348"/>
        <v>58785</v>
      </c>
      <c r="Y428" s="37">
        <f t="shared" si="349"/>
        <v>10868.575200000021</v>
      </c>
      <c r="Z428" s="204">
        <f t="shared" si="350"/>
        <v>0.18488687930594572</v>
      </c>
      <c r="AA428" s="204">
        <f t="shared" si="351"/>
        <v>1.2252881213769236</v>
      </c>
      <c r="AB428" s="204">
        <f>SUM($C$2:C428)*D428/SUM($B$2:B428)-1</f>
        <v>0.22678704567491703</v>
      </c>
      <c r="AC428" s="204">
        <f t="shared" si="352"/>
        <v>-4.1900166368971314E-2</v>
      </c>
      <c r="AD428" s="40">
        <f t="shared" si="353"/>
        <v>0.224276</v>
      </c>
    </row>
    <row r="429" spans="1:30">
      <c r="A429" s="31" t="s">
        <v>1766</v>
      </c>
      <c r="B429" s="2">
        <v>135</v>
      </c>
      <c r="C429" s="178">
        <v>81.08</v>
      </c>
      <c r="D429" s="179">
        <v>1.663</v>
      </c>
      <c r="E429" s="32">
        <f t="shared" ref="E429" si="374">10%*Q429+13%</f>
        <v>0.22000000000000003</v>
      </c>
      <c r="F429" s="13">
        <f t="shared" ref="F429" si="375">IF(G429="",($F$1*C429-B429)/B429,H429/B429)</f>
        <v>-2.2835851851851885E-2</v>
      </c>
      <c r="H429" s="5">
        <f t="shared" ref="H429" si="376">IF(G429="",$F$1*C429-B429,G429-B429)</f>
        <v>-3.0828400000000045</v>
      </c>
      <c r="I429" s="2" t="s">
        <v>66</v>
      </c>
      <c r="J429" s="33" t="s">
        <v>1767</v>
      </c>
      <c r="K429" s="34">
        <f t="shared" ref="K429" si="377">DATE(MID(J429,1,4),MID(J429,5,2),MID(J429,7,2))</f>
        <v>44113</v>
      </c>
      <c r="L429" s="34" t="str">
        <f t="shared" ref="L429" ca="1" si="378">IF(LEN(J429) &gt; 15,DATE(MID(J429,12,4),MID(J429,16,2),MID(J429,18,2)),TEXT(TODAY(),"yyyy-mm-dd"))</f>
        <v>2020-10-27</v>
      </c>
      <c r="M429" s="18">
        <f t="shared" ref="M429" ca="1" si="379">(L429-K429+1)*B429</f>
        <v>2565</v>
      </c>
      <c r="N429" s="19">
        <f t="shared" ref="N429" ca="1" si="380">H429/M429*365</f>
        <v>-0.43868873294347044</v>
      </c>
      <c r="O429" s="35">
        <f t="shared" ref="O429" si="381">D429*C429</f>
        <v>134.83604</v>
      </c>
      <c r="P429" s="35">
        <f t="shared" ref="P429" si="382">B429-O429</f>
        <v>0.16396000000000299</v>
      </c>
      <c r="Q429" s="36">
        <f t="shared" ref="Q429" si="383">B429/150</f>
        <v>0.9</v>
      </c>
      <c r="R429" s="37">
        <f t="shared" si="344"/>
        <v>12175.930000000011</v>
      </c>
      <c r="S429" s="38">
        <f t="shared" si="345"/>
        <v>20248.571590000018</v>
      </c>
      <c r="T429" s="38"/>
      <c r="U429" s="38"/>
      <c r="V429" s="39">
        <f t="shared" si="346"/>
        <v>49914.78</v>
      </c>
      <c r="W429" s="39">
        <f t="shared" si="347"/>
        <v>70163.35159000002</v>
      </c>
      <c r="X429" s="1">
        <f t="shared" si="348"/>
        <v>58920</v>
      </c>
      <c r="Y429" s="37">
        <f t="shared" si="349"/>
        <v>11243.35159000002</v>
      </c>
      <c r="Z429" s="204">
        <f t="shared" si="350"/>
        <v>0.19082402562797052</v>
      </c>
      <c r="AA429" s="204">
        <f t="shared" si="351"/>
        <v>1.2485371362387609</v>
      </c>
      <c r="AB429" s="204">
        <f>SUM($C$2:C429)*D429/SUM($B$2:B429)-1</f>
        <v>0.24951418635437883</v>
      </c>
      <c r="AC429" s="204">
        <f t="shared" si="352"/>
        <v>-5.8690160726408314E-2</v>
      </c>
      <c r="AD429" s="40">
        <f t="shared" si="353"/>
        <v>0.24283585185185191</v>
      </c>
    </row>
    <row r="430" spans="1:30">
      <c r="A430" s="31" t="s">
        <v>1768</v>
      </c>
      <c r="B430" s="2">
        <v>135</v>
      </c>
      <c r="C430" s="178">
        <v>78.83</v>
      </c>
      <c r="D430" s="179">
        <v>1.7105999999999999</v>
      </c>
      <c r="E430" s="32">
        <f t="shared" ref="E430:E431" si="384">10%*Q430+13%</f>
        <v>0.22000000000000003</v>
      </c>
      <c r="F430" s="13">
        <f t="shared" ref="F430:F431" si="385">IF(G430="",($F$1*C430-B430)/B430,H430/B430)</f>
        <v>-4.9952518518518604E-2</v>
      </c>
      <c r="H430" s="5">
        <f t="shared" ref="H430:H431" si="386">IF(G430="",$F$1*C430-B430,G430-B430)</f>
        <v>-6.7435900000000117</v>
      </c>
      <c r="I430" s="2" t="s">
        <v>66</v>
      </c>
      <c r="J430" s="33" t="s">
        <v>1769</v>
      </c>
      <c r="K430" s="34">
        <f t="shared" ref="K430:K431" si="387">DATE(MID(J430,1,4),MID(J430,5,2),MID(J430,7,2))</f>
        <v>44116</v>
      </c>
      <c r="L430" s="34" t="str">
        <f t="shared" ref="L430:L431" ca="1" si="388">IF(LEN(J430) &gt; 15,DATE(MID(J430,12,4),MID(J430,16,2),MID(J430,18,2)),TEXT(TODAY(),"yyyy-mm-dd"))</f>
        <v>2020-10-27</v>
      </c>
      <c r="M430" s="18">
        <f t="shared" ref="M430:M431" ca="1" si="389">(L430-K430+1)*B430</f>
        <v>2160</v>
      </c>
      <c r="N430" s="19">
        <f t="shared" ref="N430:N431" ca="1" si="390">H430/M430*365</f>
        <v>-1.1395418287037056</v>
      </c>
      <c r="O430" s="35">
        <f t="shared" ref="O430:O431" si="391">D430*C430</f>
        <v>134.846598</v>
      </c>
      <c r="P430" s="35">
        <f t="shared" ref="P430:P431" si="392">B430-O430</f>
        <v>0.15340199999999982</v>
      </c>
      <c r="Q430" s="36">
        <f t="shared" ref="Q430:Q431" si="393">B430/150</f>
        <v>0.9</v>
      </c>
      <c r="R430" s="37">
        <f t="shared" si="344"/>
        <v>12254.760000000011</v>
      </c>
      <c r="S430" s="38">
        <f t="shared" si="345"/>
        <v>20962.992456000018</v>
      </c>
      <c r="T430" s="38"/>
      <c r="U430" s="38"/>
      <c r="V430" s="39">
        <f t="shared" si="346"/>
        <v>49914.78</v>
      </c>
      <c r="W430" s="39">
        <f t="shared" si="347"/>
        <v>70877.772456000021</v>
      </c>
      <c r="X430" s="1">
        <f t="shared" si="348"/>
        <v>59055</v>
      </c>
      <c r="Y430" s="37">
        <f t="shared" si="349"/>
        <v>11822.772456000021</v>
      </c>
      <c r="Z430" s="204">
        <f t="shared" si="350"/>
        <v>0.20019934732029498</v>
      </c>
      <c r="AA430" s="204">
        <f t="shared" si="351"/>
        <v>1.293488828058845</v>
      </c>
      <c r="AB430" s="204">
        <f>SUM($C$2:C430)*D430/SUM($B$2:B430)-1</f>
        <v>0.28462424739649483</v>
      </c>
      <c r="AC430" s="204">
        <f t="shared" si="352"/>
        <v>-8.4424900076199849E-2</v>
      </c>
      <c r="AD430" s="40">
        <f t="shared" si="353"/>
        <v>0.26995251851851865</v>
      </c>
    </row>
    <row r="431" spans="1:30">
      <c r="A431" s="31" t="s">
        <v>1770</v>
      </c>
      <c r="B431" s="2">
        <v>120</v>
      </c>
      <c r="C431" s="178">
        <v>69.84</v>
      </c>
      <c r="D431" s="179">
        <v>1.7161999999999999</v>
      </c>
      <c r="E431" s="32">
        <f t="shared" si="384"/>
        <v>0.21000000000000002</v>
      </c>
      <c r="F431" s="13">
        <f t="shared" si="385"/>
        <v>-5.3085999999999939E-2</v>
      </c>
      <c r="H431" s="5">
        <f t="shared" si="386"/>
        <v>-6.3703199999999924</v>
      </c>
      <c r="I431" s="2" t="s">
        <v>66</v>
      </c>
      <c r="J431" s="33" t="s">
        <v>1771</v>
      </c>
      <c r="K431" s="34">
        <f t="shared" si="387"/>
        <v>44117</v>
      </c>
      <c r="L431" s="34" t="str">
        <f t="shared" ca="1" si="388"/>
        <v>2020-10-27</v>
      </c>
      <c r="M431" s="18">
        <f t="shared" ca="1" si="389"/>
        <v>1800</v>
      </c>
      <c r="N431" s="19">
        <f t="shared" ca="1" si="390"/>
        <v>-1.2917593333333317</v>
      </c>
      <c r="O431" s="35">
        <f t="shared" si="391"/>
        <v>119.859408</v>
      </c>
      <c r="P431" s="35">
        <f t="shared" si="392"/>
        <v>0.14059199999999805</v>
      </c>
      <c r="Q431" s="36">
        <f t="shared" si="393"/>
        <v>0.8</v>
      </c>
      <c r="R431" s="37">
        <f t="shared" si="344"/>
        <v>11676.290000000012</v>
      </c>
      <c r="S431" s="38">
        <f t="shared" si="345"/>
        <v>20038.848898000018</v>
      </c>
      <c r="T431" s="38">
        <v>648.30999999999995</v>
      </c>
      <c r="U431" s="38">
        <v>1107.07</v>
      </c>
      <c r="V431" s="39">
        <f t="shared" si="346"/>
        <v>51021.85</v>
      </c>
      <c r="W431" s="39">
        <f t="shared" si="347"/>
        <v>71060.698898000017</v>
      </c>
      <c r="X431" s="1">
        <f t="shared" si="348"/>
        <v>59175</v>
      </c>
      <c r="Y431" s="37">
        <f t="shared" si="349"/>
        <v>11885.698898000017</v>
      </c>
      <c r="Z431" s="204">
        <f t="shared" si="350"/>
        <v>0.20085676211237891</v>
      </c>
      <c r="AA431" s="204">
        <f t="shared" si="351"/>
        <v>1.4578045170271632</v>
      </c>
      <c r="AB431" s="204">
        <f>SUM($C$2:C431)*D431/SUM($B$2:B431)-1</f>
        <v>0.28824163950992809</v>
      </c>
      <c r="AC431" s="204">
        <f t="shared" si="352"/>
        <v>-8.7384877397549188E-2</v>
      </c>
      <c r="AD431" s="40">
        <f t="shared" si="353"/>
        <v>0.26308599999999993</v>
      </c>
    </row>
  </sheetData>
  <autoFilter ref="A1:AD42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31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31">
    <cfRule type="dataBar" priority="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31">
    <cfRule type="dataBar" priority="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Z2:Z431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31"/>
  <sheetViews>
    <sheetView zoomScale="80" zoomScaleNormal="80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G418" sqref="G418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349</v>
      </c>
      <c r="H1" s="138" t="str">
        <f>ROUND(SUM(H2:H19866),2)&amp;"盈利"</f>
        <v>12476.79盈利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TEXT(ROUND(SUM(H2:H19863)/SUM(M2:M19863)*365,4),"0.00%" &amp;  " 
年化")</f>
        <v>35.34% 
年化</v>
      </c>
      <c r="O1" s="135" t="s">
        <v>11</v>
      </c>
      <c r="P1" s="135" t="s">
        <v>12</v>
      </c>
      <c r="Q1" s="129" t="s">
        <v>350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351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352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353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354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355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356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357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358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359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360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361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362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363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364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365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366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367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368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369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370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371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372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373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374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375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376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377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378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379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380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381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382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383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384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385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386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387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388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389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390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391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392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393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394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395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396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397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398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399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400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401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402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403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404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405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406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407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408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409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410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411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412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413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414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415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775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416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417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418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419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420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421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422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423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424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1010</v>
      </c>
      <c r="J40" s="155" t="s">
        <v>1181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425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1010</v>
      </c>
      <c r="J41" s="155" t="s">
        <v>1266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426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1010</v>
      </c>
      <c r="J42" s="155" t="s">
        <v>1267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427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1010</v>
      </c>
      <c r="J43" s="155" t="s">
        <v>1447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428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1010</v>
      </c>
      <c r="J44" s="155" t="s">
        <v>1268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429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1010</v>
      </c>
      <c r="J45" s="155" t="s">
        <v>1448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430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1010</v>
      </c>
      <c r="J46" s="155" t="s">
        <v>1449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431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1010</v>
      </c>
      <c r="J47" s="155" t="s">
        <v>1450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432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1010</v>
      </c>
      <c r="J48" s="155" t="s">
        <v>1269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433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1010</v>
      </c>
      <c r="J49" s="155" t="s">
        <v>1270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434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1451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435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1010</v>
      </c>
      <c r="J51" s="155" t="s">
        <v>1452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436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1010</v>
      </c>
      <c r="J52" s="155" t="s">
        <v>1453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437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1010</v>
      </c>
      <c r="J53" s="155" t="s">
        <v>1454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438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1010</v>
      </c>
      <c r="J54" s="155" t="s">
        <v>1455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439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1010</v>
      </c>
      <c r="J55" s="155" t="s">
        <v>1456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440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1010</v>
      </c>
      <c r="J56" s="155" t="s">
        <v>1271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441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1457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442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1010</v>
      </c>
      <c r="J58" s="155" t="s">
        <v>1272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443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1010</v>
      </c>
      <c r="J59" s="155" t="s">
        <v>1458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444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1010</v>
      </c>
      <c r="J60" s="155" t="s">
        <v>1526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445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1010</v>
      </c>
      <c r="J61" s="155" t="s">
        <v>1527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446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1010</v>
      </c>
      <c r="J62" s="155" t="s">
        <v>1528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447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1010</v>
      </c>
      <c r="J63" s="155" t="s">
        <v>1529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448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1010</v>
      </c>
      <c r="J64" s="155" t="s">
        <v>1530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449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1010</v>
      </c>
      <c r="J65" s="155" t="s">
        <v>1531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450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1010</v>
      </c>
      <c r="J66" s="155" t="s">
        <v>1532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451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1010</v>
      </c>
      <c r="J67" s="155" t="s">
        <v>1459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452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1010</v>
      </c>
      <c r="J68" s="155" t="s">
        <v>1460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453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1010</v>
      </c>
      <c r="J69" s="155" t="s">
        <v>1461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454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1010</v>
      </c>
      <c r="J70" s="155" t="s">
        <v>1533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455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1487</v>
      </c>
      <c r="J71" s="155" t="s">
        <v>1499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456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1010</v>
      </c>
      <c r="J72" s="155" t="s">
        <v>1462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457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1010</v>
      </c>
      <c r="J73" s="155" t="s">
        <v>1534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458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1010</v>
      </c>
      <c r="J74" s="155" t="s">
        <v>1463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459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1010</v>
      </c>
      <c r="J75" s="155" t="s">
        <v>1464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460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1010</v>
      </c>
      <c r="J76" s="155" t="s">
        <v>1465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461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1466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1007</v>
      </c>
      <c r="AE77" s="40"/>
    </row>
    <row r="78" spans="1:31" hidden="1">
      <c r="A78" s="147" t="s">
        <v>462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1010</v>
      </c>
      <c r="J78" s="155" t="s">
        <v>1206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1007</v>
      </c>
      <c r="AE78" s="40"/>
    </row>
    <row r="79" spans="1:31" hidden="1">
      <c r="A79" s="147" t="s">
        <v>463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1010</v>
      </c>
      <c r="J79" s="155" t="s">
        <v>1207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1007</v>
      </c>
      <c r="AE79" s="40"/>
    </row>
    <row r="80" spans="1:31" hidden="1">
      <c r="A80" s="147" t="s">
        <v>464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1010</v>
      </c>
      <c r="J80" s="155" t="s">
        <v>1208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1007</v>
      </c>
      <c r="AE80" s="40"/>
    </row>
    <row r="81" spans="1:31" hidden="1">
      <c r="A81" s="147" t="s">
        <v>465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815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1007</v>
      </c>
      <c r="AE81" s="40"/>
    </row>
    <row r="82" spans="1:31" hidden="1">
      <c r="A82" s="147" t="s">
        <v>466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816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1007</v>
      </c>
      <c r="AE82" s="40"/>
    </row>
    <row r="83" spans="1:31" hidden="1">
      <c r="A83" s="147" t="s">
        <v>467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817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1007</v>
      </c>
      <c r="AE83" s="40"/>
    </row>
    <row r="84" spans="1:31" hidden="1">
      <c r="A84" s="147" t="s">
        <v>468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818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1007</v>
      </c>
      <c r="AE84" s="40"/>
    </row>
    <row r="85" spans="1:31" hidden="1">
      <c r="A85" s="147" t="s">
        <v>469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1054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1007</v>
      </c>
      <c r="AE85" s="40"/>
    </row>
    <row r="86" spans="1:31" hidden="1">
      <c r="A86" s="147" t="s">
        <v>470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1010</v>
      </c>
      <c r="J86" s="155" t="s">
        <v>1055</v>
      </c>
      <c r="K86" s="156">
        <v>43598</v>
      </c>
      <c r="L86" s="157" t="s">
        <v>1027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1007</v>
      </c>
      <c r="AE86" s="40"/>
    </row>
    <row r="87" spans="1:31" hidden="1">
      <c r="A87" s="147" t="s">
        <v>471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1010</v>
      </c>
      <c r="J87" s="155" t="s">
        <v>1086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1007</v>
      </c>
      <c r="AE87" s="40"/>
    </row>
    <row r="88" spans="1:31" hidden="1">
      <c r="A88" s="147" t="s">
        <v>472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1010</v>
      </c>
      <c r="J88" s="155" t="s">
        <v>1099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1007</v>
      </c>
      <c r="AE88" s="40"/>
    </row>
    <row r="89" spans="1:31" hidden="1">
      <c r="A89" s="147" t="s">
        <v>473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1010</v>
      </c>
      <c r="J89" s="155" t="s">
        <v>1100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1007</v>
      </c>
      <c r="AE89" s="40"/>
    </row>
    <row r="90" spans="1:31" hidden="1">
      <c r="A90" s="147" t="s">
        <v>474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819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1007</v>
      </c>
      <c r="AE90" s="40"/>
    </row>
    <row r="91" spans="1:31" hidden="1">
      <c r="A91" s="147" t="s">
        <v>475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1010</v>
      </c>
      <c r="J91" s="155" t="s">
        <v>1273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1007</v>
      </c>
      <c r="AE91" s="40"/>
    </row>
    <row r="92" spans="1:31" hidden="1">
      <c r="A92" s="147" t="s">
        <v>476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1010</v>
      </c>
      <c r="J92" s="155" t="s">
        <v>1274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1007</v>
      </c>
      <c r="AE92" s="40"/>
    </row>
    <row r="93" spans="1:31" hidden="1">
      <c r="A93" s="147" t="s">
        <v>477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1056</v>
      </c>
      <c r="K93" s="156">
        <v>43607</v>
      </c>
      <c r="L93" s="157" t="s">
        <v>1027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1007</v>
      </c>
      <c r="AE93" s="40"/>
    </row>
    <row r="94" spans="1:31" hidden="1">
      <c r="A94" s="10" t="s">
        <v>478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479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480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1010</v>
      </c>
      <c r="J95" s="155" t="s">
        <v>1165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481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482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483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1010</v>
      </c>
      <c r="J97" s="155" t="s">
        <v>1008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484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1010</v>
      </c>
      <c r="J98" s="155" t="s">
        <v>1009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485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820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486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487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488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489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490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1010</v>
      </c>
      <c r="J102" s="155" t="s">
        <v>1106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491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1010</v>
      </c>
      <c r="J103" s="155" t="s">
        <v>1107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492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1057</v>
      </c>
      <c r="K104" s="156">
        <v>43622</v>
      </c>
      <c r="L104" s="157" t="s">
        <v>1027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493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1010</v>
      </c>
      <c r="J105" s="155" t="s">
        <v>1053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494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821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495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1108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496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1075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497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1010</v>
      </c>
      <c r="J109" s="155" t="s">
        <v>1109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498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1010</v>
      </c>
      <c r="J110" s="155" t="s">
        <v>1110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499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1010</v>
      </c>
      <c r="J111" s="155" t="s">
        <v>1104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500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1010</v>
      </c>
      <c r="J112" s="155" t="s">
        <v>1166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501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1010</v>
      </c>
      <c r="J113" s="155" t="s">
        <v>1011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1007</v>
      </c>
      <c r="AE113" s="40"/>
    </row>
    <row r="114" spans="1:31" hidden="1">
      <c r="A114" s="147" t="s">
        <v>502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1010</v>
      </c>
      <c r="J114" s="155" t="s">
        <v>1076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1007</v>
      </c>
      <c r="AE114" s="40"/>
    </row>
    <row r="115" spans="1:31" hidden="1">
      <c r="A115" s="147" t="s">
        <v>503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1010</v>
      </c>
      <c r="J115" s="155" t="s">
        <v>1077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1007</v>
      </c>
      <c r="AE115" s="40"/>
    </row>
    <row r="116" spans="1:31" hidden="1">
      <c r="A116" s="147" t="s">
        <v>504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1058</v>
      </c>
      <c r="K116" s="156">
        <v>43641</v>
      </c>
      <c r="L116" s="157" t="s">
        <v>1027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1007</v>
      </c>
      <c r="AE116" s="40"/>
    </row>
    <row r="117" spans="1:31" hidden="1">
      <c r="A117" s="147" t="s">
        <v>505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1059</v>
      </c>
      <c r="K117" s="156">
        <v>43642</v>
      </c>
      <c r="L117" s="157" t="s">
        <v>1027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1007</v>
      </c>
      <c r="AE117" s="40"/>
    </row>
    <row r="118" spans="1:31" hidden="1">
      <c r="A118" s="147" t="s">
        <v>506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1060</v>
      </c>
      <c r="K118" s="156">
        <v>43643</v>
      </c>
      <c r="L118" s="157" t="s">
        <v>1027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1007</v>
      </c>
      <c r="AE118" s="40"/>
    </row>
    <row r="119" spans="1:31" hidden="1">
      <c r="A119" s="147" t="s">
        <v>507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1010</v>
      </c>
      <c r="J119" s="155" t="s">
        <v>1012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1007</v>
      </c>
      <c r="AE119" s="40"/>
    </row>
    <row r="120" spans="1:31" hidden="1">
      <c r="A120" s="147" t="s">
        <v>508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1010</v>
      </c>
      <c r="J120" s="155" t="s">
        <v>1111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1007</v>
      </c>
      <c r="AE120" s="40"/>
    </row>
    <row r="121" spans="1:31" hidden="1">
      <c r="A121" s="147" t="s">
        <v>509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1010</v>
      </c>
      <c r="J121" s="155" t="s">
        <v>1112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1007</v>
      </c>
      <c r="AE121" s="40"/>
    </row>
    <row r="122" spans="1:31" hidden="1">
      <c r="A122" s="147" t="s">
        <v>510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1010</v>
      </c>
      <c r="J122" s="155" t="s">
        <v>1113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1007</v>
      </c>
      <c r="AE122" s="40"/>
    </row>
    <row r="123" spans="1:31" hidden="1">
      <c r="A123" s="147" t="s">
        <v>511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1010</v>
      </c>
      <c r="J123" s="155" t="s">
        <v>1114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1007</v>
      </c>
      <c r="AE123" s="40"/>
    </row>
    <row r="124" spans="1:31" hidden="1">
      <c r="A124" s="147" t="s">
        <v>512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1010</v>
      </c>
      <c r="J124" s="155" t="s">
        <v>1115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1007</v>
      </c>
      <c r="AE124" s="40"/>
    </row>
    <row r="125" spans="1:31" hidden="1">
      <c r="A125" s="10" t="s">
        <v>513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822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514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823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515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824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516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825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517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826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518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827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519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828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520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829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521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830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522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831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523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1010</v>
      </c>
      <c r="J135" s="155" t="s">
        <v>1275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524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1010</v>
      </c>
      <c r="J136" s="155" t="s">
        <v>1276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525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1010</v>
      </c>
      <c r="J137" s="155" t="s">
        <v>1233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526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1010</v>
      </c>
      <c r="J138" s="155" t="s">
        <v>1013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527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1010</v>
      </c>
      <c r="J139" s="155" t="s">
        <v>1014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528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1010</v>
      </c>
      <c r="J140" s="155" t="s">
        <v>1015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529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1061</v>
      </c>
      <c r="K141" s="156">
        <v>43676</v>
      </c>
      <c r="L141" s="157" t="s">
        <v>1027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530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1062</v>
      </c>
      <c r="K142" s="156">
        <v>43677</v>
      </c>
      <c r="L142" s="157" t="s">
        <v>1027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531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832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532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1010</v>
      </c>
      <c r="J144" s="155" t="s">
        <v>1277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533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1010</v>
      </c>
      <c r="J145" s="155" t="s">
        <v>1116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534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1063</v>
      </c>
      <c r="K146" s="156">
        <v>43683</v>
      </c>
      <c r="L146" s="157" t="s">
        <v>1027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535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1064</v>
      </c>
      <c r="K147" s="156">
        <v>43684</v>
      </c>
      <c r="L147" s="157" t="s">
        <v>1027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536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1065</v>
      </c>
      <c r="K148" s="156">
        <v>43685</v>
      </c>
      <c r="L148" s="157" t="s">
        <v>1027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537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833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538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1010</v>
      </c>
      <c r="J150" s="155" t="s">
        <v>1117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539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1066</v>
      </c>
      <c r="K151" s="156">
        <v>43690</v>
      </c>
      <c r="L151" s="157" t="s">
        <v>1027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540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1555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541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1028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542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1029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543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1067</v>
      </c>
      <c r="K155" s="156">
        <v>43696</v>
      </c>
      <c r="L155" s="157" t="s">
        <v>1027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544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834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545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1010</v>
      </c>
      <c r="J157" s="155" t="s">
        <v>1016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546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1010</v>
      </c>
      <c r="J158" s="155" t="s">
        <v>1017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547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1068</v>
      </c>
      <c r="K159" s="156">
        <v>43700</v>
      </c>
      <c r="L159" s="157" t="s">
        <v>1027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548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835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549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1010</v>
      </c>
      <c r="J161" s="155" t="s">
        <v>1078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1007</v>
      </c>
      <c r="AE161" s="40"/>
    </row>
    <row r="162" spans="1:31" hidden="1">
      <c r="A162" s="147" t="s">
        <v>550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1069</v>
      </c>
      <c r="K162" s="156">
        <v>43705</v>
      </c>
      <c r="L162" s="157" t="s">
        <v>1027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1007</v>
      </c>
      <c r="AE162" s="40"/>
    </row>
    <row r="163" spans="1:31" hidden="1">
      <c r="A163" s="147" t="s">
        <v>551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1010</v>
      </c>
      <c r="J163" s="155" t="s">
        <v>1079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1007</v>
      </c>
      <c r="AE163" s="40"/>
    </row>
    <row r="164" spans="1:31" hidden="1">
      <c r="A164" s="147" t="s">
        <v>552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1070</v>
      </c>
      <c r="K164" s="156">
        <v>43707</v>
      </c>
      <c r="L164" s="157" t="s">
        <v>1027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1007</v>
      </c>
      <c r="AE164" s="40"/>
    </row>
    <row r="165" spans="1:31" hidden="1">
      <c r="A165" s="147" t="s">
        <v>553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1010</v>
      </c>
      <c r="J165" s="155" t="s">
        <v>1118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1007</v>
      </c>
      <c r="AE165" s="40"/>
    </row>
    <row r="166" spans="1:31" hidden="1">
      <c r="A166" s="147" t="s">
        <v>554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1010</v>
      </c>
      <c r="J166" s="155" t="s">
        <v>1278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1007</v>
      </c>
      <c r="AE166" s="40"/>
    </row>
    <row r="167" spans="1:31" hidden="1">
      <c r="A167" s="147" t="s">
        <v>555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1010</v>
      </c>
      <c r="J167" s="155" t="s">
        <v>1279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1007</v>
      </c>
      <c r="AE167" s="40"/>
    </row>
    <row r="168" spans="1:31" hidden="1">
      <c r="A168" s="147" t="s">
        <v>556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1010</v>
      </c>
      <c r="J168" s="155" t="s">
        <v>1280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1007</v>
      </c>
      <c r="AE168" s="40"/>
    </row>
    <row r="169" spans="1:31" hidden="1">
      <c r="A169" s="147" t="s">
        <v>557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1010</v>
      </c>
      <c r="J169" s="155" t="s">
        <v>1281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1007</v>
      </c>
      <c r="AE169" s="40"/>
    </row>
    <row r="170" spans="1:31" hidden="1">
      <c r="A170" s="147" t="s">
        <v>558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1010</v>
      </c>
      <c r="J170" s="155" t="s">
        <v>1282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1007</v>
      </c>
      <c r="AE170" s="40"/>
    </row>
    <row r="171" spans="1:31" hidden="1">
      <c r="A171" s="147" t="s">
        <v>559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1010</v>
      </c>
      <c r="J171" s="155" t="s">
        <v>1283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1007</v>
      </c>
      <c r="AE171" s="40"/>
    </row>
    <row r="172" spans="1:31" hidden="1">
      <c r="A172" s="147" t="s">
        <v>560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1010</v>
      </c>
      <c r="J172" s="155" t="s">
        <v>1284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1007</v>
      </c>
      <c r="AE172" s="40"/>
    </row>
    <row r="173" spans="1:31" hidden="1">
      <c r="A173" s="147" t="s">
        <v>561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1010</v>
      </c>
      <c r="J173" s="155" t="s">
        <v>1285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1007</v>
      </c>
      <c r="AE173" s="40"/>
    </row>
    <row r="174" spans="1:31" hidden="1">
      <c r="A174" s="147" t="s">
        <v>562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1010</v>
      </c>
      <c r="J174" s="155" t="s">
        <v>1286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1007</v>
      </c>
      <c r="AE174" s="40"/>
    </row>
    <row r="175" spans="1:31" hidden="1">
      <c r="A175" s="147" t="s">
        <v>563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1010</v>
      </c>
      <c r="J175" s="155" t="s">
        <v>1287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1007</v>
      </c>
      <c r="AE175" s="40"/>
    </row>
    <row r="176" spans="1:31" hidden="1">
      <c r="A176" s="147" t="s">
        <v>564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1010</v>
      </c>
      <c r="J176" s="155" t="s">
        <v>1288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1007</v>
      </c>
      <c r="AE176" s="40"/>
    </row>
    <row r="177" spans="1:31" hidden="1">
      <c r="A177" s="147" t="s">
        <v>565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1010</v>
      </c>
      <c r="J177" s="155" t="s">
        <v>1289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1007</v>
      </c>
      <c r="AE177" s="40"/>
    </row>
    <row r="178" spans="1:31" hidden="1">
      <c r="A178" s="147" t="s">
        <v>566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1010</v>
      </c>
      <c r="J178" s="155" t="s">
        <v>1290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1007</v>
      </c>
      <c r="AE178" s="40"/>
    </row>
    <row r="179" spans="1:31" hidden="1">
      <c r="A179" s="147" t="s">
        <v>567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1010</v>
      </c>
      <c r="J179" s="155" t="s">
        <v>1291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1007</v>
      </c>
      <c r="AE179" s="40"/>
    </row>
    <row r="180" spans="1:31" hidden="1">
      <c r="A180" s="147" t="s">
        <v>568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1010</v>
      </c>
      <c r="J180" s="155" t="s">
        <v>1292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1007</v>
      </c>
      <c r="AE180" s="40"/>
    </row>
    <row r="181" spans="1:31" hidden="1">
      <c r="A181" s="147" t="s">
        <v>569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1010</v>
      </c>
      <c r="J181" s="155" t="s">
        <v>1293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1007</v>
      </c>
      <c r="AE181" s="40"/>
    </row>
    <row r="182" spans="1:31" hidden="1">
      <c r="A182" s="147" t="s">
        <v>570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1010</v>
      </c>
      <c r="J182" s="155" t="s">
        <v>1119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1007</v>
      </c>
      <c r="AE182" s="40"/>
    </row>
    <row r="183" spans="1:31" hidden="1">
      <c r="A183" s="147" t="s">
        <v>571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1010</v>
      </c>
      <c r="J183" s="155" t="s">
        <v>1120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1007</v>
      </c>
      <c r="AE183" s="40"/>
    </row>
    <row r="184" spans="1:31" hidden="1">
      <c r="A184" s="147" t="s">
        <v>572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1010</v>
      </c>
      <c r="J184" s="155" t="s">
        <v>1121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1007</v>
      </c>
      <c r="AE184" s="40"/>
    </row>
    <row r="185" spans="1:31" hidden="1">
      <c r="A185" s="147" t="s">
        <v>573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1010</v>
      </c>
      <c r="J185" s="155" t="s">
        <v>1122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1007</v>
      </c>
      <c r="AE185" s="40"/>
    </row>
    <row r="186" spans="1:31" hidden="1">
      <c r="A186" s="147" t="s">
        <v>574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1010</v>
      </c>
      <c r="J186" s="155" t="s">
        <v>1123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1007</v>
      </c>
      <c r="AE186" s="40"/>
    </row>
    <row r="187" spans="1:31" hidden="1">
      <c r="A187" s="147" t="s">
        <v>575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1010</v>
      </c>
      <c r="J187" s="155" t="s">
        <v>1294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1007</v>
      </c>
      <c r="AE187" s="40"/>
    </row>
    <row r="188" spans="1:31" hidden="1">
      <c r="A188" s="147" t="s">
        <v>576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1010</v>
      </c>
      <c r="J188" s="155" t="s">
        <v>1295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1007</v>
      </c>
      <c r="AE188" s="40"/>
    </row>
    <row r="189" spans="1:31" hidden="1">
      <c r="A189" s="147" t="s">
        <v>577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1010</v>
      </c>
      <c r="J189" s="155" t="s">
        <v>1296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1007</v>
      </c>
      <c r="AE189" s="40"/>
    </row>
    <row r="190" spans="1:31" hidden="1">
      <c r="A190" s="147" t="s">
        <v>578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1010</v>
      </c>
      <c r="J190" s="155" t="s">
        <v>1297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1007</v>
      </c>
      <c r="AE190" s="40"/>
    </row>
    <row r="191" spans="1:31" hidden="1">
      <c r="A191" s="147" t="s">
        <v>579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1010</v>
      </c>
      <c r="J191" s="155" t="s">
        <v>1298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1007</v>
      </c>
      <c r="AE191" s="40"/>
    </row>
    <row r="192" spans="1:31" hidden="1">
      <c r="A192" s="147" t="s">
        <v>580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1010</v>
      </c>
      <c r="J192" s="155" t="s">
        <v>1299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1007</v>
      </c>
      <c r="AE192" s="40"/>
    </row>
    <row r="193" spans="1:31" hidden="1">
      <c r="A193" s="147" t="s">
        <v>581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1010</v>
      </c>
      <c r="J193" s="155" t="s">
        <v>1124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1007</v>
      </c>
      <c r="AE193" s="40"/>
    </row>
    <row r="194" spans="1:31" hidden="1">
      <c r="A194" s="147" t="s">
        <v>582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1010</v>
      </c>
      <c r="J194" s="155" t="s">
        <v>1125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1007</v>
      </c>
      <c r="AE194" s="40"/>
    </row>
    <row r="195" spans="1:31" hidden="1">
      <c r="A195" s="147" t="s">
        <v>583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1010</v>
      </c>
      <c r="J195" s="155" t="s">
        <v>1300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1007</v>
      </c>
      <c r="AE195" s="40"/>
    </row>
    <row r="196" spans="1:31" hidden="1">
      <c r="A196" s="147" t="s">
        <v>584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1010</v>
      </c>
      <c r="J196" s="155" t="s">
        <v>1126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1007</v>
      </c>
      <c r="AE196" s="40"/>
    </row>
    <row r="197" spans="1:31" hidden="1">
      <c r="A197" s="147" t="s">
        <v>585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1010</v>
      </c>
      <c r="J197" s="155" t="s">
        <v>1127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1007</v>
      </c>
      <c r="AE197" s="40"/>
    </row>
    <row r="198" spans="1:31" hidden="1">
      <c r="A198" s="147" t="s">
        <v>586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1010</v>
      </c>
      <c r="J198" s="155" t="s">
        <v>1128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1007</v>
      </c>
      <c r="AE198" s="40"/>
    </row>
    <row r="199" spans="1:31" hidden="1">
      <c r="A199" s="147" t="s">
        <v>587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1010</v>
      </c>
      <c r="J199" s="155" t="s">
        <v>1301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1007</v>
      </c>
      <c r="AE199" s="40"/>
    </row>
    <row r="200" spans="1:31" hidden="1">
      <c r="A200" s="147" t="s">
        <v>588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1010</v>
      </c>
      <c r="J200" s="155" t="s">
        <v>1302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1007</v>
      </c>
      <c r="AE200" s="40"/>
    </row>
    <row r="201" spans="1:31" hidden="1">
      <c r="A201" s="147" t="s">
        <v>589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1010</v>
      </c>
      <c r="J201" s="155" t="s">
        <v>1129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1007</v>
      </c>
      <c r="AE201" s="40"/>
    </row>
    <row r="202" spans="1:31" hidden="1">
      <c r="A202" s="147" t="s">
        <v>590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1010</v>
      </c>
      <c r="J202" s="155" t="s">
        <v>1080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1007</v>
      </c>
      <c r="AE202" s="40"/>
    </row>
    <row r="203" spans="1:31" hidden="1">
      <c r="A203" s="147" t="s">
        <v>591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1010</v>
      </c>
      <c r="J203" s="155" t="s">
        <v>1130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1007</v>
      </c>
      <c r="AE203" s="40"/>
    </row>
    <row r="204" spans="1:31" hidden="1">
      <c r="A204" s="147" t="s">
        <v>592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1010</v>
      </c>
      <c r="J204" s="155" t="s">
        <v>1131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1007</v>
      </c>
      <c r="AE204" s="40"/>
    </row>
    <row r="205" spans="1:31" hidden="1">
      <c r="A205" s="147" t="s">
        <v>593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1010</v>
      </c>
      <c r="J205" s="155" t="s">
        <v>1303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1007</v>
      </c>
      <c r="AE205" s="40"/>
    </row>
    <row r="206" spans="1:31" hidden="1">
      <c r="A206" s="147" t="s">
        <v>594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1010</v>
      </c>
      <c r="J206" s="155" t="s">
        <v>1132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1007</v>
      </c>
      <c r="AE206" s="40"/>
    </row>
    <row r="207" spans="1:31" hidden="1">
      <c r="A207" s="147" t="s">
        <v>595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1010</v>
      </c>
      <c r="J207" s="155" t="s">
        <v>1304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1007</v>
      </c>
      <c r="AE207" s="40"/>
    </row>
    <row r="208" spans="1:31" hidden="1">
      <c r="A208" s="147" t="s">
        <v>596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1010</v>
      </c>
      <c r="J208" s="155" t="s">
        <v>1133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1007</v>
      </c>
      <c r="AE208" s="40"/>
    </row>
    <row r="209" spans="1:31" hidden="1">
      <c r="A209" s="147" t="s">
        <v>597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1071</v>
      </c>
      <c r="K209" s="156">
        <v>43780</v>
      </c>
      <c r="L209" s="157" t="s">
        <v>1027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1007</v>
      </c>
      <c r="AE209" s="40"/>
    </row>
    <row r="210" spans="1:31" hidden="1">
      <c r="A210" s="147" t="s">
        <v>598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1010</v>
      </c>
      <c r="J210" s="155" t="s">
        <v>1305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1007</v>
      </c>
      <c r="AE210" s="40"/>
    </row>
    <row r="211" spans="1:31" hidden="1">
      <c r="A211" s="147" t="s">
        <v>599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1010</v>
      </c>
      <c r="J211" s="155" t="s">
        <v>1306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1007</v>
      </c>
      <c r="AE211" s="40"/>
    </row>
    <row r="212" spans="1:31" hidden="1">
      <c r="A212" s="147" t="s">
        <v>600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1010</v>
      </c>
      <c r="J212" s="155" t="s">
        <v>1307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1007</v>
      </c>
      <c r="AE212" s="40"/>
    </row>
    <row r="213" spans="1:31" hidden="1">
      <c r="A213" s="147" t="s">
        <v>601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1072</v>
      </c>
      <c r="K213" s="156">
        <v>43784</v>
      </c>
      <c r="L213" s="157" t="s">
        <v>1027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1007</v>
      </c>
      <c r="AE213" s="40"/>
    </row>
    <row r="214" spans="1:31" hidden="1">
      <c r="A214" s="147" t="s">
        <v>602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1010</v>
      </c>
      <c r="J214" s="155" t="s">
        <v>1308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1007</v>
      </c>
      <c r="AE214" s="40"/>
    </row>
    <row r="215" spans="1:31" hidden="1">
      <c r="A215" s="147" t="s">
        <v>603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1010</v>
      </c>
      <c r="J215" s="155" t="s">
        <v>1134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1007</v>
      </c>
      <c r="AE215" s="40"/>
    </row>
    <row r="216" spans="1:31" hidden="1">
      <c r="A216" s="147" t="s">
        <v>604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1010</v>
      </c>
      <c r="J216" s="155" t="s">
        <v>1135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1007</v>
      </c>
      <c r="AE216" s="40"/>
    </row>
    <row r="217" spans="1:31" hidden="1">
      <c r="A217" s="147" t="s">
        <v>605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1010</v>
      </c>
      <c r="J217" s="155" t="s">
        <v>1136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1007</v>
      </c>
      <c r="AE217" s="40"/>
    </row>
    <row r="218" spans="1:31" hidden="1">
      <c r="A218" s="147" t="s">
        <v>606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1010</v>
      </c>
      <c r="J218" s="155" t="s">
        <v>1081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1007</v>
      </c>
      <c r="AE218" s="40"/>
    </row>
    <row r="219" spans="1:31" hidden="1">
      <c r="A219" s="147" t="s">
        <v>607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1010</v>
      </c>
      <c r="J219" s="155" t="s">
        <v>1082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1007</v>
      </c>
      <c r="AE219" s="40"/>
    </row>
    <row r="220" spans="1:31" hidden="1">
      <c r="A220" s="147" t="s">
        <v>608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1073</v>
      </c>
      <c r="K220" s="156">
        <v>43795</v>
      </c>
      <c r="L220" s="157" t="s">
        <v>1027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1007</v>
      </c>
      <c r="AE220" s="40"/>
    </row>
    <row r="221" spans="1:31" hidden="1">
      <c r="A221" s="147" t="s">
        <v>609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1010</v>
      </c>
      <c r="J221" s="155" t="s">
        <v>1309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1007</v>
      </c>
      <c r="AE221" s="40"/>
    </row>
    <row r="222" spans="1:31" hidden="1">
      <c r="A222" s="147" t="s">
        <v>610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1074</v>
      </c>
      <c r="K222" s="156">
        <v>43797</v>
      </c>
      <c r="L222" s="157" t="s">
        <v>1027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1007</v>
      </c>
      <c r="AE222" s="40"/>
    </row>
    <row r="223" spans="1:31" hidden="1">
      <c r="A223" s="147" t="s">
        <v>611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1010</v>
      </c>
      <c r="J223" s="155" t="s">
        <v>1261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1007</v>
      </c>
      <c r="AE223" s="40"/>
    </row>
    <row r="224" spans="1:31" hidden="1">
      <c r="A224" s="147" t="s">
        <v>612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1010</v>
      </c>
      <c r="J224" s="155" t="s">
        <v>1262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1007</v>
      </c>
      <c r="AE224" s="40"/>
    </row>
    <row r="225" spans="1:31" hidden="1">
      <c r="A225" s="147" t="s">
        <v>613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1010</v>
      </c>
      <c r="J225" s="155" t="s">
        <v>1310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1007</v>
      </c>
      <c r="AE225" s="40"/>
    </row>
    <row r="226" spans="1:31" hidden="1">
      <c r="A226" s="147" t="s">
        <v>614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1010</v>
      </c>
      <c r="J226" s="155" t="s">
        <v>1137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1007</v>
      </c>
      <c r="AE226" s="40"/>
    </row>
    <row r="227" spans="1:31" hidden="1">
      <c r="A227" s="147" t="s">
        <v>615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1010</v>
      </c>
      <c r="J227" s="155" t="s">
        <v>1138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1007</v>
      </c>
      <c r="AE227" s="40"/>
    </row>
    <row r="228" spans="1:31" hidden="1">
      <c r="A228" s="147" t="s">
        <v>616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1010</v>
      </c>
      <c r="J228" s="155" t="s">
        <v>1311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1007</v>
      </c>
      <c r="AE228" s="40"/>
    </row>
    <row r="229" spans="1:31" hidden="1">
      <c r="A229" s="147" t="s">
        <v>617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1010</v>
      </c>
      <c r="J229" s="155" t="s">
        <v>1312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1007</v>
      </c>
      <c r="AE229" s="40"/>
    </row>
    <row r="230" spans="1:31" hidden="1">
      <c r="A230" s="147" t="s">
        <v>618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1010</v>
      </c>
      <c r="J230" s="155" t="s">
        <v>1313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1007</v>
      </c>
      <c r="AE230" s="40"/>
    </row>
    <row r="231" spans="1:31" hidden="1">
      <c r="A231" s="147" t="s">
        <v>619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1010</v>
      </c>
      <c r="J231" s="155" t="s">
        <v>1314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1007</v>
      </c>
      <c r="AE231" s="40"/>
    </row>
    <row r="232" spans="1:31" hidden="1">
      <c r="A232" s="147" t="s">
        <v>620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1010</v>
      </c>
      <c r="J232" s="155" t="s">
        <v>1315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1007</v>
      </c>
      <c r="AE232" s="40"/>
    </row>
    <row r="233" spans="1:31" hidden="1">
      <c r="A233" s="147" t="s">
        <v>621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1010</v>
      </c>
      <c r="J233" s="155" t="s">
        <v>1316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1007</v>
      </c>
      <c r="AE233" s="40"/>
    </row>
    <row r="234" spans="1:31" hidden="1">
      <c r="A234" s="147" t="s">
        <v>622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1010</v>
      </c>
      <c r="J234" s="155" t="s">
        <v>1317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1007</v>
      </c>
      <c r="AE234" s="40"/>
    </row>
    <row r="235" spans="1:31" hidden="1">
      <c r="A235" s="147" t="s">
        <v>623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1010</v>
      </c>
      <c r="J235" s="155" t="s">
        <v>1318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1007</v>
      </c>
      <c r="AE235" s="40"/>
    </row>
    <row r="236" spans="1:31" hidden="1">
      <c r="A236" s="147" t="s">
        <v>624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1010</v>
      </c>
      <c r="J236" s="155" t="s">
        <v>1319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1007</v>
      </c>
      <c r="AE236" s="40"/>
    </row>
    <row r="237" spans="1:31" hidden="1">
      <c r="A237" s="147" t="s">
        <v>625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1010</v>
      </c>
      <c r="J237" s="155" t="s">
        <v>1320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1007</v>
      </c>
      <c r="AE237" s="40"/>
    </row>
    <row r="238" spans="1:31" hidden="1">
      <c r="A238" s="147" t="s">
        <v>626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1010</v>
      </c>
      <c r="J238" s="155" t="s">
        <v>1321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1007</v>
      </c>
      <c r="AE238" s="40"/>
    </row>
    <row r="239" spans="1:31" hidden="1">
      <c r="A239" s="147" t="s">
        <v>627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1010</v>
      </c>
      <c r="J239" s="155" t="s">
        <v>1322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1007</v>
      </c>
      <c r="AE239" s="40"/>
    </row>
    <row r="240" spans="1:31" hidden="1">
      <c r="A240" s="147" t="s">
        <v>628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1010</v>
      </c>
      <c r="J240" s="155" t="s">
        <v>1323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1007</v>
      </c>
      <c r="AE240" s="40"/>
    </row>
    <row r="241" spans="1:31" hidden="1">
      <c r="A241" s="147" t="s">
        <v>629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1010</v>
      </c>
      <c r="J241" s="155" t="s">
        <v>1324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1007</v>
      </c>
      <c r="AE241" s="40"/>
    </row>
    <row r="242" spans="1:31" hidden="1">
      <c r="A242" s="147" t="s">
        <v>630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1010</v>
      </c>
      <c r="J242" s="155" t="s">
        <v>1325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1007</v>
      </c>
      <c r="AE242" s="40"/>
    </row>
    <row r="243" spans="1:31" hidden="1">
      <c r="A243" s="147" t="s">
        <v>631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1010</v>
      </c>
      <c r="J243" s="155" t="s">
        <v>1326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1007</v>
      </c>
      <c r="AE243" s="40"/>
    </row>
    <row r="244" spans="1:31" hidden="1">
      <c r="A244" s="147" t="s">
        <v>632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1010</v>
      </c>
      <c r="J244" s="155" t="s">
        <v>1327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1007</v>
      </c>
      <c r="AE244" s="40"/>
    </row>
    <row r="245" spans="1:31" hidden="1">
      <c r="A245" s="147" t="s">
        <v>633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1467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1007</v>
      </c>
      <c r="AE245" s="40"/>
    </row>
    <row r="246" spans="1:31" hidden="1">
      <c r="A246" s="147" t="s">
        <v>634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1010</v>
      </c>
      <c r="J246" s="155" t="s">
        <v>1468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1007</v>
      </c>
      <c r="AE246" s="40"/>
    </row>
    <row r="247" spans="1:31" hidden="1">
      <c r="A247" s="147" t="s">
        <v>635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1010</v>
      </c>
      <c r="J247" s="155" t="s">
        <v>1469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1007</v>
      </c>
      <c r="AE247" s="40"/>
    </row>
    <row r="248" spans="1:31" hidden="1">
      <c r="A248" s="147" t="s">
        <v>636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1010</v>
      </c>
      <c r="J248" s="155" t="s">
        <v>1470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1007</v>
      </c>
      <c r="AE248" s="40"/>
    </row>
    <row r="249" spans="1:31" hidden="1">
      <c r="A249" s="147" t="s">
        <v>637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1010</v>
      </c>
      <c r="J249" s="155" t="s">
        <v>1471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1007</v>
      </c>
      <c r="AE249" s="40"/>
    </row>
    <row r="250" spans="1:31" hidden="1">
      <c r="A250" s="147" t="s">
        <v>638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1010</v>
      </c>
      <c r="J250" s="155" t="s">
        <v>1472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1007</v>
      </c>
      <c r="AE250" s="40"/>
    </row>
    <row r="251" spans="1:31" hidden="1">
      <c r="A251" s="147" t="s">
        <v>639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1010</v>
      </c>
      <c r="J251" s="155" t="s">
        <v>1473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1007</v>
      </c>
      <c r="AE251" s="40"/>
    </row>
    <row r="252" spans="1:31" hidden="1">
      <c r="A252" s="147" t="s">
        <v>640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1010</v>
      </c>
      <c r="J252" s="155" t="s">
        <v>1474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1007</v>
      </c>
      <c r="AE252" s="40"/>
    </row>
    <row r="253" spans="1:31" hidden="1">
      <c r="A253" s="147" t="s">
        <v>641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1010</v>
      </c>
      <c r="J253" s="155" t="s">
        <v>1475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1007</v>
      </c>
      <c r="AE253" s="40"/>
    </row>
    <row r="254" spans="1:31" hidden="1">
      <c r="A254" s="147" t="s">
        <v>642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1010</v>
      </c>
      <c r="J254" s="155" t="s">
        <v>1476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1007</v>
      </c>
      <c r="AE254" s="40"/>
    </row>
    <row r="255" spans="1:31" hidden="1">
      <c r="A255" s="147" t="s">
        <v>643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1010</v>
      </c>
      <c r="J255" s="155" t="s">
        <v>1477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1007</v>
      </c>
      <c r="AE255" s="40"/>
    </row>
    <row r="256" spans="1:31" hidden="1">
      <c r="A256" s="147" t="s">
        <v>644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1010</v>
      </c>
      <c r="J256" s="155" t="s">
        <v>1478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1007</v>
      </c>
      <c r="AE256" s="40"/>
    </row>
    <row r="257" spans="1:31" hidden="1">
      <c r="A257" s="147" t="s">
        <v>645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1010</v>
      </c>
      <c r="J257" s="155" t="s">
        <v>1479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1007</v>
      </c>
      <c r="AE257" s="40"/>
    </row>
    <row r="258" spans="1:31" hidden="1">
      <c r="A258" s="147" t="s">
        <v>646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1010</v>
      </c>
      <c r="J258" s="155" t="s">
        <v>1535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1007</v>
      </c>
    </row>
    <row r="259" spans="1:31" hidden="1">
      <c r="A259" s="147" t="s">
        <v>647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1010</v>
      </c>
      <c r="J259" s="155" t="s">
        <v>1486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1007</v>
      </c>
    </row>
    <row r="260" spans="1:31" hidden="1">
      <c r="A260" s="147" t="s">
        <v>648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1010</v>
      </c>
      <c r="J260" s="155" t="s">
        <v>1536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1007</v>
      </c>
    </row>
    <row r="261" spans="1:31" hidden="1">
      <c r="A261" s="147" t="s">
        <v>649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1010</v>
      </c>
      <c r="J261" s="155" t="s">
        <v>1480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1007</v>
      </c>
    </row>
    <row r="262" spans="1:31" hidden="1">
      <c r="A262" s="147" t="s">
        <v>650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1010</v>
      </c>
      <c r="J262" s="155" t="s">
        <v>1139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1007</v>
      </c>
    </row>
    <row r="263" spans="1:31" hidden="1">
      <c r="A263" s="147" t="s">
        <v>651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1010</v>
      </c>
      <c r="J263" s="155" t="s">
        <v>1083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1007</v>
      </c>
    </row>
    <row r="264" spans="1:31" hidden="1">
      <c r="A264" s="147" t="s">
        <v>652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1010</v>
      </c>
      <c r="J264" s="155" t="s">
        <v>1328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1007</v>
      </c>
    </row>
    <row r="265" spans="1:31" hidden="1">
      <c r="A265" s="147" t="s">
        <v>653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1481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1007</v>
      </c>
    </row>
    <row r="266" spans="1:31" hidden="1">
      <c r="A266" s="147" t="s">
        <v>654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1010</v>
      </c>
      <c r="J266" s="155" t="s">
        <v>1442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1007</v>
      </c>
    </row>
    <row r="267" spans="1:31" hidden="1">
      <c r="A267" s="147" t="s">
        <v>655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1010</v>
      </c>
      <c r="J267" s="155" t="s">
        <v>1443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1007</v>
      </c>
    </row>
    <row r="268" spans="1:31" hidden="1">
      <c r="A268" s="147" t="s">
        <v>656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1010</v>
      </c>
      <c r="J268" s="155" t="s">
        <v>1482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1007</v>
      </c>
    </row>
    <row r="269" spans="1:31" hidden="1">
      <c r="A269" s="147" t="s">
        <v>657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1010</v>
      </c>
      <c r="J269" s="155" t="s">
        <v>1483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1007</v>
      </c>
    </row>
    <row r="270" spans="1:31" hidden="1">
      <c r="A270" s="147" t="s">
        <v>658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1010</v>
      </c>
      <c r="J270" s="155" t="s">
        <v>1484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1007</v>
      </c>
    </row>
    <row r="271" spans="1:31" hidden="1">
      <c r="A271" s="147" t="s">
        <v>659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1010</v>
      </c>
      <c r="J271" s="155" t="s">
        <v>1485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1007</v>
      </c>
    </row>
    <row r="272" spans="1:31" hidden="1">
      <c r="A272" s="147" t="s">
        <v>660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1010</v>
      </c>
      <c r="J272" s="155" t="s">
        <v>1537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1007</v>
      </c>
    </row>
    <row r="273" spans="1:30" hidden="1">
      <c r="A273" s="147" t="s">
        <v>661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1010</v>
      </c>
      <c r="J273" s="155" t="s">
        <v>1538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1007</v>
      </c>
    </row>
    <row r="274" spans="1:30">
      <c r="A274" s="147" t="s">
        <v>662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1010</v>
      </c>
      <c r="J274" s="155" t="s">
        <v>1539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1007</v>
      </c>
    </row>
    <row r="275" spans="1:30">
      <c r="A275" s="147" t="s">
        <v>663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1010</v>
      </c>
      <c r="J275" s="155" t="s">
        <v>1540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1007</v>
      </c>
    </row>
    <row r="276" spans="1:30">
      <c r="A276" s="63" t="s">
        <v>664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0.11370355555555568</v>
      </c>
      <c r="H276" s="58">
        <f t="shared" ref="H276:H280" si="3">IF(G276="",$F$1*C276-B276,G276-B276)</f>
        <v>15.349980000000016</v>
      </c>
      <c r="I276" s="2" t="s">
        <v>66</v>
      </c>
      <c r="J276" s="33" t="s">
        <v>329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2020/10/27</v>
      </c>
      <c r="M276" s="44">
        <f t="shared" ref="M276:M280" ca="1" si="6">(L276-K276+1)*B276</f>
        <v>33750</v>
      </c>
      <c r="N276" s="61">
        <f t="shared" ref="N276:N280" ca="1" si="7">H276/M276*365</f>
        <v>0.16600719111111129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0.10629644444444435</v>
      </c>
    </row>
    <row r="277" spans="1:30">
      <c r="A277" s="63" t="s">
        <v>665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9.960484444444441E-2</v>
      </c>
      <c r="H277" s="58">
        <f t="shared" si="3"/>
        <v>13.446653999999995</v>
      </c>
      <c r="I277" s="2" t="s">
        <v>66</v>
      </c>
      <c r="J277" s="33" t="s">
        <v>331</v>
      </c>
      <c r="K277" s="59">
        <f t="shared" si="4"/>
        <v>43885</v>
      </c>
      <c r="L277" s="60" t="str">
        <f t="shared" ca="1" si="5"/>
        <v>2020/10/27</v>
      </c>
      <c r="M277" s="44">
        <f t="shared" ca="1" si="6"/>
        <v>33345</v>
      </c>
      <c r="N277" s="61">
        <f t="shared" ca="1" si="7"/>
        <v>0.14718934502923969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0.12039515555555562</v>
      </c>
    </row>
    <row r="278" spans="1:30">
      <c r="A278" s="63" t="s">
        <v>666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9.4211377777777786E-2</v>
      </c>
      <c r="H278" s="58">
        <f t="shared" si="3"/>
        <v>12.718536</v>
      </c>
      <c r="I278" s="2" t="s">
        <v>66</v>
      </c>
      <c r="J278" s="33" t="s">
        <v>333</v>
      </c>
      <c r="K278" s="59">
        <f t="shared" si="4"/>
        <v>43886</v>
      </c>
      <c r="L278" s="60" t="str">
        <f t="shared" ca="1" si="5"/>
        <v>2020/10/27</v>
      </c>
      <c r="M278" s="44">
        <f t="shared" ca="1" si="6"/>
        <v>33210</v>
      </c>
      <c r="N278" s="61">
        <f t="shared" ca="1" si="7"/>
        <v>0.13978517434507678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0.12578862222222226</v>
      </c>
    </row>
    <row r="279" spans="1:30">
      <c r="A279" s="63" t="s">
        <v>667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0.12051635555555562</v>
      </c>
      <c r="H279" s="58">
        <f t="shared" si="3"/>
        <v>16.269708000000008</v>
      </c>
      <c r="I279" s="2" t="s">
        <v>66</v>
      </c>
      <c r="J279" s="33" t="s">
        <v>335</v>
      </c>
      <c r="K279" s="59">
        <f t="shared" si="4"/>
        <v>43887</v>
      </c>
      <c r="L279" s="60" t="str">
        <f t="shared" ca="1" si="5"/>
        <v>2020/10/27</v>
      </c>
      <c r="M279" s="44">
        <f t="shared" ca="1" si="6"/>
        <v>33075</v>
      </c>
      <c r="N279" s="61">
        <f t="shared" ca="1" si="7"/>
        <v>0.17954477460317469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9.9483644444444408E-2</v>
      </c>
    </row>
    <row r="280" spans="1:30">
      <c r="A280" s="63" t="s">
        <v>668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0.11663684444444458</v>
      </c>
      <c r="H280" s="58">
        <f t="shared" si="3"/>
        <v>15.745974000000018</v>
      </c>
      <c r="I280" s="2" t="s">
        <v>66</v>
      </c>
      <c r="J280" s="33" t="s">
        <v>337</v>
      </c>
      <c r="K280" s="59">
        <f t="shared" si="4"/>
        <v>43888</v>
      </c>
      <c r="L280" s="60" t="str">
        <f t="shared" ca="1" si="5"/>
        <v>2020/10/27</v>
      </c>
      <c r="M280" s="44">
        <f t="shared" ca="1" si="6"/>
        <v>32940</v>
      </c>
      <c r="N280" s="61">
        <f t="shared" ca="1" si="7"/>
        <v>0.17447724681238636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0.10336315555555545</v>
      </c>
    </row>
    <row r="281" spans="1:30">
      <c r="A281" s="147" t="s">
        <v>669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1010</v>
      </c>
      <c r="J281" s="155" t="s">
        <v>1446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1488</v>
      </c>
    </row>
    <row r="282" spans="1:30">
      <c r="A282" s="147" t="s">
        <v>670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1010</v>
      </c>
      <c r="J282" s="155" t="s">
        <v>1541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1007</v>
      </c>
    </row>
    <row r="283" spans="1:30">
      <c r="A283" s="147" t="s">
        <v>671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1010</v>
      </c>
      <c r="J283" s="155" t="s">
        <v>1542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1007</v>
      </c>
    </row>
    <row r="284" spans="1:30">
      <c r="A284" s="63" t="s">
        <v>672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0.12524746666666672</v>
      </c>
      <c r="H284" s="58">
        <f>IF(G284="",$F$1*C284-B284,G284-B284)</f>
        <v>16.908408000000009</v>
      </c>
      <c r="I284" s="2" t="s">
        <v>66</v>
      </c>
      <c r="J284" s="33" t="s">
        <v>344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2020/10/27</v>
      </c>
      <c r="M284" s="44">
        <f ca="1">(L284-K284+1)*B284</f>
        <v>32130</v>
      </c>
      <c r="N284" s="61">
        <f ca="1">H284/M284*365</f>
        <v>0.19208119887955194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9.4752533333333305E-2</v>
      </c>
    </row>
    <row r="285" spans="1:30">
      <c r="A285" s="63" t="s">
        <v>673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0.10925631111111118</v>
      </c>
      <c r="H285" s="58">
        <f>IF(G285="",$F$1*C285-B285,G285-B285)</f>
        <v>14.74960200000001</v>
      </c>
      <c r="I285" s="2" t="s">
        <v>66</v>
      </c>
      <c r="J285" s="33" t="s">
        <v>346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2020/10/27</v>
      </c>
      <c r="M285" s="44">
        <f ca="1">(L285-K285+1)*B285</f>
        <v>31995</v>
      </c>
      <c r="N285" s="61">
        <f ca="1">H285/M285*365</f>
        <v>0.16826393905297715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0.11074368888888884</v>
      </c>
    </row>
    <row r="286" spans="1:30">
      <c r="A286" s="184" t="s">
        <v>1543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0.11606911111111112</v>
      </c>
      <c r="G286" s="190"/>
      <c r="H286" s="58">
        <f>IF(G286="",$F$1*C286-B286,G286-B286)</f>
        <v>15.669330000000002</v>
      </c>
      <c r="I286" s="2" t="s">
        <v>66</v>
      </c>
      <c r="J286" s="191" t="s">
        <v>1544</v>
      </c>
      <c r="K286" s="192">
        <v>43896</v>
      </c>
      <c r="L286" s="193" t="str">
        <f ca="1">IF(LEN(J286) &gt; 15,DATE(MID(J286,12,4),MID(J286,16,2),MID(J286,18,2)),TEXT(TODAY(),"yyyy/m/d"))</f>
        <v>2020/10/27</v>
      </c>
      <c r="M286" s="194">
        <v>17145</v>
      </c>
      <c r="N286" s="195">
        <f>H286/M286*365</f>
        <v>0.33358445319335089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0.10393088888888891</v>
      </c>
    </row>
    <row r="287" spans="1:30">
      <c r="A287" s="147" t="s">
        <v>843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1010</v>
      </c>
      <c r="J287" s="155" t="s">
        <v>1500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1007</v>
      </c>
    </row>
    <row r="288" spans="1:30">
      <c r="A288" s="147" t="s">
        <v>844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1010</v>
      </c>
      <c r="J288" s="155" t="s">
        <v>1514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1007</v>
      </c>
    </row>
    <row r="289" spans="1:30">
      <c r="A289" s="147" t="s">
        <v>845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1010</v>
      </c>
      <c r="J289" s="155" t="s">
        <v>1515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1007</v>
      </c>
    </row>
    <row r="290" spans="1:30">
      <c r="A290" s="147" t="s">
        <v>846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1010</v>
      </c>
      <c r="J290" s="155" t="s">
        <v>1366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1007</v>
      </c>
    </row>
    <row r="291" spans="1:30" ht="18" customHeight="1">
      <c r="A291" s="147" t="s">
        <v>847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1010</v>
      </c>
      <c r="J291" s="155" t="s">
        <v>1367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1007</v>
      </c>
    </row>
    <row r="292" spans="1:30">
      <c r="A292" s="147" t="s">
        <v>855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1339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1007</v>
      </c>
    </row>
    <row r="293" spans="1:30">
      <c r="A293" s="147" t="s">
        <v>856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1340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1007</v>
      </c>
    </row>
    <row r="294" spans="1:30">
      <c r="A294" s="147" t="s">
        <v>857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1010</v>
      </c>
      <c r="J294" s="155" t="s">
        <v>1173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1007</v>
      </c>
    </row>
    <row r="295" spans="1:30">
      <c r="A295" s="147" t="s">
        <v>858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1010</v>
      </c>
      <c r="J295" s="155" t="s">
        <v>1174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1007</v>
      </c>
    </row>
    <row r="296" spans="1:30">
      <c r="A296" s="147" t="s">
        <v>859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1010</v>
      </c>
      <c r="J296" s="155" t="s">
        <v>1175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1007</v>
      </c>
    </row>
    <row r="297" spans="1:30">
      <c r="A297" s="147" t="s">
        <v>866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1010</v>
      </c>
      <c r="J297" s="155" t="s">
        <v>1176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1007</v>
      </c>
    </row>
    <row r="298" spans="1:30">
      <c r="A298" s="147" t="s">
        <v>867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1010</v>
      </c>
      <c r="J298" s="155" t="s">
        <v>1140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1007</v>
      </c>
    </row>
    <row r="299" spans="1:30">
      <c r="A299" s="147" t="s">
        <v>868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1010</v>
      </c>
      <c r="J299" s="155" t="s">
        <v>1168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1007</v>
      </c>
    </row>
    <row r="300" spans="1:30">
      <c r="A300" s="147" t="s">
        <v>869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1010</v>
      </c>
      <c r="J300" s="155" t="s">
        <v>1177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1007</v>
      </c>
    </row>
    <row r="301" spans="1:30">
      <c r="A301" s="147" t="s">
        <v>870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1010</v>
      </c>
      <c r="J301" s="155" t="s">
        <v>1178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1007</v>
      </c>
    </row>
    <row r="302" spans="1:30">
      <c r="A302" s="147" t="s">
        <v>878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1010</v>
      </c>
      <c r="J302" s="155" t="s">
        <v>1351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1007</v>
      </c>
    </row>
    <row r="303" spans="1:30">
      <c r="A303" s="147" t="s">
        <v>879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1010</v>
      </c>
      <c r="J303" s="155" t="s">
        <v>1352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1007</v>
      </c>
    </row>
    <row r="304" spans="1:30">
      <c r="A304" s="147" t="s">
        <v>880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1010</v>
      </c>
      <c r="J304" s="155" t="s">
        <v>1354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1007</v>
      </c>
    </row>
    <row r="305" spans="1:30">
      <c r="A305" s="147" t="s">
        <v>881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1010</v>
      </c>
      <c r="J305" s="155" t="s">
        <v>1368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1007</v>
      </c>
    </row>
    <row r="306" spans="1:30">
      <c r="A306" s="147" t="s">
        <v>882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1010</v>
      </c>
      <c r="J306" s="155" t="s">
        <v>1179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1007</v>
      </c>
    </row>
    <row r="307" spans="1:30">
      <c r="A307" s="147" t="s">
        <v>887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1338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1007</v>
      </c>
    </row>
    <row r="308" spans="1:30">
      <c r="A308" s="147" t="s">
        <v>888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1337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1007</v>
      </c>
    </row>
    <row r="309" spans="1:30">
      <c r="A309" s="147" t="s">
        <v>889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1010</v>
      </c>
      <c r="J309" s="155" t="s">
        <v>1353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1007</v>
      </c>
    </row>
    <row r="310" spans="1:30">
      <c r="A310" s="147" t="s">
        <v>890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1336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1007</v>
      </c>
    </row>
    <row r="311" spans="1:30">
      <c r="A311" s="147" t="s">
        <v>899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1010</v>
      </c>
      <c r="J311" s="155" t="s">
        <v>1180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1007</v>
      </c>
    </row>
    <row r="312" spans="1:30">
      <c r="A312" s="147" t="s">
        <v>900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1010</v>
      </c>
      <c r="J312" s="155" t="s">
        <v>1355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1007</v>
      </c>
    </row>
    <row r="313" spans="1:30">
      <c r="A313" s="147" t="s">
        <v>901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1335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1007</v>
      </c>
    </row>
    <row r="314" spans="1:30">
      <c r="A314" s="147" t="s">
        <v>902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1010</v>
      </c>
      <c r="J314" s="155" t="s">
        <v>1356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1007</v>
      </c>
    </row>
    <row r="315" spans="1:30">
      <c r="A315" s="147" t="s">
        <v>903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1010</v>
      </c>
      <c r="J315" s="155" t="s">
        <v>1357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1007</v>
      </c>
    </row>
    <row r="316" spans="1:30">
      <c r="A316" s="147" t="s">
        <v>913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1010</v>
      </c>
      <c r="J316" s="155" t="s">
        <v>1358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1007</v>
      </c>
    </row>
    <row r="317" spans="1:30">
      <c r="A317" s="147" t="s">
        <v>914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1010</v>
      </c>
      <c r="J317" s="155" t="s">
        <v>1359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1007</v>
      </c>
    </row>
    <row r="318" spans="1:30">
      <c r="A318" s="147" t="s">
        <v>915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1010</v>
      </c>
      <c r="J318" s="155" t="s">
        <v>1360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1007</v>
      </c>
    </row>
    <row r="319" spans="1:30">
      <c r="A319" s="147" t="s">
        <v>916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1010</v>
      </c>
      <c r="J319" s="155" t="s">
        <v>1361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1007</v>
      </c>
    </row>
    <row r="320" spans="1:30">
      <c r="A320" s="147" t="s">
        <v>917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1334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1007</v>
      </c>
    </row>
    <row r="321" spans="1:30">
      <c r="A321" s="147" t="s">
        <v>925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1333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1007</v>
      </c>
    </row>
    <row r="322" spans="1:30">
      <c r="A322" s="147" t="s">
        <v>926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1332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1007</v>
      </c>
    </row>
    <row r="323" spans="1:30">
      <c r="A323" s="147" t="s">
        <v>927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1331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1007</v>
      </c>
    </row>
    <row r="324" spans="1:30">
      <c r="A324" s="147" t="s">
        <v>928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1010</v>
      </c>
      <c r="J324" s="155" t="s">
        <v>1363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1007</v>
      </c>
    </row>
    <row r="325" spans="1:30">
      <c r="A325" s="147" t="s">
        <v>929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1010</v>
      </c>
      <c r="J325" s="155" t="s">
        <v>1369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1007</v>
      </c>
    </row>
    <row r="326" spans="1:30">
      <c r="A326" s="147" t="s">
        <v>930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1010</v>
      </c>
      <c r="J326" s="155" t="s">
        <v>1370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1007</v>
      </c>
    </row>
    <row r="327" spans="1:30">
      <c r="A327" s="147" t="s">
        <v>931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1010</v>
      </c>
      <c r="J327" s="155" t="s">
        <v>1511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1007</v>
      </c>
    </row>
    <row r="328" spans="1:30">
      <c r="A328" s="147" t="s">
        <v>935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1010</v>
      </c>
      <c r="J328" s="155" t="s">
        <v>1371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1007</v>
      </c>
    </row>
    <row r="329" spans="1:30">
      <c r="A329" s="147" t="s">
        <v>936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1010</v>
      </c>
      <c r="J329" s="155" t="s">
        <v>1512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1007</v>
      </c>
    </row>
    <row r="330" spans="1:30">
      <c r="A330" s="147" t="s">
        <v>937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1010</v>
      </c>
      <c r="J330" s="155" t="s">
        <v>1508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1007</v>
      </c>
    </row>
    <row r="331" spans="1:30">
      <c r="A331" s="147" t="s">
        <v>938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1010</v>
      </c>
      <c r="J331" s="155" t="s">
        <v>1372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1007</v>
      </c>
    </row>
    <row r="332" spans="1:30">
      <c r="A332" s="147" t="s">
        <v>939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1010</v>
      </c>
      <c r="J332" s="155" t="s">
        <v>1516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1007</v>
      </c>
    </row>
    <row r="333" spans="1:30">
      <c r="A333" s="147" t="s">
        <v>950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1010</v>
      </c>
      <c r="J333" s="155" t="s">
        <v>1375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1007</v>
      </c>
    </row>
    <row r="334" spans="1:30">
      <c r="A334" s="147" t="s">
        <v>951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1010</v>
      </c>
      <c r="J334" s="155" t="s">
        <v>1513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1007</v>
      </c>
    </row>
    <row r="335" spans="1:30">
      <c r="A335" s="147" t="s">
        <v>952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1010</v>
      </c>
      <c r="J335" s="155" t="s">
        <v>1373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1007</v>
      </c>
    </row>
    <row r="336" spans="1:30">
      <c r="A336" s="147" t="s">
        <v>953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1010</v>
      </c>
      <c r="J336" s="155" t="s">
        <v>1374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1007</v>
      </c>
    </row>
    <row r="337" spans="1:30">
      <c r="A337" s="147" t="s">
        <v>954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1010</v>
      </c>
      <c r="J337" s="155" t="s">
        <v>1362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1007</v>
      </c>
    </row>
    <row r="338" spans="1:30">
      <c r="A338" s="147" t="s">
        <v>955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1010</v>
      </c>
      <c r="J338" s="155" t="s">
        <v>1364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1007</v>
      </c>
    </row>
    <row r="339" spans="1:30">
      <c r="A339" s="147" t="s">
        <v>957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1010</v>
      </c>
      <c r="J339" s="155" t="s">
        <v>1376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1007</v>
      </c>
    </row>
    <row r="340" spans="1:30">
      <c r="A340" s="147" t="s">
        <v>959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1010</v>
      </c>
      <c r="J340" s="155" t="s">
        <v>1377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1007</v>
      </c>
    </row>
    <row r="341" spans="1:30">
      <c r="A341" s="147" t="s">
        <v>960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1010</v>
      </c>
      <c r="J341" s="155" t="s">
        <v>1365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1007</v>
      </c>
    </row>
    <row r="342" spans="1:30">
      <c r="A342" s="147" t="s">
        <v>962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1010</v>
      </c>
      <c r="J342" s="155" t="s">
        <v>1378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1007</v>
      </c>
    </row>
    <row r="343" spans="1:30">
      <c r="A343" s="147" t="s">
        <v>970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1010</v>
      </c>
      <c r="J343" s="155" t="s">
        <v>1507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1007</v>
      </c>
    </row>
    <row r="344" spans="1:30">
      <c r="A344" s="147" t="s">
        <v>971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1010</v>
      </c>
      <c r="J344" s="155" t="s">
        <v>1517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1007</v>
      </c>
    </row>
    <row r="345" spans="1:30">
      <c r="A345" s="147" t="s">
        <v>972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1010</v>
      </c>
      <c r="J345" s="155" t="s">
        <v>1519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1007</v>
      </c>
    </row>
    <row r="346" spans="1:30">
      <c r="A346" s="147" t="s">
        <v>973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1010</v>
      </c>
      <c r="J346" s="155" t="s">
        <v>1518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1007</v>
      </c>
    </row>
    <row r="347" spans="1:30">
      <c r="A347" s="147" t="s">
        <v>974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1010</v>
      </c>
      <c r="J347" s="155" t="s">
        <v>1520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1007</v>
      </c>
    </row>
    <row r="348" spans="1:30">
      <c r="A348" s="147" t="s">
        <v>988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1010</v>
      </c>
      <c r="J348" s="155" t="s">
        <v>1521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1007</v>
      </c>
    </row>
    <row r="349" spans="1:30">
      <c r="A349" s="147" t="s">
        <v>989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1010</v>
      </c>
      <c r="J349" s="155" t="s">
        <v>1523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1007</v>
      </c>
    </row>
    <row r="350" spans="1:30">
      <c r="A350" s="147" t="s">
        <v>990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1010</v>
      </c>
      <c r="J350" s="155" t="s">
        <v>1525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1007</v>
      </c>
    </row>
    <row r="351" spans="1:30">
      <c r="A351" s="147" t="s">
        <v>991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1010</v>
      </c>
      <c r="J351" s="155" t="s">
        <v>1522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1007</v>
      </c>
    </row>
    <row r="352" spans="1:30">
      <c r="A352" s="147" t="s">
        <v>992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1010</v>
      </c>
      <c r="J352" s="155" t="s">
        <v>1524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1007</v>
      </c>
    </row>
    <row r="353" spans="1:30">
      <c r="A353" s="147" t="s">
        <v>1002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1010</v>
      </c>
      <c r="J353" s="155" t="s">
        <v>1506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1007</v>
      </c>
    </row>
    <row r="354" spans="1:30">
      <c r="A354" s="63" t="s">
        <v>1003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0.11531213333333354</v>
      </c>
      <c r="H354" s="58">
        <f t="shared" ref="H354:H370" si="23">IF(G354="",$F$1*C354-B354,G354-B354)</f>
        <v>15.567138000000028</v>
      </c>
      <c r="I354" s="2" t="s">
        <v>66</v>
      </c>
      <c r="J354" s="33" t="s">
        <v>995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2020/10/27</v>
      </c>
      <c r="M354" s="44">
        <f t="shared" ref="M354:M370" ca="1" si="26">(L354-K354+1)*B354</f>
        <v>18090</v>
      </c>
      <c r="N354" s="61">
        <f t="shared" ref="N354:N370" ca="1" si="27">H354/M354*365</f>
        <v>0.31409648258706524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0.10468786666666649</v>
      </c>
    </row>
    <row r="355" spans="1:30">
      <c r="A355" s="63" t="s">
        <v>1004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0.10840471111111112</v>
      </c>
      <c r="H355" s="58">
        <f t="shared" si="23"/>
        <v>14.634636</v>
      </c>
      <c r="I355" s="2" t="s">
        <v>66</v>
      </c>
      <c r="J355" s="33" t="s">
        <v>997</v>
      </c>
      <c r="K355" s="59">
        <f t="shared" si="24"/>
        <v>43999</v>
      </c>
      <c r="L355" s="60" t="str">
        <f t="shared" ca="1" si="25"/>
        <v>2020/10/27</v>
      </c>
      <c r="M355" s="44">
        <f t="shared" ca="1" si="26"/>
        <v>17955</v>
      </c>
      <c r="N355" s="61">
        <f t="shared" ca="1" si="27"/>
        <v>0.29750165079365082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0.11159528888888891</v>
      </c>
    </row>
    <row r="356" spans="1:30">
      <c r="A356" s="63" t="s">
        <v>1005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0.10793160000000016</v>
      </c>
      <c r="H356" s="58">
        <f t="shared" si="23"/>
        <v>14.57076600000002</v>
      </c>
      <c r="I356" s="2" t="s">
        <v>66</v>
      </c>
      <c r="J356" s="33" t="s">
        <v>999</v>
      </c>
      <c r="K356" s="59">
        <f t="shared" si="24"/>
        <v>44000</v>
      </c>
      <c r="L356" s="60" t="str">
        <f t="shared" ca="1" si="25"/>
        <v>2020/10/27</v>
      </c>
      <c r="M356" s="44">
        <f t="shared" ca="1" si="26"/>
        <v>17820</v>
      </c>
      <c r="N356" s="61">
        <f t="shared" ca="1" si="27"/>
        <v>0.29844722727272771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0.11206839999999987</v>
      </c>
    </row>
    <row r="357" spans="1:30">
      <c r="A357" s="63" t="s">
        <v>1006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9.610382222222226E-2</v>
      </c>
      <c r="H357" s="58">
        <f t="shared" si="23"/>
        <v>12.974016000000006</v>
      </c>
      <c r="I357" s="2" t="s">
        <v>66</v>
      </c>
      <c r="J357" s="33" t="s">
        <v>1001</v>
      </c>
      <c r="K357" s="59">
        <f t="shared" si="24"/>
        <v>44001</v>
      </c>
      <c r="L357" s="60" t="str">
        <f t="shared" ca="1" si="25"/>
        <v>2020/10/27</v>
      </c>
      <c r="M357" s="44">
        <f t="shared" ca="1" si="26"/>
        <v>17685</v>
      </c>
      <c r="N357" s="61">
        <f t="shared" ca="1" si="27"/>
        <v>0.2677701916878712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0.12389617777777777</v>
      </c>
    </row>
    <row r="358" spans="1:30">
      <c r="A358" s="63" t="s">
        <v>1018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9.4968355555555578E-2</v>
      </c>
      <c r="H358" s="58">
        <f t="shared" si="23"/>
        <v>12.820728000000003</v>
      </c>
      <c r="I358" s="2" t="s">
        <v>66</v>
      </c>
      <c r="J358" s="33" t="s">
        <v>1019</v>
      </c>
      <c r="K358" s="59">
        <f t="shared" si="24"/>
        <v>44004</v>
      </c>
      <c r="L358" s="60" t="str">
        <f t="shared" ca="1" si="25"/>
        <v>2020/10/27</v>
      </c>
      <c r="M358" s="44">
        <f t="shared" ca="1" si="26"/>
        <v>17280</v>
      </c>
      <c r="N358" s="61">
        <f t="shared" ca="1" si="27"/>
        <v>0.27080820138888895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0.12503164444444445</v>
      </c>
    </row>
    <row r="359" spans="1:30">
      <c r="A359" s="63" t="s">
        <v>1020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9.1088844444444539E-2</v>
      </c>
      <c r="H359" s="58">
        <f t="shared" si="23"/>
        <v>12.296994000000012</v>
      </c>
      <c r="I359" s="2" t="s">
        <v>66</v>
      </c>
      <c r="J359" s="33" t="s">
        <v>1021</v>
      </c>
      <c r="K359" s="59">
        <f t="shared" si="24"/>
        <v>44005</v>
      </c>
      <c r="L359" s="60" t="str">
        <f t="shared" ca="1" si="25"/>
        <v>2020/10/27</v>
      </c>
      <c r="M359" s="44">
        <f t="shared" ca="1" si="26"/>
        <v>17145</v>
      </c>
      <c r="N359" s="61">
        <f t="shared" ca="1" si="27"/>
        <v>0.26179077340332485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0.12891115555555549</v>
      </c>
    </row>
    <row r="360" spans="1:30">
      <c r="A360" s="63" t="s">
        <v>1022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9.307591111111109E-2</v>
      </c>
      <c r="H360" s="58">
        <f t="shared" si="23"/>
        <v>12.565247999999997</v>
      </c>
      <c r="I360" s="2" t="s">
        <v>66</v>
      </c>
      <c r="J360" s="33" t="s">
        <v>1023</v>
      </c>
      <c r="K360" s="59">
        <f t="shared" si="24"/>
        <v>44006</v>
      </c>
      <c r="L360" s="60" t="str">
        <f t="shared" ca="1" si="25"/>
        <v>2020/10/27</v>
      </c>
      <c r="M360" s="44">
        <f t="shared" ca="1" si="26"/>
        <v>17010</v>
      </c>
      <c r="N360" s="61">
        <f t="shared" ca="1" si="27"/>
        <v>0.26962466313932976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0.12692408888888895</v>
      </c>
    </row>
    <row r="361" spans="1:30">
      <c r="A361" s="63" t="s">
        <v>1141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9.7807022222222192E-2</v>
      </c>
      <c r="H361" s="58">
        <f t="shared" si="23"/>
        <v>13.203947999999997</v>
      </c>
      <c r="I361" s="2" t="s">
        <v>66</v>
      </c>
      <c r="J361" s="33" t="s">
        <v>1146</v>
      </c>
      <c r="K361" s="59">
        <f t="shared" si="24"/>
        <v>44011</v>
      </c>
      <c r="L361" s="60" t="str">
        <f t="shared" ca="1" si="25"/>
        <v>2020/10/27</v>
      </c>
      <c r="M361" s="44">
        <f t="shared" ca="1" si="26"/>
        <v>16335</v>
      </c>
      <c r="N361" s="61">
        <f t="shared" ca="1" si="27"/>
        <v>0.29503771166207521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0.12219297777777784</v>
      </c>
    </row>
    <row r="362" spans="1:30">
      <c r="A362" s="63" t="s">
        <v>1142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7.9544933333333484E-2</v>
      </c>
      <c r="H362" s="58">
        <f t="shared" si="23"/>
        <v>10.73856600000002</v>
      </c>
      <c r="I362" s="2" t="s">
        <v>66</v>
      </c>
      <c r="J362" s="33" t="s">
        <v>1147</v>
      </c>
      <c r="K362" s="59">
        <f t="shared" si="24"/>
        <v>44012</v>
      </c>
      <c r="L362" s="60" t="str">
        <f t="shared" ca="1" si="25"/>
        <v>2020/10/27</v>
      </c>
      <c r="M362" s="44">
        <f t="shared" ca="1" si="26"/>
        <v>16200</v>
      </c>
      <c r="N362" s="61">
        <f t="shared" ca="1" si="27"/>
        <v>0.24194917222222267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0.14045506666666654</v>
      </c>
    </row>
    <row r="363" spans="1:30">
      <c r="A363" s="63" t="s">
        <v>1143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7.6327777777777966E-2</v>
      </c>
      <c r="H363" s="58">
        <f t="shared" si="23"/>
        <v>10.304250000000025</v>
      </c>
      <c r="I363" s="2" t="s">
        <v>66</v>
      </c>
      <c r="J363" s="33" t="s">
        <v>1148</v>
      </c>
      <c r="K363" s="59">
        <f t="shared" si="24"/>
        <v>44013</v>
      </c>
      <c r="L363" s="60" t="str">
        <f t="shared" ca="1" si="25"/>
        <v>2020/10/27</v>
      </c>
      <c r="M363" s="44">
        <f t="shared" ca="1" si="26"/>
        <v>16065</v>
      </c>
      <c r="N363" s="61">
        <f t="shared" ca="1" si="27"/>
        <v>0.2341146125116719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0.14367222222222206</v>
      </c>
    </row>
    <row r="364" spans="1:30">
      <c r="A364" s="63" t="s">
        <v>1144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5.9579644444444621E-2</v>
      </c>
      <c r="H364" s="58">
        <f t="shared" si="23"/>
        <v>8.0432520000000238</v>
      </c>
      <c r="I364" s="2" t="s">
        <v>66</v>
      </c>
      <c r="J364" s="33" t="s">
        <v>1150</v>
      </c>
      <c r="K364" s="59">
        <f t="shared" si="24"/>
        <v>44014</v>
      </c>
      <c r="L364" s="60" t="str">
        <f t="shared" ca="1" si="25"/>
        <v>2020/10/27</v>
      </c>
      <c r="M364" s="44">
        <f t="shared" ca="1" si="26"/>
        <v>15930</v>
      </c>
      <c r="N364" s="61">
        <f t="shared" ca="1" si="27"/>
        <v>0.18429296798493464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0.16042035555555539</v>
      </c>
    </row>
    <row r="365" spans="1:30">
      <c r="A365" s="63" t="s">
        <v>1145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4.6616400000000044E-2</v>
      </c>
      <c r="H365" s="58">
        <f t="shared" si="23"/>
        <v>6.2932140000000061</v>
      </c>
      <c r="I365" s="2" t="s">
        <v>66</v>
      </c>
      <c r="J365" s="33" t="s">
        <v>1152</v>
      </c>
      <c r="K365" s="59">
        <f t="shared" si="24"/>
        <v>44015</v>
      </c>
      <c r="L365" s="60" t="str">
        <f t="shared" ca="1" si="25"/>
        <v>2020/10/27</v>
      </c>
      <c r="M365" s="44">
        <f t="shared" ca="1" si="26"/>
        <v>15795</v>
      </c>
      <c r="N365" s="61">
        <f t="shared" ca="1" si="27"/>
        <v>0.14542723076923089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0.17338359999999997</v>
      </c>
    </row>
    <row r="366" spans="1:30">
      <c r="A366" s="63" t="s">
        <v>1501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6.3783000000000815E-3</v>
      </c>
      <c r="H366" s="58">
        <f t="shared" si="23"/>
        <v>0.76539600000000974</v>
      </c>
      <c r="I366" s="2" t="s">
        <v>66</v>
      </c>
      <c r="J366" s="33" t="s">
        <v>1490</v>
      </c>
      <c r="K366" s="59">
        <f t="shared" si="24"/>
        <v>44018</v>
      </c>
      <c r="L366" s="60" t="str">
        <f t="shared" ca="1" si="25"/>
        <v>2020/10/27</v>
      </c>
      <c r="M366" s="44">
        <f t="shared" ca="1" si="26"/>
        <v>13680</v>
      </c>
      <c r="N366" s="61">
        <f t="shared" ca="1" si="27"/>
        <v>2.0421750000000259E-2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0.20362169999999993</v>
      </c>
    </row>
    <row r="367" spans="1:30">
      <c r="A367" s="63" t="s">
        <v>1502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-6.6085999999999723E-3</v>
      </c>
      <c r="H367" s="58">
        <f t="shared" si="23"/>
        <v>-0.79303199999999663</v>
      </c>
      <c r="I367" s="2" t="s">
        <v>66</v>
      </c>
      <c r="J367" s="33" t="s">
        <v>1492</v>
      </c>
      <c r="K367" s="59">
        <f t="shared" si="24"/>
        <v>44019</v>
      </c>
      <c r="L367" s="60" t="str">
        <f t="shared" ca="1" si="25"/>
        <v>2020/10/27</v>
      </c>
      <c r="M367" s="44">
        <f t="shared" ca="1" si="26"/>
        <v>13560</v>
      </c>
      <c r="N367" s="61">
        <f t="shared" ca="1" si="27"/>
        <v>-2.1346362831858316E-2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0.21660859999999998</v>
      </c>
    </row>
    <row r="368" spans="1:30">
      <c r="A368" s="63" t="s">
        <v>1503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-2.853729999999987E-2</v>
      </c>
      <c r="H368" s="58">
        <f t="shared" si="23"/>
        <v>-3.4244759999999843</v>
      </c>
      <c r="I368" s="2" t="s">
        <v>66</v>
      </c>
      <c r="J368" s="33" t="s">
        <v>1494</v>
      </c>
      <c r="K368" s="59">
        <f t="shared" si="24"/>
        <v>44020</v>
      </c>
      <c r="L368" s="60" t="str">
        <f t="shared" ca="1" si="25"/>
        <v>2020/10/27</v>
      </c>
      <c r="M368" s="44">
        <f t="shared" ca="1" si="26"/>
        <v>13440</v>
      </c>
      <c r="N368" s="61">
        <f t="shared" ca="1" si="27"/>
        <v>-9.3001022321428137E-2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0.2385372999999999</v>
      </c>
    </row>
    <row r="369" spans="1:30">
      <c r="A369" s="63" t="s">
        <v>1504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-5.0572449999999949E-2</v>
      </c>
      <c r="H369" s="58">
        <f t="shared" si="23"/>
        <v>-6.0686939999999936</v>
      </c>
      <c r="I369" s="2" t="s">
        <v>66</v>
      </c>
      <c r="J369" s="33" t="s">
        <v>1496</v>
      </c>
      <c r="K369" s="59">
        <f t="shared" si="24"/>
        <v>44021</v>
      </c>
      <c r="L369" s="60" t="str">
        <f t="shared" ca="1" si="25"/>
        <v>2020/10/27</v>
      </c>
      <c r="M369" s="44">
        <f t="shared" ca="1" si="26"/>
        <v>13320</v>
      </c>
      <c r="N369" s="61">
        <f t="shared" ca="1" si="27"/>
        <v>-0.16629679504504488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0.26057244999999996</v>
      </c>
    </row>
    <row r="370" spans="1:30">
      <c r="A370" s="63" t="s">
        <v>1505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-4.9295049999999917E-2</v>
      </c>
      <c r="H370" s="58">
        <f t="shared" si="23"/>
        <v>-5.9154059999999902</v>
      </c>
      <c r="I370" s="2" t="s">
        <v>66</v>
      </c>
      <c r="J370" s="33" t="s">
        <v>1498</v>
      </c>
      <c r="K370" s="59">
        <f t="shared" si="24"/>
        <v>44022</v>
      </c>
      <c r="L370" s="60" t="str">
        <f t="shared" ca="1" si="25"/>
        <v>2020/10/27</v>
      </c>
      <c r="M370" s="44">
        <f t="shared" ca="1" si="26"/>
        <v>13200</v>
      </c>
      <c r="N370" s="61">
        <f t="shared" ca="1" si="27"/>
        <v>-0.16356993863636338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0.25929504999999992</v>
      </c>
    </row>
    <row r="371" spans="1:30">
      <c r="A371" s="63" t="s">
        <v>1566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-7.7823649999999966E-2</v>
      </c>
      <c r="H371" s="58">
        <f t="shared" ref="H371:H375" si="43">IF(G371="",$F$1*C371-B371,G371-B371)</f>
        <v>-9.3388379999999955</v>
      </c>
      <c r="I371" s="2" t="s">
        <v>66</v>
      </c>
      <c r="J371" s="33" t="s">
        <v>1557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2020/10/27</v>
      </c>
      <c r="M371" s="44">
        <f t="shared" ref="M371:M375" ca="1" si="46">(L371-K371+1)*B371</f>
        <v>12840</v>
      </c>
      <c r="N371" s="61">
        <f t="shared" ref="N371:N375" ca="1" si="47">H371/M371*365</f>
        <v>-0.26547319859813073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0.28782364999999999</v>
      </c>
    </row>
    <row r="372" spans="1:30">
      <c r="A372" s="63" t="s">
        <v>1567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-6.6220600000000004E-2</v>
      </c>
      <c r="H372" s="58">
        <f t="shared" si="43"/>
        <v>-7.946472</v>
      </c>
      <c r="I372" s="2" t="s">
        <v>66</v>
      </c>
      <c r="J372" s="33" t="s">
        <v>1559</v>
      </c>
      <c r="K372" s="59">
        <f t="shared" si="44"/>
        <v>44026</v>
      </c>
      <c r="L372" s="60" t="str">
        <f t="shared" ca="1" si="45"/>
        <v>2020/10/27</v>
      </c>
      <c r="M372" s="44">
        <f t="shared" ca="1" si="46"/>
        <v>12720</v>
      </c>
      <c r="N372" s="61">
        <f t="shared" ca="1" si="47"/>
        <v>-0.22802376415094341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0.27622060000000004</v>
      </c>
    </row>
    <row r="373" spans="1:30">
      <c r="A373" s="63" t="s">
        <v>1568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-4.7911199999999945E-2</v>
      </c>
      <c r="H373" s="58">
        <f t="shared" si="43"/>
        <v>-5.7493439999999936</v>
      </c>
      <c r="I373" s="2" t="s">
        <v>66</v>
      </c>
      <c r="J373" s="33" t="s">
        <v>1561</v>
      </c>
      <c r="K373" s="59">
        <f t="shared" si="44"/>
        <v>44027</v>
      </c>
      <c r="L373" s="60" t="str">
        <f t="shared" ca="1" si="45"/>
        <v>2020/10/27</v>
      </c>
      <c r="M373" s="44">
        <f t="shared" ca="1" si="46"/>
        <v>12600</v>
      </c>
      <c r="N373" s="61">
        <f t="shared" ca="1" si="47"/>
        <v>-0.16654845714285696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0.25791119999999995</v>
      </c>
    </row>
    <row r="374" spans="1:30">
      <c r="A374" s="63" t="s">
        <v>1569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-2.6699499999999431E-3</v>
      </c>
      <c r="H374" s="58">
        <f t="shared" si="43"/>
        <v>-0.32039399999999318</v>
      </c>
      <c r="I374" s="2" t="s">
        <v>66</v>
      </c>
      <c r="J374" s="33" t="s">
        <v>1563</v>
      </c>
      <c r="K374" s="59">
        <f t="shared" si="44"/>
        <v>44028</v>
      </c>
      <c r="L374" s="60" t="str">
        <f t="shared" ca="1" si="45"/>
        <v>2020/10/27</v>
      </c>
      <c r="M374" s="44">
        <f t="shared" ca="1" si="46"/>
        <v>12480</v>
      </c>
      <c r="N374" s="61">
        <f t="shared" ca="1" si="47"/>
        <v>-9.3704975961536457E-3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0.21266994999999997</v>
      </c>
    </row>
    <row r="375" spans="1:30">
      <c r="A375" s="63" t="s">
        <v>1570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-7.0343999999998626E-3</v>
      </c>
      <c r="H375" s="58">
        <f t="shared" si="43"/>
        <v>-0.84412799999998356</v>
      </c>
      <c r="I375" s="2" t="s">
        <v>66</v>
      </c>
      <c r="J375" s="33" t="s">
        <v>1565</v>
      </c>
      <c r="K375" s="59">
        <f t="shared" si="44"/>
        <v>44029</v>
      </c>
      <c r="L375" s="60" t="str">
        <f t="shared" ca="1" si="45"/>
        <v>2020/10/27</v>
      </c>
      <c r="M375" s="44">
        <f t="shared" ca="1" si="46"/>
        <v>12360</v>
      </c>
      <c r="N375" s="61">
        <f t="shared" ca="1" si="47"/>
        <v>-2.4927728155339321E-2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0.21703439999999988</v>
      </c>
    </row>
    <row r="376" spans="1:30">
      <c r="A376" s="63" t="s">
        <v>1581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-3.3966249999999934E-2</v>
      </c>
      <c r="H376" s="58">
        <f t="shared" ref="H376:H380" si="62">IF(G376="",$F$1*C376-B376,G376-B376)</f>
        <v>-4.0759499999999917</v>
      </c>
      <c r="I376" s="2" t="s">
        <v>66</v>
      </c>
      <c r="J376" s="33" t="s">
        <v>1572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2020/10/27</v>
      </c>
      <c r="M376" s="44">
        <f t="shared" ref="M376:M380" ca="1" si="65">(L376-K376+1)*B376</f>
        <v>12000</v>
      </c>
      <c r="N376" s="61">
        <f t="shared" ref="N376:N380" ca="1" si="66">H376/M376*365</f>
        <v>-0.12397681249999976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0.24396624999999994</v>
      </c>
    </row>
    <row r="377" spans="1:30">
      <c r="A377" s="63" t="s">
        <v>1582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-3.9501649999999937E-2</v>
      </c>
      <c r="H377" s="58">
        <f t="shared" si="62"/>
        <v>-4.7401979999999924</v>
      </c>
      <c r="I377" s="2" t="s">
        <v>66</v>
      </c>
      <c r="J377" s="33" t="s">
        <v>1574</v>
      </c>
      <c r="K377" s="59">
        <f t="shared" si="63"/>
        <v>44033</v>
      </c>
      <c r="L377" s="60" t="str">
        <f t="shared" ca="1" si="64"/>
        <v>2020/10/27</v>
      </c>
      <c r="M377" s="44">
        <f t="shared" ca="1" si="65"/>
        <v>11880</v>
      </c>
      <c r="N377" s="61">
        <f t="shared" ca="1" si="66"/>
        <v>-0.14563739646464624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0.24950164999999996</v>
      </c>
    </row>
    <row r="378" spans="1:30">
      <c r="A378" s="63" t="s">
        <v>1583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-4.9188599999999978E-2</v>
      </c>
      <c r="H378" s="58">
        <f t="shared" si="62"/>
        <v>-5.902631999999997</v>
      </c>
      <c r="I378" s="2" t="s">
        <v>66</v>
      </c>
      <c r="J378" s="33" t="s">
        <v>1576</v>
      </c>
      <c r="K378" s="59">
        <f t="shared" si="63"/>
        <v>44034</v>
      </c>
      <c r="L378" s="60" t="str">
        <f t="shared" ca="1" si="64"/>
        <v>2020/10/27</v>
      </c>
      <c r="M378" s="44">
        <f t="shared" ca="1" si="65"/>
        <v>11760</v>
      </c>
      <c r="N378" s="61">
        <f t="shared" ca="1" si="66"/>
        <v>-0.1832024387755101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0.25918859999999999</v>
      </c>
    </row>
    <row r="379" spans="1:30">
      <c r="A379" s="63" t="s">
        <v>1584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-4.9295049999999917E-2</v>
      </c>
      <c r="H379" s="58">
        <f t="shared" si="62"/>
        <v>-5.9154059999999902</v>
      </c>
      <c r="I379" s="2" t="s">
        <v>66</v>
      </c>
      <c r="J379" s="33" t="s">
        <v>1578</v>
      </c>
      <c r="K379" s="59">
        <f t="shared" si="63"/>
        <v>44035</v>
      </c>
      <c r="L379" s="60" t="str">
        <f t="shared" ca="1" si="64"/>
        <v>2020/10/27</v>
      </c>
      <c r="M379" s="44">
        <f t="shared" ca="1" si="65"/>
        <v>11640</v>
      </c>
      <c r="N379" s="61">
        <f t="shared" ca="1" si="66"/>
        <v>-0.18549168298969043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0.25929504999999992</v>
      </c>
    </row>
    <row r="380" spans="1:30">
      <c r="A380" s="63" t="s">
        <v>1585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-1.4989999999999763E-3</v>
      </c>
      <c r="H380" s="58">
        <f t="shared" si="62"/>
        <v>-0.17987999999999715</v>
      </c>
      <c r="I380" s="2" t="s">
        <v>66</v>
      </c>
      <c r="J380" s="33" t="s">
        <v>1580</v>
      </c>
      <c r="K380" s="59">
        <f t="shared" si="63"/>
        <v>44036</v>
      </c>
      <c r="L380" s="60" t="str">
        <f t="shared" ca="1" si="64"/>
        <v>2020/10/27</v>
      </c>
      <c r="M380" s="44">
        <f t="shared" ca="1" si="65"/>
        <v>11520</v>
      </c>
      <c r="N380" s="61">
        <f t="shared" ca="1" si="66"/>
        <v>-5.6993229166665766E-3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0.21149899999999999</v>
      </c>
    </row>
    <row r="381" spans="1:30">
      <c r="A381" s="63" t="s">
        <v>1597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-3.3086499999999573E-3</v>
      </c>
      <c r="H381" s="58">
        <f t="shared" ref="H381:H385" si="81">IF(G381="",$F$1*C381-B381,G381-B381)</f>
        <v>-0.3970379999999949</v>
      </c>
      <c r="I381" s="2" t="s">
        <v>66</v>
      </c>
      <c r="J381" s="33" t="s">
        <v>1588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2020/10/27</v>
      </c>
      <c r="M381" s="44">
        <f t="shared" ref="M381:M385" ca="1" si="84">(L381-K381+1)*B381</f>
        <v>11160</v>
      </c>
      <c r="N381" s="61">
        <f t="shared" ref="N381:N385" ca="1" si="85">H381/M381*365</f>
        <v>-1.2985561827956823E-2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0.21330864999999999</v>
      </c>
    </row>
    <row r="382" spans="1:30">
      <c r="A382" s="63" t="s">
        <v>1598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-1.2037549999999916E-2</v>
      </c>
      <c r="H382" s="58">
        <f t="shared" si="81"/>
        <v>-1.4445059999999899</v>
      </c>
      <c r="I382" s="2" t="s">
        <v>66</v>
      </c>
      <c r="J382" s="33" t="s">
        <v>1590</v>
      </c>
      <c r="K382" s="59">
        <f t="shared" si="82"/>
        <v>44040</v>
      </c>
      <c r="L382" s="60" t="str">
        <f t="shared" ca="1" si="83"/>
        <v>2020/10/27</v>
      </c>
      <c r="M382" s="44">
        <f t="shared" ca="1" si="84"/>
        <v>11040</v>
      </c>
      <c r="N382" s="61">
        <f t="shared" ca="1" si="85"/>
        <v>-4.7757671195651843E-2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0.22203754999999994</v>
      </c>
    </row>
    <row r="383" spans="1:30">
      <c r="A383" s="63" t="s">
        <v>1599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-3.7904899999999957E-2</v>
      </c>
      <c r="H383" s="58">
        <f t="shared" si="81"/>
        <v>-4.5485879999999952</v>
      </c>
      <c r="I383" s="2" t="s">
        <v>66</v>
      </c>
      <c r="J383" s="33" t="s">
        <v>1592</v>
      </c>
      <c r="K383" s="59">
        <f t="shared" si="82"/>
        <v>44041</v>
      </c>
      <c r="L383" s="60" t="str">
        <f t="shared" ca="1" si="83"/>
        <v>2020/10/27</v>
      </c>
      <c r="M383" s="44">
        <f t="shared" ca="1" si="84"/>
        <v>10920</v>
      </c>
      <c r="N383" s="61">
        <f t="shared" ca="1" si="85"/>
        <v>-0.15203613736263721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0.24790489999999998</v>
      </c>
    </row>
    <row r="384" spans="1:30">
      <c r="A384" s="63" t="s">
        <v>1600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-3.5350099999999905E-2</v>
      </c>
      <c r="H384" s="58">
        <f t="shared" si="81"/>
        <v>-4.2420119999999883</v>
      </c>
      <c r="I384" s="2" t="s">
        <v>66</v>
      </c>
      <c r="J384" s="33" t="s">
        <v>1594</v>
      </c>
      <c r="K384" s="59">
        <f t="shared" si="82"/>
        <v>44042</v>
      </c>
      <c r="L384" s="60" t="str">
        <f t="shared" ca="1" si="83"/>
        <v>2020/10/27</v>
      </c>
      <c r="M384" s="44">
        <f t="shared" ca="1" si="84"/>
        <v>10800</v>
      </c>
      <c r="N384" s="61">
        <f t="shared" ca="1" si="85"/>
        <v>-0.14336429444444407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0.24535009999999993</v>
      </c>
    </row>
    <row r="385" spans="1:30">
      <c r="A385" s="63" t="s">
        <v>1601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-4.5888649999999961E-2</v>
      </c>
      <c r="H385" s="58">
        <f t="shared" si="81"/>
        <v>-5.5066379999999953</v>
      </c>
      <c r="I385" s="2" t="s">
        <v>66</v>
      </c>
      <c r="J385" s="33" t="s">
        <v>1596</v>
      </c>
      <c r="K385" s="59">
        <f t="shared" si="82"/>
        <v>44043</v>
      </c>
      <c r="L385" s="60" t="str">
        <f t="shared" ca="1" si="83"/>
        <v>2020/10/27</v>
      </c>
      <c r="M385" s="44">
        <f t="shared" ca="1" si="84"/>
        <v>10680</v>
      </c>
      <c r="N385" s="61">
        <f t="shared" ca="1" si="85"/>
        <v>-0.18819502528089871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0.25588865</v>
      </c>
    </row>
    <row r="386" spans="1:30">
      <c r="A386" s="63" t="s">
        <v>1615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-6.7391549999999967E-2</v>
      </c>
      <c r="H386" s="58">
        <f t="shared" ref="H386" si="100">IF(G386="",$F$1*C386-B386,G386-B386)</f>
        <v>-8.086985999999996</v>
      </c>
      <c r="I386" s="2" t="s">
        <v>66</v>
      </c>
      <c r="J386" s="33" t="s">
        <v>1606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2020/10/27</v>
      </c>
      <c r="M386" s="44">
        <f t="shared" ref="M386" ca="1" si="103">(L386-K386+1)*B386</f>
        <v>10320</v>
      </c>
      <c r="N386" s="61">
        <f t="shared" ref="N386" ca="1" si="104">H386/M386*365</f>
        <v>-0.28602227616279058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0.27739154999999999</v>
      </c>
    </row>
    <row r="387" spans="1:30">
      <c r="A387" s="63" t="s">
        <v>1616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-6.2069049999999966E-2</v>
      </c>
      <c r="H387" s="58">
        <f t="shared" ref="H387:H390" si="119">IF(G387="",$F$1*C387-B387,G387-B387)</f>
        <v>-7.448285999999996</v>
      </c>
      <c r="I387" s="2" t="s">
        <v>66</v>
      </c>
      <c r="J387" s="33" t="s">
        <v>1608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2020/10/27</v>
      </c>
      <c r="M387" s="44">
        <f t="shared" ref="M387:M390" ca="1" si="122">(L387-K387+1)*B387</f>
        <v>10200</v>
      </c>
      <c r="N387" s="61">
        <f t="shared" ref="N387:N390" ca="1" si="123">H387/M387*365</f>
        <v>-0.26653180294117634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0.27206904999999998</v>
      </c>
    </row>
    <row r="388" spans="1:30">
      <c r="A388" s="63" t="s">
        <v>1617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-7.1543099999999998E-2</v>
      </c>
      <c r="H388" s="58">
        <f t="shared" si="119"/>
        <v>-8.585172</v>
      </c>
      <c r="I388" s="2" t="s">
        <v>66</v>
      </c>
      <c r="J388" s="33" t="s">
        <v>1610</v>
      </c>
      <c r="K388" s="59">
        <f t="shared" si="120"/>
        <v>44048</v>
      </c>
      <c r="L388" s="60" t="str">
        <f t="shared" ca="1" si="121"/>
        <v>2020/10/27</v>
      </c>
      <c r="M388" s="44">
        <f t="shared" ca="1" si="122"/>
        <v>10080</v>
      </c>
      <c r="N388" s="61">
        <f t="shared" ca="1" si="123"/>
        <v>-0.31087180357142857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0.28154310000000005</v>
      </c>
    </row>
    <row r="389" spans="1:30">
      <c r="A389" s="63" t="s">
        <v>1618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-7.1543099999999998E-2</v>
      </c>
      <c r="H389" s="58">
        <f t="shared" si="119"/>
        <v>-8.585172</v>
      </c>
      <c r="I389" s="2" t="s">
        <v>66</v>
      </c>
      <c r="J389" s="33" t="s">
        <v>1612</v>
      </c>
      <c r="K389" s="59">
        <f t="shared" si="120"/>
        <v>44049</v>
      </c>
      <c r="L389" s="60" t="str">
        <f t="shared" ca="1" si="121"/>
        <v>2020/10/27</v>
      </c>
      <c r="M389" s="44">
        <f t="shared" ca="1" si="122"/>
        <v>9960</v>
      </c>
      <c r="N389" s="61">
        <f t="shared" ca="1" si="123"/>
        <v>-0.31461724698795179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0.28154310000000005</v>
      </c>
    </row>
    <row r="390" spans="1:30">
      <c r="A390" s="63" t="s">
        <v>1619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-6.1217449999999944E-2</v>
      </c>
      <c r="H390" s="58">
        <f t="shared" si="119"/>
        <v>-7.3460939999999937</v>
      </c>
      <c r="I390" s="2" t="s">
        <v>66</v>
      </c>
      <c r="J390" s="33" t="s">
        <v>1614</v>
      </c>
      <c r="K390" s="59">
        <f t="shared" si="120"/>
        <v>44050</v>
      </c>
      <c r="L390" s="60" t="str">
        <f t="shared" ca="1" si="121"/>
        <v>2020/10/27</v>
      </c>
      <c r="M390" s="44">
        <f t="shared" ca="1" si="122"/>
        <v>9840</v>
      </c>
      <c r="N390" s="61">
        <f t="shared" ca="1" si="123"/>
        <v>-0.27249230792682905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0.27121744999999997</v>
      </c>
    </row>
    <row r="391" spans="1:30">
      <c r="A391" s="63" t="s">
        <v>1630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-6.685930000000001E-2</v>
      </c>
      <c r="H391" s="58">
        <f t="shared" ref="H391:H395" si="138">IF(G391="",$F$1*C391-B391,G391-B391)</f>
        <v>-8.0231160000000017</v>
      </c>
      <c r="I391" s="2" t="s">
        <v>66</v>
      </c>
      <c r="J391" s="33" t="s">
        <v>1621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2020/10/27</v>
      </c>
      <c r="M391" s="44">
        <f t="shared" ref="M391:M395" ca="1" si="141">(L391-K391+1)*B391</f>
        <v>9480</v>
      </c>
      <c r="N391" s="61">
        <f t="shared" ref="N391:N395" ca="1" si="142">H391/M391*365</f>
        <v>-0.30890689240506336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0.27685930000000003</v>
      </c>
    </row>
    <row r="392" spans="1:30">
      <c r="A392" s="63" t="s">
        <v>1631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-5.0465999999999886E-2</v>
      </c>
      <c r="H392" s="58">
        <f t="shared" si="138"/>
        <v>-6.0559199999999862</v>
      </c>
      <c r="I392" s="2" t="s">
        <v>66</v>
      </c>
      <c r="J392" s="33" t="s">
        <v>1623</v>
      </c>
      <c r="K392" s="59">
        <f t="shared" si="139"/>
        <v>44054</v>
      </c>
      <c r="L392" s="60" t="str">
        <f t="shared" ca="1" si="140"/>
        <v>2020/10/27</v>
      </c>
      <c r="M392" s="44">
        <f t="shared" ca="1" si="141"/>
        <v>9360</v>
      </c>
      <c r="N392" s="61">
        <f t="shared" ca="1" si="142"/>
        <v>-0.23615499999999945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0.26046599999999992</v>
      </c>
    </row>
    <row r="393" spans="1:30">
      <c r="A393" s="63" t="s">
        <v>1632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-4.014034999999995E-2</v>
      </c>
      <c r="H393" s="58">
        <f t="shared" si="138"/>
        <v>-4.8168419999999941</v>
      </c>
      <c r="I393" s="2" t="s">
        <v>66</v>
      </c>
      <c r="J393" s="33" t="s">
        <v>1625</v>
      </c>
      <c r="K393" s="59">
        <f t="shared" si="139"/>
        <v>44055</v>
      </c>
      <c r="L393" s="60" t="str">
        <f t="shared" ca="1" si="140"/>
        <v>2020/10/27</v>
      </c>
      <c r="M393" s="44">
        <f t="shared" ca="1" si="141"/>
        <v>9240</v>
      </c>
      <c r="N393" s="61">
        <f t="shared" ca="1" si="142"/>
        <v>-0.19027568506493481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0.25014034999999996</v>
      </c>
    </row>
    <row r="394" spans="1:30">
      <c r="A394" s="63" t="s">
        <v>1633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-4.3866099999999977E-2</v>
      </c>
      <c r="H394" s="58">
        <f t="shared" si="138"/>
        <v>-5.2639319999999969</v>
      </c>
      <c r="I394" s="2" t="s">
        <v>66</v>
      </c>
      <c r="J394" s="33" t="s">
        <v>1627</v>
      </c>
      <c r="K394" s="59">
        <f t="shared" si="139"/>
        <v>44056</v>
      </c>
      <c r="L394" s="60" t="str">
        <f t="shared" ca="1" si="140"/>
        <v>2020/10/27</v>
      </c>
      <c r="M394" s="44">
        <f t="shared" ca="1" si="141"/>
        <v>9120</v>
      </c>
      <c r="N394" s="61">
        <f t="shared" ca="1" si="142"/>
        <v>-0.21067271710526303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0.25386609999999998</v>
      </c>
    </row>
    <row r="395" spans="1:30">
      <c r="A395" s="63" t="s">
        <v>1634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-5.3872399999999959E-2</v>
      </c>
      <c r="H395" s="58">
        <f t="shared" si="138"/>
        <v>-6.4646879999999953</v>
      </c>
      <c r="I395" s="2" t="s">
        <v>66</v>
      </c>
      <c r="J395" s="33" t="s">
        <v>1629</v>
      </c>
      <c r="K395" s="59">
        <f t="shared" si="139"/>
        <v>44057</v>
      </c>
      <c r="L395" s="60" t="str">
        <f t="shared" ca="1" si="140"/>
        <v>2020/10/27</v>
      </c>
      <c r="M395" s="44">
        <f t="shared" ca="1" si="141"/>
        <v>9000</v>
      </c>
      <c r="N395" s="61">
        <f t="shared" ca="1" si="142"/>
        <v>-0.26217901333333316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0.26387240000000001</v>
      </c>
    </row>
    <row r="396" spans="1:30">
      <c r="A396" s="63" t="s">
        <v>1664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-7.0159250000000034E-2</v>
      </c>
      <c r="H396" s="58">
        <f t="shared" ref="H396:H406" si="157">IF(G396="",$F$1*C396-B396,G396-B396)</f>
        <v>-8.4191100000000034</v>
      </c>
      <c r="I396" s="2" t="s">
        <v>66</v>
      </c>
      <c r="J396" s="33" t="s">
        <v>1643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2020/10/27</v>
      </c>
      <c r="M396" s="44">
        <f t="shared" ref="M396:M406" ca="1" si="160">(L396-K396+1)*B396</f>
        <v>8640</v>
      </c>
      <c r="N396" s="61">
        <f t="shared" ref="N396:N406" ca="1" si="161">H396/M396*365</f>
        <v>-0.35566842013888905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0.28015925000000008</v>
      </c>
    </row>
    <row r="397" spans="1:30">
      <c r="A397" s="63" t="s">
        <v>1665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-7.5907549999999921E-2</v>
      </c>
      <c r="H397" s="58">
        <f t="shared" si="157"/>
        <v>-9.1089059999999904</v>
      </c>
      <c r="I397" s="2" t="s">
        <v>66</v>
      </c>
      <c r="J397" s="33" t="s">
        <v>1645</v>
      </c>
      <c r="K397" s="59">
        <f t="shared" si="158"/>
        <v>44061</v>
      </c>
      <c r="L397" s="60" t="str">
        <f t="shared" ca="1" si="159"/>
        <v>2020/10/27</v>
      </c>
      <c r="M397" s="44">
        <f t="shared" ca="1" si="160"/>
        <v>8520</v>
      </c>
      <c r="N397" s="61">
        <f t="shared" ca="1" si="161"/>
        <v>-0.3902289542253517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0.28590754999999995</v>
      </c>
    </row>
    <row r="398" spans="1:30">
      <c r="A398" s="63" t="s">
        <v>1666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-6.0046499999999982E-2</v>
      </c>
      <c r="H398" s="58">
        <f t="shared" si="157"/>
        <v>-7.2055799999999977</v>
      </c>
      <c r="I398" s="2" t="s">
        <v>66</v>
      </c>
      <c r="J398" s="33" t="s">
        <v>1647</v>
      </c>
      <c r="K398" s="59">
        <f t="shared" si="158"/>
        <v>44062</v>
      </c>
      <c r="L398" s="60" t="str">
        <f t="shared" ca="1" si="159"/>
        <v>2020/10/27</v>
      </c>
      <c r="M398" s="44">
        <f t="shared" ca="1" si="160"/>
        <v>8400</v>
      </c>
      <c r="N398" s="61">
        <f t="shared" ca="1" si="161"/>
        <v>-0.31309960714285706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0.27004650000000002</v>
      </c>
    </row>
    <row r="399" spans="1:30">
      <c r="A399" s="63" t="s">
        <v>1667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-5.0785349999999951E-2</v>
      </c>
      <c r="H399" s="58">
        <f t="shared" si="157"/>
        <v>-6.0942419999999942</v>
      </c>
      <c r="I399" s="2" t="s">
        <v>66</v>
      </c>
      <c r="J399" s="33" t="s">
        <v>1649</v>
      </c>
      <c r="K399" s="59">
        <f t="shared" si="158"/>
        <v>44063</v>
      </c>
      <c r="L399" s="60" t="str">
        <f t="shared" ca="1" si="159"/>
        <v>2020/10/27</v>
      </c>
      <c r="M399" s="44">
        <f t="shared" ca="1" si="160"/>
        <v>8280</v>
      </c>
      <c r="N399" s="61">
        <f t="shared" ca="1" si="161"/>
        <v>-0.26864714130434753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0.26078534999999997</v>
      </c>
    </row>
    <row r="400" spans="1:30">
      <c r="A400" s="63" t="s">
        <v>1668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-5.7065899999999913E-2</v>
      </c>
      <c r="H400" s="58">
        <f t="shared" si="157"/>
        <v>-6.8479079999999897</v>
      </c>
      <c r="I400" s="2" t="s">
        <v>66</v>
      </c>
      <c r="J400" s="33" t="s">
        <v>1651</v>
      </c>
      <c r="K400" s="59">
        <f t="shared" si="158"/>
        <v>44064</v>
      </c>
      <c r="L400" s="60" t="str">
        <f t="shared" ca="1" si="159"/>
        <v>2020/10/27</v>
      </c>
      <c r="M400" s="44">
        <f t="shared" ca="1" si="160"/>
        <v>8160</v>
      </c>
      <c r="N400" s="61">
        <f t="shared" ca="1" si="161"/>
        <v>-0.30630961029411718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0.26706589999999991</v>
      </c>
    </row>
    <row r="401" spans="1:30">
      <c r="A401" s="63" t="s">
        <v>1669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-6.6327049999999943E-2</v>
      </c>
      <c r="H401" s="58">
        <f t="shared" si="157"/>
        <v>-7.9592459999999932</v>
      </c>
      <c r="I401" s="2" t="s">
        <v>66</v>
      </c>
      <c r="J401" s="33" t="s">
        <v>1653</v>
      </c>
      <c r="K401" s="59">
        <f t="shared" si="158"/>
        <v>44067</v>
      </c>
      <c r="L401" s="60" t="str">
        <f t="shared" ca="1" si="159"/>
        <v>2020/10/27</v>
      </c>
      <c r="M401" s="44">
        <f t="shared" ca="1" si="160"/>
        <v>7800</v>
      </c>
      <c r="N401" s="61">
        <f t="shared" ca="1" si="161"/>
        <v>-0.37245189615384583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0.27632704999999996</v>
      </c>
    </row>
    <row r="402" spans="1:30">
      <c r="A402" s="63" t="s">
        <v>1670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-6.1749699999999901E-2</v>
      </c>
      <c r="H402" s="58">
        <f t="shared" si="157"/>
        <v>-7.409963999999988</v>
      </c>
      <c r="I402" s="2" t="s">
        <v>66</v>
      </c>
      <c r="J402" s="33" t="s">
        <v>1655</v>
      </c>
      <c r="K402" s="59">
        <f t="shared" si="158"/>
        <v>44068</v>
      </c>
      <c r="L402" s="60" t="str">
        <f t="shared" ca="1" si="159"/>
        <v>2020/10/27</v>
      </c>
      <c r="M402" s="44">
        <f t="shared" ca="1" si="160"/>
        <v>7680</v>
      </c>
      <c r="N402" s="61">
        <f t="shared" ca="1" si="161"/>
        <v>-0.35216625781249944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0.27174969999999993</v>
      </c>
    </row>
    <row r="403" spans="1:30">
      <c r="A403" s="63" t="s">
        <v>1671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-5.1849849999999975E-2</v>
      </c>
      <c r="H403" s="58">
        <f t="shared" si="157"/>
        <v>-6.221981999999997</v>
      </c>
      <c r="I403" s="2" t="s">
        <v>66</v>
      </c>
      <c r="J403" s="33" t="s">
        <v>1657</v>
      </c>
      <c r="K403" s="59">
        <f t="shared" si="158"/>
        <v>44069</v>
      </c>
      <c r="L403" s="60" t="str">
        <f t="shared" ca="1" si="159"/>
        <v>2020/10/27</v>
      </c>
      <c r="M403" s="44">
        <f t="shared" ca="1" si="160"/>
        <v>7560</v>
      </c>
      <c r="N403" s="61">
        <f t="shared" ca="1" si="161"/>
        <v>-0.30039992460317444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0.26184985</v>
      </c>
    </row>
    <row r="404" spans="1:30">
      <c r="A404" s="63" t="s">
        <v>1672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-4.503704999999994E-2</v>
      </c>
      <c r="H404" s="58">
        <f t="shared" si="157"/>
        <v>-5.404445999999993</v>
      </c>
      <c r="I404" s="2" t="s">
        <v>66</v>
      </c>
      <c r="J404" s="33" t="s">
        <v>1659</v>
      </c>
      <c r="K404" s="59">
        <f t="shared" si="158"/>
        <v>44070</v>
      </c>
      <c r="L404" s="60" t="str">
        <f t="shared" ca="1" si="159"/>
        <v>2020/10/27</v>
      </c>
      <c r="M404" s="44">
        <f t="shared" ca="1" si="160"/>
        <v>7440</v>
      </c>
      <c r="N404" s="61">
        <f t="shared" ca="1" si="161"/>
        <v>-0.26513747177419322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0.25503704999999999</v>
      </c>
    </row>
    <row r="405" spans="1:30">
      <c r="A405" s="63" t="s">
        <v>1673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-6.8030249999999987E-2</v>
      </c>
      <c r="H405" s="58">
        <f t="shared" si="157"/>
        <v>-8.1636299999999977</v>
      </c>
      <c r="I405" s="2" t="s">
        <v>66</v>
      </c>
      <c r="J405" s="33" t="s">
        <v>1661</v>
      </c>
      <c r="K405" s="59">
        <f t="shared" si="158"/>
        <v>44071</v>
      </c>
      <c r="L405" s="60" t="str">
        <f t="shared" ca="1" si="159"/>
        <v>2020/10/27</v>
      </c>
      <c r="M405" s="44">
        <f t="shared" ca="1" si="160"/>
        <v>7320</v>
      </c>
      <c r="N405" s="61">
        <f t="shared" ca="1" si="161"/>
        <v>-0.40706624999999991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0.27803025000000003</v>
      </c>
    </row>
    <row r="406" spans="1:30">
      <c r="A406" s="63" t="s">
        <v>1674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-6.5156099999999981E-2</v>
      </c>
      <c r="H406" s="58">
        <f t="shared" si="157"/>
        <v>-7.8187319999999971</v>
      </c>
      <c r="I406" s="2" t="s">
        <v>66</v>
      </c>
      <c r="J406" s="33" t="s">
        <v>1675</v>
      </c>
      <c r="K406" s="59">
        <f t="shared" si="158"/>
        <v>44074</v>
      </c>
      <c r="L406" s="60" t="str">
        <f t="shared" ca="1" si="159"/>
        <v>2020/10/27</v>
      </c>
      <c r="M406" s="44">
        <f t="shared" ca="1" si="160"/>
        <v>6960</v>
      </c>
      <c r="N406" s="61">
        <f t="shared" ca="1" si="161"/>
        <v>-0.41003407758620669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0.27515610000000001</v>
      </c>
    </row>
    <row r="407" spans="1:30">
      <c r="A407" s="63" t="s">
        <v>1710</v>
      </c>
      <c r="B407" s="2">
        <v>120</v>
      </c>
      <c r="C407" s="180">
        <v>87.28</v>
      </c>
      <c r="D407" s="181">
        <v>1.3742000000000001</v>
      </c>
      <c r="E407" s="32">
        <f t="shared" ref="E407" si="174">10%*Q407+13%</f>
        <v>0.21000000000000002</v>
      </c>
      <c r="F407" s="26">
        <f t="shared" ref="F407" si="175">IF(G407="",($F$1*C407-B407)/B407,H407/B407)</f>
        <v>-7.0904399999999868E-2</v>
      </c>
      <c r="H407" s="58">
        <f t="shared" ref="H407" si="176">IF(G407="",$F$1*C407-B407,G407-B407)</f>
        <v>-8.5085279999999841</v>
      </c>
      <c r="I407" s="2" t="s">
        <v>66</v>
      </c>
      <c r="J407" s="33" t="s">
        <v>1693</v>
      </c>
      <c r="K407" s="59">
        <f t="shared" ref="K407" si="177">DATE(MID(J407,1,4),MID(J407,5,2),MID(J407,7,2))</f>
        <v>44075</v>
      </c>
      <c r="L407" s="60" t="str">
        <f t="shared" ref="L407" ca="1" si="178">IF(LEN(J407) &gt; 15,DATE(MID(J407,12,4),MID(J407,16,2),MID(J407,18,2)),TEXT(TODAY(),"yyyy/m/d"))</f>
        <v>2020/10/27</v>
      </c>
      <c r="M407" s="44">
        <f t="shared" ref="M407" ca="1" si="179">(L407-K407+1)*B407</f>
        <v>6840</v>
      </c>
      <c r="N407" s="61">
        <f t="shared" ref="N407" ca="1" si="180">H407/M407*365</f>
        <v>-0.45403694736842021</v>
      </c>
      <c r="O407" s="35">
        <f t="shared" ref="O407" si="181">D407*C407</f>
        <v>119.94017600000001</v>
      </c>
      <c r="P407" s="35">
        <f t="shared" ref="P407" si="182">O407-B407</f>
        <v>-5.9823999999991884E-2</v>
      </c>
      <c r="Q407" s="36">
        <f t="shared" ref="Q407" si="183">B407/150</f>
        <v>0.8</v>
      </c>
      <c r="R407" s="37">
        <f t="shared" ref="R407" si="184">R406+C407-T407</f>
        <v>6081.4499999999553</v>
      </c>
      <c r="S407" s="38">
        <f t="shared" ref="S407" si="185">R407*D407</f>
        <v>8357.1285899999384</v>
      </c>
      <c r="T407" s="38"/>
      <c r="U407" s="62"/>
      <c r="V407" s="39">
        <f t="shared" ref="V407" si="186">U407+V406</f>
        <v>63905.729999999989</v>
      </c>
      <c r="W407" s="39">
        <f t="shared" ref="W407" si="187">S407+V407</f>
        <v>72262.858589999931</v>
      </c>
      <c r="X407" s="1">
        <f t="shared" ref="X407" si="188">X406+B407</f>
        <v>59090</v>
      </c>
      <c r="Y407" s="37">
        <f t="shared" ref="Y407" si="189">W407-X407</f>
        <v>13172.858589999931</v>
      </c>
      <c r="Z407" s="204">
        <f t="shared" ref="Z407" si="190">W407/X407-1</f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ref="AC407" si="191">Z407-AB407</f>
        <v>-0.14427901127230069</v>
      </c>
      <c r="AD407" s="40">
        <f t="shared" ref="AD407" si="192">IF(E407-F407&lt;0,"达成",E407-F407)</f>
        <v>0.28090439999999989</v>
      </c>
    </row>
    <row r="408" spans="1:30">
      <c r="A408" s="63" t="s">
        <v>1711</v>
      </c>
      <c r="B408" s="2">
        <v>120</v>
      </c>
      <c r="C408" s="180">
        <v>87.18</v>
      </c>
      <c r="D408" s="181">
        <v>1.3756999999999999</v>
      </c>
      <c r="E408" s="32">
        <f t="shared" ref="E408:E415" si="193">10%*Q408+13%</f>
        <v>0.21000000000000002</v>
      </c>
      <c r="F408" s="26">
        <f t="shared" ref="F408:F415" si="194">IF(G408="",($F$1*C408-B408)/B408,H408/B408)</f>
        <v>-7.1968899999999891E-2</v>
      </c>
      <c r="H408" s="58">
        <f t="shared" ref="H408:H415" si="195">IF(G408="",$F$1*C408-B408,G408-B408)</f>
        <v>-8.636267999999987</v>
      </c>
      <c r="I408" s="2" t="s">
        <v>66</v>
      </c>
      <c r="J408" s="33" t="s">
        <v>1695</v>
      </c>
      <c r="K408" s="59">
        <f t="shared" ref="K408:K415" si="196">DATE(MID(J408,1,4),MID(J408,5,2),MID(J408,7,2))</f>
        <v>44076</v>
      </c>
      <c r="L408" s="60" t="str">
        <f t="shared" ref="L408:L415" ca="1" si="197">IF(LEN(J408) &gt; 15,DATE(MID(J408,12,4),MID(J408,16,2),MID(J408,18,2)),TEXT(TODAY(),"yyyy/m/d"))</f>
        <v>2020/10/27</v>
      </c>
      <c r="M408" s="44">
        <f t="shared" ref="M408:M415" ca="1" si="198">(L408-K408+1)*B408</f>
        <v>6720</v>
      </c>
      <c r="N408" s="61">
        <f t="shared" ref="N408:N415" ca="1" si="199">H408/M408*365</f>
        <v>-0.46908300892857069</v>
      </c>
      <c r="O408" s="35">
        <f t="shared" ref="O408:O415" si="200">D408*C408</f>
        <v>119.933526</v>
      </c>
      <c r="P408" s="35">
        <f t="shared" ref="P408:P415" si="201">O408-B408</f>
        <v>-6.6473999999999478E-2</v>
      </c>
      <c r="Q408" s="36">
        <f t="shared" ref="Q408:Q415" si="202">B408/150</f>
        <v>0.8</v>
      </c>
      <c r="R408" s="37">
        <f t="shared" ref="R408:R410" si="203">R407+C408-T408</f>
        <v>6168.6299999999555</v>
      </c>
      <c r="S408" s="38">
        <f t="shared" ref="S408:S410" si="204">R408*D408</f>
        <v>8486.1842909999377</v>
      </c>
      <c r="T408" s="38"/>
      <c r="U408" s="62"/>
      <c r="V408" s="39">
        <f t="shared" ref="V408:V410" si="205">U408+V407</f>
        <v>63905.729999999989</v>
      </c>
      <c r="W408" s="39">
        <f t="shared" ref="W408:W410" si="206">S408+V408</f>
        <v>72391.914290999921</v>
      </c>
      <c r="X408" s="1">
        <f t="shared" ref="X408:X410" si="207">X407+B408</f>
        <v>59210</v>
      </c>
      <c r="Y408" s="37">
        <f t="shared" ref="Y408:Y410" si="208">W408-X408</f>
        <v>13181.914290999921</v>
      </c>
      <c r="Z408" s="204">
        <f t="shared" ref="Z408:Z410" si="209">W408/X408-1</f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ref="AC408:AC410" si="210">Z408-AB408</f>
        <v>-0.14531550814797933</v>
      </c>
      <c r="AD408" s="40">
        <f t="shared" ref="AD408:AD410" si="211">IF(E408-F408&lt;0,"达成",E408-F408)</f>
        <v>0.28196889999999991</v>
      </c>
    </row>
    <row r="409" spans="1:30">
      <c r="A409" s="63" t="s">
        <v>1712</v>
      </c>
      <c r="B409" s="2">
        <v>120</v>
      </c>
      <c r="C409" s="180">
        <v>87.86</v>
      </c>
      <c r="D409" s="181">
        <v>1.3651</v>
      </c>
      <c r="E409" s="32">
        <f t="shared" si="193"/>
        <v>0.21000000000000002</v>
      </c>
      <c r="F409" s="26">
        <f t="shared" si="194"/>
        <v>-6.4730299999999963E-2</v>
      </c>
      <c r="H409" s="58">
        <f t="shared" si="195"/>
        <v>-7.767635999999996</v>
      </c>
      <c r="I409" s="2" t="s">
        <v>66</v>
      </c>
      <c r="J409" s="33" t="s">
        <v>1697</v>
      </c>
      <c r="K409" s="59">
        <f t="shared" si="196"/>
        <v>44077</v>
      </c>
      <c r="L409" s="60" t="str">
        <f t="shared" ca="1" si="197"/>
        <v>2020/10/27</v>
      </c>
      <c r="M409" s="44">
        <f t="shared" ca="1" si="198"/>
        <v>6600</v>
      </c>
      <c r="N409" s="61">
        <f t="shared" ca="1" si="199"/>
        <v>-0.42957380909090886</v>
      </c>
      <c r="O409" s="35">
        <f t="shared" si="200"/>
        <v>119.937686</v>
      </c>
      <c r="P409" s="35">
        <f t="shared" si="201"/>
        <v>-6.2314000000000647E-2</v>
      </c>
      <c r="Q409" s="36">
        <f t="shared" si="202"/>
        <v>0.8</v>
      </c>
      <c r="R409" s="37">
        <f t="shared" si="203"/>
        <v>6256.4899999999552</v>
      </c>
      <c r="S409" s="38">
        <f t="shared" si="204"/>
        <v>8540.7344989999383</v>
      </c>
      <c r="T409" s="38"/>
      <c r="U409" s="62"/>
      <c r="V409" s="39">
        <f t="shared" si="205"/>
        <v>63905.729999999989</v>
      </c>
      <c r="W409" s="39">
        <f t="shared" si="206"/>
        <v>72446.464498999921</v>
      </c>
      <c r="X409" s="1">
        <f t="shared" si="207"/>
        <v>59330</v>
      </c>
      <c r="Y409" s="37">
        <f t="shared" si="208"/>
        <v>13116.464498999921</v>
      </c>
      <c r="Z409" s="204">
        <f t="shared" si="209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210"/>
        <v>-0.13559860967562676</v>
      </c>
      <c r="AD409" s="40">
        <f t="shared" si="211"/>
        <v>0.27473029999999998</v>
      </c>
    </row>
    <row r="410" spans="1:30">
      <c r="A410" s="63" t="s">
        <v>1713</v>
      </c>
      <c r="B410" s="2">
        <v>120</v>
      </c>
      <c r="C410" s="180">
        <v>88.37</v>
      </c>
      <c r="D410" s="181">
        <v>1.3573</v>
      </c>
      <c r="E410" s="32">
        <f t="shared" si="193"/>
        <v>0.21000000000000002</v>
      </c>
      <c r="F410" s="26">
        <f t="shared" si="194"/>
        <v>-5.9301349999999906E-2</v>
      </c>
      <c r="H410" s="58">
        <f t="shared" si="195"/>
        <v>-7.1161619999999886</v>
      </c>
      <c r="I410" s="2" t="s">
        <v>66</v>
      </c>
      <c r="J410" s="33" t="s">
        <v>1699</v>
      </c>
      <c r="K410" s="59">
        <f t="shared" si="196"/>
        <v>44078</v>
      </c>
      <c r="L410" s="60" t="str">
        <f t="shared" ca="1" si="197"/>
        <v>2020/10/27</v>
      </c>
      <c r="M410" s="44">
        <f t="shared" ca="1" si="198"/>
        <v>6480</v>
      </c>
      <c r="N410" s="61">
        <f t="shared" ca="1" si="199"/>
        <v>-0.40083319907407339</v>
      </c>
      <c r="O410" s="35">
        <f t="shared" si="200"/>
        <v>119.94460100000001</v>
      </c>
      <c r="P410" s="35">
        <f t="shared" si="201"/>
        <v>-5.5398999999994203E-2</v>
      </c>
      <c r="Q410" s="36">
        <f t="shared" si="202"/>
        <v>0.8</v>
      </c>
      <c r="R410" s="37">
        <f t="shared" si="203"/>
        <v>6344.8599999999551</v>
      </c>
      <c r="S410" s="38">
        <f t="shared" si="204"/>
        <v>8611.8784779999387</v>
      </c>
      <c r="T410" s="38"/>
      <c r="U410" s="62"/>
      <c r="V410" s="39">
        <f t="shared" si="205"/>
        <v>63905.729999999989</v>
      </c>
      <c r="W410" s="39">
        <f t="shared" si="206"/>
        <v>72517.608477999922</v>
      </c>
      <c r="X410" s="1">
        <f t="shared" si="207"/>
        <v>59450</v>
      </c>
      <c r="Y410" s="37">
        <f t="shared" si="208"/>
        <v>13067.608477999922</v>
      </c>
      <c r="Z410" s="204">
        <f t="shared" si="209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210"/>
        <v>-0.12840357644467915</v>
      </c>
      <c r="AD410" s="40">
        <f t="shared" si="211"/>
        <v>0.26930134999999994</v>
      </c>
    </row>
    <row r="411" spans="1:30">
      <c r="A411" s="63" t="s">
        <v>1714</v>
      </c>
      <c r="B411" s="2">
        <v>120</v>
      </c>
      <c r="C411" s="180">
        <v>90.15</v>
      </c>
      <c r="D411" s="181">
        <v>1.3304</v>
      </c>
      <c r="E411" s="32">
        <f t="shared" si="193"/>
        <v>0.21000000000000002</v>
      </c>
      <c r="F411" s="26">
        <f t="shared" si="194"/>
        <v>-4.0353249999999834E-2</v>
      </c>
      <c r="H411" s="58">
        <f t="shared" si="195"/>
        <v>-4.8423899999999804</v>
      </c>
      <c r="I411" s="2" t="s">
        <v>66</v>
      </c>
      <c r="J411" s="33" t="s">
        <v>1701</v>
      </c>
      <c r="K411" s="59">
        <f t="shared" si="196"/>
        <v>44081</v>
      </c>
      <c r="L411" s="60" t="str">
        <f t="shared" ca="1" si="197"/>
        <v>2020/10/27</v>
      </c>
      <c r="M411" s="44">
        <f t="shared" ca="1" si="198"/>
        <v>6120</v>
      </c>
      <c r="N411" s="61">
        <f t="shared" ca="1" si="199"/>
        <v>-0.28880267156862627</v>
      </c>
      <c r="O411" s="35">
        <f t="shared" si="200"/>
        <v>119.93556000000001</v>
      </c>
      <c r="P411" s="35">
        <f t="shared" si="201"/>
        <v>-6.4439999999990505E-2</v>
      </c>
      <c r="Q411" s="36">
        <f t="shared" si="202"/>
        <v>0.8</v>
      </c>
      <c r="R411" s="37">
        <f t="shared" ref="R411:R415" si="212">R410+C411-T411</f>
        <v>6435.0099999999547</v>
      </c>
      <c r="S411" s="38">
        <f t="shared" ref="S411:S415" si="213">R411*D411</f>
        <v>8561.1373039999398</v>
      </c>
      <c r="T411" s="38"/>
      <c r="U411" s="62"/>
      <c r="V411" s="39">
        <f t="shared" ref="V411:V415" si="214">U411+V410</f>
        <v>63905.729999999989</v>
      </c>
      <c r="W411" s="39">
        <f t="shared" ref="W411:W415" si="215">S411+V411</f>
        <v>72466.867303999927</v>
      </c>
      <c r="X411" s="1">
        <f t="shared" ref="X411:X415" si="216">X410+B411</f>
        <v>59570</v>
      </c>
      <c r="Y411" s="37">
        <f t="shared" ref="Y411:Y415" si="217">W411-X411</f>
        <v>12896.867303999927</v>
      </c>
      <c r="Z411" s="204">
        <f t="shared" ref="Z411:Z415" si="218">W411/X411-1</f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ref="AC411:AC415" si="219">Z411-AB411</f>
        <v>-0.10433850949042101</v>
      </c>
      <c r="AD411" s="40">
        <f t="shared" ref="AD411:AD415" si="220">IF(E411-F411&lt;0,"达成",E411-F411)</f>
        <v>0.25035324999999986</v>
      </c>
    </row>
    <row r="412" spans="1:30">
      <c r="A412" s="63" t="s">
        <v>1715</v>
      </c>
      <c r="B412" s="2">
        <v>120</v>
      </c>
      <c r="C412" s="180">
        <v>89.57</v>
      </c>
      <c r="D412" s="181">
        <v>1.3391</v>
      </c>
      <c r="E412" s="32">
        <f t="shared" si="193"/>
        <v>0.21000000000000002</v>
      </c>
      <c r="F412" s="26">
        <f t="shared" si="194"/>
        <v>-4.6527349999999974E-2</v>
      </c>
      <c r="H412" s="58">
        <f t="shared" si="195"/>
        <v>-5.583281999999997</v>
      </c>
      <c r="I412" s="2" t="s">
        <v>66</v>
      </c>
      <c r="J412" s="33" t="s">
        <v>1703</v>
      </c>
      <c r="K412" s="59">
        <f t="shared" si="196"/>
        <v>44082</v>
      </c>
      <c r="L412" s="60" t="str">
        <f t="shared" ca="1" si="197"/>
        <v>2020/10/27</v>
      </c>
      <c r="M412" s="44">
        <f t="shared" ca="1" si="198"/>
        <v>6000</v>
      </c>
      <c r="N412" s="61">
        <f t="shared" ca="1" si="199"/>
        <v>-0.33964965499999977</v>
      </c>
      <c r="O412" s="35">
        <f t="shared" si="200"/>
        <v>119.94318699999998</v>
      </c>
      <c r="P412" s="35">
        <f t="shared" si="201"/>
        <v>-5.6813000000019542E-2</v>
      </c>
      <c r="Q412" s="36">
        <f t="shared" si="202"/>
        <v>0.8</v>
      </c>
      <c r="R412" s="37">
        <f t="shared" si="212"/>
        <v>6524.5799999999545</v>
      </c>
      <c r="S412" s="38">
        <f t="shared" si="213"/>
        <v>8737.0650779999396</v>
      </c>
      <c r="T412" s="38"/>
      <c r="U412" s="62"/>
      <c r="V412" s="39">
        <f t="shared" si="214"/>
        <v>63905.729999999989</v>
      </c>
      <c r="W412" s="39">
        <f t="shared" si="215"/>
        <v>72642.795077999923</v>
      </c>
      <c r="X412" s="1">
        <f t="shared" si="216"/>
        <v>59690</v>
      </c>
      <c r="Y412" s="37">
        <f t="shared" si="217"/>
        <v>12952.795077999923</v>
      </c>
      <c r="Z412" s="204">
        <f t="shared" si="218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219"/>
        <v>-0.11180532789547604</v>
      </c>
      <c r="AD412" s="40">
        <f t="shared" si="220"/>
        <v>0.25652734999999999</v>
      </c>
    </row>
    <row r="413" spans="1:30">
      <c r="A413" s="63" t="s">
        <v>1716</v>
      </c>
      <c r="B413" s="2">
        <v>120</v>
      </c>
      <c r="C413" s="180">
        <v>91.87</v>
      </c>
      <c r="D413" s="181">
        <v>1.3056000000000001</v>
      </c>
      <c r="E413" s="32">
        <f t="shared" si="193"/>
        <v>0.21000000000000002</v>
      </c>
      <c r="F413" s="26">
        <f t="shared" si="194"/>
        <v>-2.2043849999999903E-2</v>
      </c>
      <c r="H413" s="58">
        <f t="shared" si="195"/>
        <v>-2.6452619999999882</v>
      </c>
      <c r="I413" s="2" t="s">
        <v>66</v>
      </c>
      <c r="J413" s="33" t="s">
        <v>1705</v>
      </c>
      <c r="K413" s="59">
        <f t="shared" si="196"/>
        <v>44083</v>
      </c>
      <c r="L413" s="60" t="str">
        <f t="shared" ca="1" si="197"/>
        <v>2020/10/27</v>
      </c>
      <c r="M413" s="44">
        <f t="shared" ca="1" si="198"/>
        <v>5880</v>
      </c>
      <c r="N413" s="61">
        <f t="shared" ca="1" si="199"/>
        <v>-0.16420418877550946</v>
      </c>
      <c r="O413" s="35">
        <f t="shared" si="200"/>
        <v>119.94547200000001</v>
      </c>
      <c r="P413" s="35">
        <f t="shared" si="201"/>
        <v>-5.4527999999990584E-2</v>
      </c>
      <c r="Q413" s="36">
        <f t="shared" si="202"/>
        <v>0.8</v>
      </c>
      <c r="R413" s="37">
        <f t="shared" si="212"/>
        <v>6616.4499999999543</v>
      </c>
      <c r="S413" s="38">
        <f t="shared" si="213"/>
        <v>8638.4371199999405</v>
      </c>
      <c r="T413" s="38"/>
      <c r="U413" s="62"/>
      <c r="V413" s="39">
        <f t="shared" si="214"/>
        <v>63905.729999999989</v>
      </c>
      <c r="W413" s="39">
        <f t="shared" si="215"/>
        <v>72544.167119999925</v>
      </c>
      <c r="X413" s="1">
        <f t="shared" si="216"/>
        <v>59810</v>
      </c>
      <c r="Y413" s="37">
        <f t="shared" si="217"/>
        <v>12734.167119999925</v>
      </c>
      <c r="Z413" s="204">
        <f t="shared" si="218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219"/>
        <v>-8.2054671646659472E-2</v>
      </c>
      <c r="AD413" s="40">
        <f t="shared" si="220"/>
        <v>0.23204384999999991</v>
      </c>
    </row>
    <row r="414" spans="1:30">
      <c r="A414" s="63" t="s">
        <v>1717</v>
      </c>
      <c r="B414" s="2">
        <v>135</v>
      </c>
      <c r="C414" s="180">
        <v>105.04</v>
      </c>
      <c r="D414" s="181">
        <v>1.2846</v>
      </c>
      <c r="E414" s="32">
        <f t="shared" si="193"/>
        <v>0.22000000000000003</v>
      </c>
      <c r="F414" s="26">
        <f t="shared" si="194"/>
        <v>-6.0881777777776983E-3</v>
      </c>
      <c r="H414" s="58">
        <f t="shared" si="195"/>
        <v>-0.82190399999998931</v>
      </c>
      <c r="I414" s="2" t="s">
        <v>66</v>
      </c>
      <c r="J414" s="33" t="s">
        <v>1707</v>
      </c>
      <c r="K414" s="59">
        <f t="shared" si="196"/>
        <v>44084</v>
      </c>
      <c r="L414" s="60" t="str">
        <f t="shared" ca="1" si="197"/>
        <v>2020/10/27</v>
      </c>
      <c r="M414" s="44">
        <f t="shared" ca="1" si="198"/>
        <v>6480</v>
      </c>
      <c r="N414" s="61">
        <f t="shared" ca="1" si="199"/>
        <v>-4.6295518518517917E-2</v>
      </c>
      <c r="O414" s="35">
        <f t="shared" si="200"/>
        <v>134.93438399999999</v>
      </c>
      <c r="P414" s="35">
        <f t="shared" si="201"/>
        <v>-6.561600000000567E-2</v>
      </c>
      <c r="Q414" s="36">
        <f t="shared" si="202"/>
        <v>0.9</v>
      </c>
      <c r="R414" s="37">
        <f t="shared" si="212"/>
        <v>6721.4899999999543</v>
      </c>
      <c r="S414" s="38">
        <f t="shared" si="213"/>
        <v>8634.4260539999414</v>
      </c>
      <c r="T414" s="38"/>
      <c r="U414" s="62"/>
      <c r="V414" s="39">
        <f t="shared" si="214"/>
        <v>63905.729999999989</v>
      </c>
      <c r="W414" s="39">
        <f t="shared" si="215"/>
        <v>72540.156053999934</v>
      </c>
      <c r="X414" s="1">
        <f t="shared" si="216"/>
        <v>59945</v>
      </c>
      <c r="Y414" s="37">
        <f t="shared" si="217"/>
        <v>12595.156053999934</v>
      </c>
      <c r="Z414" s="204">
        <f t="shared" si="218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219"/>
        <v>-6.3400526756786535E-2</v>
      </c>
      <c r="AD414" s="40">
        <f t="shared" si="220"/>
        <v>0.22608817777777773</v>
      </c>
    </row>
    <row r="415" spans="1:30">
      <c r="A415" s="63" t="s">
        <v>1718</v>
      </c>
      <c r="B415" s="2">
        <v>135</v>
      </c>
      <c r="C415" s="180">
        <v>103.9</v>
      </c>
      <c r="D415" s="181">
        <v>1.2987</v>
      </c>
      <c r="E415" s="32">
        <f t="shared" si="193"/>
        <v>0.22000000000000003</v>
      </c>
      <c r="F415" s="26">
        <f t="shared" si="194"/>
        <v>-1.6875111111110955E-2</v>
      </c>
      <c r="H415" s="58">
        <f t="shared" si="195"/>
        <v>-2.2781399999999792</v>
      </c>
      <c r="I415" s="2" t="s">
        <v>66</v>
      </c>
      <c r="J415" s="33" t="s">
        <v>1709</v>
      </c>
      <c r="K415" s="59">
        <f t="shared" si="196"/>
        <v>44085</v>
      </c>
      <c r="L415" s="60" t="str">
        <f t="shared" ca="1" si="197"/>
        <v>2020/10/27</v>
      </c>
      <c r="M415" s="44">
        <f t="shared" ca="1" si="198"/>
        <v>6345</v>
      </c>
      <c r="N415" s="61">
        <f t="shared" ca="1" si="199"/>
        <v>-0.13105139479905317</v>
      </c>
      <c r="O415" s="35">
        <f t="shared" si="200"/>
        <v>134.93493000000001</v>
      </c>
      <c r="P415" s="35">
        <f t="shared" si="201"/>
        <v>-6.5069999999991524E-2</v>
      </c>
      <c r="Q415" s="36">
        <f t="shared" si="202"/>
        <v>0.9</v>
      </c>
      <c r="R415" s="37">
        <f t="shared" si="212"/>
        <v>6825.3899999999539</v>
      </c>
      <c r="S415" s="38">
        <f t="shared" si="213"/>
        <v>8864.1339929999394</v>
      </c>
      <c r="T415" s="38"/>
      <c r="U415" s="62"/>
      <c r="V415" s="39">
        <f t="shared" si="214"/>
        <v>63905.729999999989</v>
      </c>
      <c r="W415" s="39">
        <f t="shared" si="215"/>
        <v>72769.863992999934</v>
      </c>
      <c r="X415" s="1">
        <f t="shared" si="216"/>
        <v>60080</v>
      </c>
      <c r="Y415" s="37">
        <f t="shared" si="217"/>
        <v>12689.863992999934</v>
      </c>
      <c r="Z415" s="204">
        <f t="shared" si="218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219"/>
        <v>-7.5622079504317208E-2</v>
      </c>
      <c r="AD415" s="40">
        <f t="shared" si="220"/>
        <v>0.23687511111111098</v>
      </c>
    </row>
    <row r="416" spans="1:30">
      <c r="A416" s="63" t="s">
        <v>1743</v>
      </c>
      <c r="B416" s="2">
        <v>135</v>
      </c>
      <c r="C416" s="180">
        <v>103.36</v>
      </c>
      <c r="D416" s="181">
        <v>1.3055000000000001</v>
      </c>
      <c r="E416" s="32">
        <f t="shared" ref="E416:E425" si="221">10%*Q416+13%</f>
        <v>0.22000000000000003</v>
      </c>
      <c r="F416" s="26">
        <f t="shared" ref="F416:F425" si="222">IF(G416="",($F$1*C416-B416)/B416,H416/B416)</f>
        <v>-2.1984711111110965E-2</v>
      </c>
      <c r="H416" s="58">
        <f t="shared" ref="H416:H425" si="223">IF(G416="",$F$1*C416-B416,G416-B416)</f>
        <v>-2.9679359999999804</v>
      </c>
      <c r="I416" s="2" t="s">
        <v>66</v>
      </c>
      <c r="J416" s="33" t="s">
        <v>1724</v>
      </c>
      <c r="K416" s="59">
        <f t="shared" ref="K416:K425" si="224">DATE(MID(J416,1,4),MID(J416,5,2),MID(J416,7,2))</f>
        <v>44088</v>
      </c>
      <c r="L416" s="60" t="str">
        <f t="shared" ref="L416:L425" ca="1" si="225">IF(LEN(J416) &gt; 15,DATE(MID(J416,12,4),MID(J416,16,2),MID(J416,18,2)),TEXT(TODAY(),"yyyy/m/d"))</f>
        <v>2020/10/27</v>
      </c>
      <c r="M416" s="44">
        <f t="shared" ref="M416:M425" ca="1" si="226">(L416-K416+1)*B416</f>
        <v>5940</v>
      </c>
      <c r="N416" s="61">
        <f t="shared" ref="N416:N425" ca="1" si="227">H416/M416*365</f>
        <v>-0.18237317171717052</v>
      </c>
      <c r="O416" s="35">
        <f t="shared" ref="O416:O425" si="228">D416*C416</f>
        <v>134.93648000000002</v>
      </c>
      <c r="P416" s="35">
        <f t="shared" ref="P416:P425" si="229">O416-B416</f>
        <v>-6.3519999999982701E-2</v>
      </c>
      <c r="Q416" s="36">
        <f t="shared" ref="Q416:Q425" si="230">B416/150</f>
        <v>0.9</v>
      </c>
      <c r="R416" s="37">
        <f t="shared" ref="R416:R425" si="231">R415+C416-T416</f>
        <v>6928.7499999999536</v>
      </c>
      <c r="S416" s="38">
        <f t="shared" ref="S416:S425" si="232">R416*D416</f>
        <v>9045.4831249999406</v>
      </c>
      <c r="T416" s="38"/>
      <c r="U416" s="62"/>
      <c r="V416" s="39">
        <f t="shared" ref="V416:V425" si="233">U416+V415</f>
        <v>63905.729999999989</v>
      </c>
      <c r="W416" s="39">
        <f t="shared" ref="W416:W425" si="234">S416+V416</f>
        <v>72951.213124999922</v>
      </c>
      <c r="X416" s="1">
        <f t="shared" ref="X416:X425" si="235">X415+B416</f>
        <v>60215</v>
      </c>
      <c r="Y416" s="37">
        <f t="shared" ref="Y416:Y425" si="236">W416-X416</f>
        <v>12736.213124999922</v>
      </c>
      <c r="Z416" s="204">
        <f t="shared" ref="Z416:Z425" si="237">W416/X416-1</f>
        <v>0.21151229967615914</v>
      </c>
      <c r="AA416" s="204">
        <v>0</v>
      </c>
      <c r="AB416" s="204">
        <f>SUM($C$2:C416)*D416/SUM($B$2:B416)-1</f>
        <v>0.2929113202712883</v>
      </c>
      <c r="AC416" s="204">
        <f t="shared" ref="AC416:AC425" si="238">Z416-AB416</f>
        <v>-8.1399020595129157E-2</v>
      </c>
      <c r="AD416" s="40">
        <f t="shared" ref="AD416:AD425" si="239">IF(E416-F416&lt;0,"达成",E416-F416)</f>
        <v>0.241984711111111</v>
      </c>
    </row>
    <row r="417" spans="1:30">
      <c r="A417" s="63" t="s">
        <v>1744</v>
      </c>
      <c r="B417" s="2">
        <v>135</v>
      </c>
      <c r="C417" s="180">
        <v>102.77</v>
      </c>
      <c r="D417" s="181">
        <v>1.3129</v>
      </c>
      <c r="E417" s="32">
        <f t="shared" si="221"/>
        <v>0.22000000000000003</v>
      </c>
      <c r="F417" s="26">
        <f t="shared" si="222"/>
        <v>-2.7567422222222148E-2</v>
      </c>
      <c r="H417" s="58">
        <f t="shared" si="223"/>
        <v>-3.7216019999999901</v>
      </c>
      <c r="I417" s="2" t="s">
        <v>66</v>
      </c>
      <c r="J417" s="33" t="s">
        <v>1726</v>
      </c>
      <c r="K417" s="59">
        <f t="shared" si="224"/>
        <v>44089</v>
      </c>
      <c r="L417" s="60" t="str">
        <f t="shared" ca="1" si="225"/>
        <v>2020/10/27</v>
      </c>
      <c r="M417" s="44">
        <f t="shared" ca="1" si="226"/>
        <v>5805</v>
      </c>
      <c r="N417" s="61">
        <f t="shared" ca="1" si="227"/>
        <v>-0.23400253746769964</v>
      </c>
      <c r="O417" s="35">
        <f t="shared" si="228"/>
        <v>134.92673299999998</v>
      </c>
      <c r="P417" s="35">
        <f t="shared" si="229"/>
        <v>-7.3267000000015514E-2</v>
      </c>
      <c r="Q417" s="36">
        <f t="shared" si="230"/>
        <v>0.9</v>
      </c>
      <c r="R417" s="37">
        <f t="shared" si="231"/>
        <v>7031.5199999999541</v>
      </c>
      <c r="S417" s="38">
        <f t="shared" si="232"/>
        <v>9231.6826079999391</v>
      </c>
      <c r="T417" s="38"/>
      <c r="U417" s="62"/>
      <c r="V417" s="39">
        <f t="shared" si="233"/>
        <v>63905.729999999989</v>
      </c>
      <c r="W417" s="39">
        <f t="shared" si="234"/>
        <v>73137.412607999926</v>
      </c>
      <c r="X417" s="1">
        <f t="shared" si="235"/>
        <v>60350</v>
      </c>
      <c r="Y417" s="37">
        <f t="shared" si="236"/>
        <v>12787.412607999926</v>
      </c>
      <c r="Z417" s="204">
        <f t="shared" si="2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238"/>
        <v>-8.7673973490880686E-2</v>
      </c>
      <c r="AD417" s="40">
        <f t="shared" si="239"/>
        <v>0.24756742222222217</v>
      </c>
    </row>
    <row r="418" spans="1:30">
      <c r="A418" s="63" t="s">
        <v>1745</v>
      </c>
      <c r="B418" s="2">
        <v>135</v>
      </c>
      <c r="C418" s="180">
        <v>103.24</v>
      </c>
      <c r="D418" s="181">
        <v>1.3069</v>
      </c>
      <c r="E418" s="32">
        <f t="shared" si="221"/>
        <v>0.22000000000000003</v>
      </c>
      <c r="F418" s="26">
        <f t="shared" si="222"/>
        <v>-2.3120177777777657E-2</v>
      </c>
      <c r="H418" s="58">
        <f t="shared" si="223"/>
        <v>-3.1212239999999838</v>
      </c>
      <c r="I418" s="2" t="s">
        <v>66</v>
      </c>
      <c r="J418" s="33" t="s">
        <v>1728</v>
      </c>
      <c r="K418" s="59">
        <f t="shared" si="224"/>
        <v>44090</v>
      </c>
      <c r="L418" s="60" t="str">
        <f t="shared" ca="1" si="225"/>
        <v>2020/10/27</v>
      </c>
      <c r="M418" s="44">
        <f t="shared" ca="1" si="226"/>
        <v>5670</v>
      </c>
      <c r="N418" s="61">
        <f t="shared" ca="1" si="227"/>
        <v>-0.20092535449735344</v>
      </c>
      <c r="O418" s="35">
        <f t="shared" si="228"/>
        <v>134.92435599999999</v>
      </c>
      <c r="P418" s="35">
        <f t="shared" si="229"/>
        <v>-7.5644000000011147E-2</v>
      </c>
      <c r="Q418" s="36">
        <f t="shared" si="230"/>
        <v>0.9</v>
      </c>
      <c r="R418" s="37">
        <f t="shared" si="231"/>
        <v>7134.7599999999538</v>
      </c>
      <c r="S418" s="38">
        <f t="shared" si="232"/>
        <v>9324.4178439999396</v>
      </c>
      <c r="T418" s="38"/>
      <c r="U418" s="62"/>
      <c r="V418" s="39">
        <f t="shared" si="233"/>
        <v>63905.729999999989</v>
      </c>
      <c r="W418" s="39">
        <f t="shared" si="234"/>
        <v>73230.147843999934</v>
      </c>
      <c r="X418" s="1">
        <f t="shared" si="235"/>
        <v>60485</v>
      </c>
      <c r="Y418" s="37">
        <f t="shared" si="236"/>
        <v>12745.147843999934</v>
      </c>
      <c r="Z418" s="204">
        <f t="shared" si="237"/>
        <v>0.21071584432503809</v>
      </c>
      <c r="AA418" s="204">
        <v>0</v>
      </c>
      <c r="AB418" s="204">
        <f>SUM($C$2:C418)*D418/SUM($B$2:B418)-1</f>
        <v>0.2929603869467361</v>
      </c>
      <c r="AC418" s="204">
        <f t="shared" si="238"/>
        <v>-8.2244542621698002E-2</v>
      </c>
      <c r="AD418" s="40">
        <f t="shared" si="239"/>
        <v>0.2431201777777777</v>
      </c>
    </row>
    <row r="419" spans="1:30">
      <c r="A419" s="63" t="s">
        <v>1746</v>
      </c>
      <c r="B419" s="2">
        <v>135</v>
      </c>
      <c r="C419" s="180">
        <v>102.88</v>
      </c>
      <c r="D419" s="181">
        <v>1.3115000000000001</v>
      </c>
      <c r="E419" s="32">
        <f t="shared" si="221"/>
        <v>0.22000000000000003</v>
      </c>
      <c r="F419" s="26">
        <f t="shared" si="222"/>
        <v>-2.6526577777777734E-2</v>
      </c>
      <c r="H419" s="58">
        <f t="shared" si="223"/>
        <v>-3.5810879999999941</v>
      </c>
      <c r="I419" s="2" t="s">
        <v>66</v>
      </c>
      <c r="J419" s="33" t="s">
        <v>1730</v>
      </c>
      <c r="K419" s="59">
        <f t="shared" si="224"/>
        <v>44091</v>
      </c>
      <c r="L419" s="60" t="str">
        <f t="shared" ca="1" si="225"/>
        <v>2020/10/27</v>
      </c>
      <c r="M419" s="44">
        <f t="shared" ca="1" si="226"/>
        <v>5535</v>
      </c>
      <c r="N419" s="61">
        <f t="shared" ca="1" si="227"/>
        <v>-0.23615124119241152</v>
      </c>
      <c r="O419" s="35">
        <f t="shared" si="228"/>
        <v>134.92712</v>
      </c>
      <c r="P419" s="35">
        <f t="shared" si="229"/>
        <v>-7.2879999999997835E-2</v>
      </c>
      <c r="Q419" s="36">
        <f t="shared" si="230"/>
        <v>0.9</v>
      </c>
      <c r="R419" s="37">
        <f t="shared" si="231"/>
        <v>7237.6399999999539</v>
      </c>
      <c r="S419" s="38">
        <f t="shared" si="232"/>
        <v>9492.1648599999407</v>
      </c>
      <c r="T419" s="38"/>
      <c r="U419" s="62"/>
      <c r="V419" s="39">
        <f t="shared" si="233"/>
        <v>63905.729999999989</v>
      </c>
      <c r="W419" s="39">
        <f t="shared" si="234"/>
        <v>73397.894859999928</v>
      </c>
      <c r="X419" s="1">
        <f t="shared" si="235"/>
        <v>60620</v>
      </c>
      <c r="Y419" s="37">
        <f t="shared" si="236"/>
        <v>12777.894859999928</v>
      </c>
      <c r="Z419" s="204">
        <f t="shared" si="23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238"/>
        <v>-8.6055261761724067E-2</v>
      </c>
      <c r="AD419" s="40">
        <f t="shared" si="239"/>
        <v>0.24652657777777776</v>
      </c>
    </row>
    <row r="420" spans="1:30">
      <c r="A420" s="63" t="s">
        <v>1747</v>
      </c>
      <c r="B420" s="2">
        <v>135</v>
      </c>
      <c r="C420" s="180">
        <v>101.34</v>
      </c>
      <c r="D420" s="181">
        <v>1.3313999999999999</v>
      </c>
      <c r="E420" s="32">
        <f t="shared" si="221"/>
        <v>0.22000000000000003</v>
      </c>
      <c r="F420" s="26">
        <f t="shared" si="222"/>
        <v>-4.1098399999999966E-2</v>
      </c>
      <c r="H420" s="58">
        <f t="shared" si="223"/>
        <v>-5.5482839999999953</v>
      </c>
      <c r="I420" s="2" t="s">
        <v>66</v>
      </c>
      <c r="J420" s="33" t="s">
        <v>1732</v>
      </c>
      <c r="K420" s="59">
        <f t="shared" si="224"/>
        <v>44092</v>
      </c>
      <c r="L420" s="60" t="str">
        <f t="shared" ca="1" si="225"/>
        <v>2020/10/27</v>
      </c>
      <c r="M420" s="44">
        <f t="shared" ca="1" si="226"/>
        <v>5400</v>
      </c>
      <c r="N420" s="61">
        <f t="shared" ca="1" si="227"/>
        <v>-0.37502289999999966</v>
      </c>
      <c r="O420" s="35">
        <f t="shared" si="228"/>
        <v>134.92407599999999</v>
      </c>
      <c r="P420" s="35">
        <f t="shared" si="229"/>
        <v>-7.5924000000014757E-2</v>
      </c>
      <c r="Q420" s="36">
        <f t="shared" si="230"/>
        <v>0.9</v>
      </c>
      <c r="R420" s="37">
        <f t="shared" si="231"/>
        <v>7338.9799999999541</v>
      </c>
      <c r="S420" s="38">
        <f t="shared" si="232"/>
        <v>9771.1179719999382</v>
      </c>
      <c r="T420" s="38"/>
      <c r="U420" s="62"/>
      <c r="V420" s="39">
        <f t="shared" si="233"/>
        <v>63905.729999999989</v>
      </c>
      <c r="W420" s="39">
        <f t="shared" si="234"/>
        <v>73676.84797199993</v>
      </c>
      <c r="X420" s="1">
        <f t="shared" si="235"/>
        <v>60755</v>
      </c>
      <c r="Y420" s="37">
        <f t="shared" si="236"/>
        <v>12921.84797199993</v>
      </c>
      <c r="Z420" s="204">
        <f t="shared" si="23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238"/>
        <v>-0.10312140747856535</v>
      </c>
      <c r="AD420" s="40">
        <f t="shared" si="239"/>
        <v>0.26109840000000001</v>
      </c>
    </row>
    <row r="421" spans="1:30">
      <c r="A421" s="63" t="s">
        <v>1748</v>
      </c>
      <c r="B421" s="2">
        <v>120</v>
      </c>
      <c r="C421" s="180">
        <v>90.38</v>
      </c>
      <c r="D421" s="181">
        <v>1.3270999999999999</v>
      </c>
      <c r="E421" s="32">
        <f t="shared" si="221"/>
        <v>0.21000000000000002</v>
      </c>
      <c r="F421" s="26">
        <f t="shared" si="222"/>
        <v>-3.7904899999999957E-2</v>
      </c>
      <c r="H421" s="58">
        <f t="shared" si="223"/>
        <v>-4.5485879999999952</v>
      </c>
      <c r="I421" s="2" t="s">
        <v>66</v>
      </c>
      <c r="J421" s="33" t="s">
        <v>1734</v>
      </c>
      <c r="K421" s="59">
        <f t="shared" si="224"/>
        <v>44095</v>
      </c>
      <c r="L421" s="60" t="str">
        <f t="shared" ca="1" si="225"/>
        <v>2020/10/27</v>
      </c>
      <c r="M421" s="44">
        <f t="shared" ca="1" si="226"/>
        <v>4440</v>
      </c>
      <c r="N421" s="61">
        <f t="shared" ca="1" si="227"/>
        <v>-0.37392671621621587</v>
      </c>
      <c r="O421" s="35">
        <f t="shared" si="228"/>
        <v>119.94329799999998</v>
      </c>
      <c r="P421" s="35">
        <f t="shared" si="229"/>
        <v>-5.6702000000015573E-2</v>
      </c>
      <c r="Q421" s="36">
        <f t="shared" si="230"/>
        <v>0.8</v>
      </c>
      <c r="R421" s="37">
        <f t="shared" si="231"/>
        <v>7429.3599999999542</v>
      </c>
      <c r="S421" s="38">
        <f t="shared" si="232"/>
        <v>9859.5036559999389</v>
      </c>
      <c r="T421" s="38"/>
      <c r="U421" s="62"/>
      <c r="V421" s="39">
        <f t="shared" si="233"/>
        <v>63905.729999999989</v>
      </c>
      <c r="W421" s="39">
        <f t="shared" si="234"/>
        <v>73765.233655999924</v>
      </c>
      <c r="X421" s="1">
        <f t="shared" si="235"/>
        <v>60875</v>
      </c>
      <c r="Y421" s="37">
        <f t="shared" si="236"/>
        <v>12890.233655999924</v>
      </c>
      <c r="Z421" s="204">
        <f t="shared" si="23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238"/>
        <v>-9.9190165831622545E-2</v>
      </c>
      <c r="AD421" s="40">
        <f t="shared" si="239"/>
        <v>0.24790489999999998</v>
      </c>
    </row>
    <row r="422" spans="1:30">
      <c r="A422" s="63" t="s">
        <v>1749</v>
      </c>
      <c r="B422" s="2">
        <v>120</v>
      </c>
      <c r="C422" s="180">
        <v>91.49</v>
      </c>
      <c r="D422" s="181">
        <v>1.3109999999999999</v>
      </c>
      <c r="E422" s="32">
        <f t="shared" si="221"/>
        <v>0.21000000000000002</v>
      </c>
      <c r="F422" s="26">
        <f t="shared" si="222"/>
        <v>-2.6088949999999993E-2</v>
      </c>
      <c r="H422" s="58">
        <f t="shared" si="223"/>
        <v>-3.1306739999999991</v>
      </c>
      <c r="I422" s="2" t="s">
        <v>66</v>
      </c>
      <c r="J422" s="33" t="s">
        <v>1736</v>
      </c>
      <c r="K422" s="59">
        <f t="shared" si="224"/>
        <v>44096</v>
      </c>
      <c r="L422" s="60" t="str">
        <f t="shared" ca="1" si="225"/>
        <v>2020/10/27</v>
      </c>
      <c r="M422" s="44">
        <f t="shared" ca="1" si="226"/>
        <v>4320</v>
      </c>
      <c r="N422" s="61">
        <f t="shared" ca="1" si="227"/>
        <v>-0.26451296527777773</v>
      </c>
      <c r="O422" s="35">
        <f t="shared" si="228"/>
        <v>119.94338999999999</v>
      </c>
      <c r="P422" s="35">
        <f t="shared" si="229"/>
        <v>-5.6610000000006266E-2</v>
      </c>
      <c r="Q422" s="36">
        <f t="shared" si="230"/>
        <v>0.8</v>
      </c>
      <c r="R422" s="37">
        <f t="shared" si="231"/>
        <v>7520.849999999954</v>
      </c>
      <c r="S422" s="38">
        <f t="shared" si="232"/>
        <v>9859.8343499999391</v>
      </c>
      <c r="T422" s="38"/>
      <c r="U422" s="62"/>
      <c r="V422" s="39">
        <f t="shared" si="233"/>
        <v>63905.729999999989</v>
      </c>
      <c r="W422" s="39">
        <f t="shared" si="234"/>
        <v>73765.564349999928</v>
      </c>
      <c r="X422" s="1">
        <f t="shared" si="235"/>
        <v>60995</v>
      </c>
      <c r="Y422" s="37">
        <f t="shared" si="236"/>
        <v>12770.564349999928</v>
      </c>
      <c r="Z422" s="204">
        <f t="shared" si="23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238"/>
        <v>-8.5078586126665412E-2</v>
      </c>
      <c r="AD422" s="40">
        <f t="shared" si="239"/>
        <v>0.23608895000000002</v>
      </c>
    </row>
    <row r="423" spans="1:30">
      <c r="A423" s="63" t="s">
        <v>1750</v>
      </c>
      <c r="B423" s="2">
        <v>135</v>
      </c>
      <c r="C423" s="180">
        <v>102.38</v>
      </c>
      <c r="D423" s="181">
        <v>1.3179000000000001</v>
      </c>
      <c r="E423" s="32">
        <f t="shared" si="221"/>
        <v>0.22000000000000003</v>
      </c>
      <c r="F423" s="26">
        <f t="shared" si="222"/>
        <v>-3.1257688888888843E-2</v>
      </c>
      <c r="H423" s="58">
        <f t="shared" si="223"/>
        <v>-4.2197879999999941</v>
      </c>
      <c r="I423" s="2" t="s">
        <v>66</v>
      </c>
      <c r="J423" s="33" t="s">
        <v>1738</v>
      </c>
      <c r="K423" s="59">
        <f t="shared" si="224"/>
        <v>44097</v>
      </c>
      <c r="L423" s="60" t="str">
        <f t="shared" ca="1" si="225"/>
        <v>2020/10/27</v>
      </c>
      <c r="M423" s="44">
        <f t="shared" ca="1" si="226"/>
        <v>4725</v>
      </c>
      <c r="N423" s="61">
        <f t="shared" ca="1" si="227"/>
        <v>-0.32597304126984084</v>
      </c>
      <c r="O423" s="35">
        <f t="shared" si="228"/>
        <v>134.926602</v>
      </c>
      <c r="P423" s="35">
        <f t="shared" si="229"/>
        <v>-7.339799999999741E-2</v>
      </c>
      <c r="Q423" s="36">
        <f t="shared" si="230"/>
        <v>0.9</v>
      </c>
      <c r="R423" s="37">
        <f t="shared" si="231"/>
        <v>7623.2299999999541</v>
      </c>
      <c r="S423" s="38">
        <f t="shared" si="232"/>
        <v>10046.654816999941</v>
      </c>
      <c r="T423" s="38"/>
      <c r="U423" s="62"/>
      <c r="V423" s="39">
        <f t="shared" si="233"/>
        <v>63905.729999999989</v>
      </c>
      <c r="W423" s="39">
        <f t="shared" si="234"/>
        <v>73952.384816999926</v>
      </c>
      <c r="X423" s="1">
        <f t="shared" si="235"/>
        <v>61130</v>
      </c>
      <c r="Y423" s="37">
        <f t="shared" si="236"/>
        <v>12822.384816999926</v>
      </c>
      <c r="Z423" s="204">
        <f t="shared" si="23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238"/>
        <v>-9.0834136589020398E-2</v>
      </c>
      <c r="AD423" s="40">
        <f t="shared" si="239"/>
        <v>0.25125768888888889</v>
      </c>
    </row>
    <row r="424" spans="1:30">
      <c r="A424" s="63" t="s">
        <v>1751</v>
      </c>
      <c r="B424" s="2">
        <v>135</v>
      </c>
      <c r="C424" s="180">
        <v>104.58</v>
      </c>
      <c r="D424" s="181">
        <v>1.2902</v>
      </c>
      <c r="E424" s="32">
        <f t="shared" si="221"/>
        <v>0.22000000000000003</v>
      </c>
      <c r="F424" s="26">
        <f t="shared" si="222"/>
        <v>-1.0440799999999913E-2</v>
      </c>
      <c r="H424" s="58">
        <f t="shared" si="223"/>
        <v>-1.4095079999999882</v>
      </c>
      <c r="I424" s="2" t="s">
        <v>66</v>
      </c>
      <c r="J424" s="33" t="s">
        <v>1740</v>
      </c>
      <c r="K424" s="59">
        <f t="shared" si="224"/>
        <v>44098</v>
      </c>
      <c r="L424" s="60" t="str">
        <f t="shared" ca="1" si="225"/>
        <v>2020/10/27</v>
      </c>
      <c r="M424" s="44">
        <f t="shared" ca="1" si="226"/>
        <v>4590</v>
      </c>
      <c r="N424" s="61">
        <f t="shared" ca="1" si="227"/>
        <v>-0.11208505882352848</v>
      </c>
      <c r="O424" s="35">
        <f t="shared" si="228"/>
        <v>134.92911599999999</v>
      </c>
      <c r="P424" s="35">
        <f t="shared" si="229"/>
        <v>-7.0884000000006608E-2</v>
      </c>
      <c r="Q424" s="36">
        <f t="shared" si="230"/>
        <v>0.9</v>
      </c>
      <c r="R424" s="37">
        <f t="shared" si="231"/>
        <v>7727.809999999954</v>
      </c>
      <c r="S424" s="38">
        <f t="shared" si="232"/>
        <v>9970.42046199994</v>
      </c>
      <c r="T424" s="38"/>
      <c r="U424" s="62"/>
      <c r="V424" s="39">
        <f t="shared" si="233"/>
        <v>63905.729999999989</v>
      </c>
      <c r="W424" s="39">
        <f t="shared" si="234"/>
        <v>73876.150461999932</v>
      </c>
      <c r="X424" s="1">
        <f t="shared" si="235"/>
        <v>61265</v>
      </c>
      <c r="Y424" s="37">
        <f t="shared" si="236"/>
        <v>12611.150461999932</v>
      </c>
      <c r="Z424" s="204">
        <f t="shared" si="23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238"/>
        <v>-6.6799798361121487E-2</v>
      </c>
      <c r="AD424" s="40">
        <f t="shared" si="239"/>
        <v>0.23044079999999995</v>
      </c>
    </row>
    <row r="425" spans="1:30">
      <c r="A425" s="63" t="s">
        <v>1752</v>
      </c>
      <c r="B425" s="2">
        <v>135</v>
      </c>
      <c r="C425" s="180">
        <v>104.68</v>
      </c>
      <c r="D425" s="181">
        <v>1.2889999999999999</v>
      </c>
      <c r="E425" s="32">
        <f t="shared" si="221"/>
        <v>0.22000000000000003</v>
      </c>
      <c r="F425" s="26">
        <f t="shared" si="222"/>
        <v>-9.4945777777775634E-3</v>
      </c>
      <c r="H425" s="58">
        <f t="shared" si="223"/>
        <v>-1.2817679999999712</v>
      </c>
      <c r="I425" s="2" t="s">
        <v>66</v>
      </c>
      <c r="J425" s="33" t="s">
        <v>1742</v>
      </c>
      <c r="K425" s="59">
        <f t="shared" si="224"/>
        <v>44099</v>
      </c>
      <c r="L425" s="60" t="str">
        <f t="shared" ca="1" si="225"/>
        <v>2020/10/27</v>
      </c>
      <c r="M425" s="44">
        <f t="shared" ca="1" si="226"/>
        <v>4455</v>
      </c>
      <c r="N425" s="61">
        <f t="shared" ca="1" si="227"/>
        <v>-0.10501578451178215</v>
      </c>
      <c r="O425" s="35">
        <f t="shared" si="228"/>
        <v>134.93252000000001</v>
      </c>
      <c r="P425" s="35">
        <f t="shared" si="229"/>
        <v>-6.7479999999989104E-2</v>
      </c>
      <c r="Q425" s="36">
        <f t="shared" si="230"/>
        <v>0.9</v>
      </c>
      <c r="R425" s="37">
        <f t="shared" si="231"/>
        <v>7832.4899999999543</v>
      </c>
      <c r="S425" s="38">
        <f t="shared" si="232"/>
        <v>10096.079609999941</v>
      </c>
      <c r="T425" s="38"/>
      <c r="U425" s="62"/>
      <c r="V425" s="39">
        <f t="shared" si="233"/>
        <v>63905.729999999989</v>
      </c>
      <c r="W425" s="39">
        <f t="shared" si="234"/>
        <v>74001.809609999924</v>
      </c>
      <c r="X425" s="1">
        <f t="shared" si="235"/>
        <v>61400</v>
      </c>
      <c r="Y425" s="37">
        <f t="shared" si="236"/>
        <v>12601.809609999924</v>
      </c>
      <c r="Z425" s="204">
        <f t="shared" si="23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238"/>
        <v>-6.5617978151559786E-2</v>
      </c>
      <c r="AD425" s="40">
        <f t="shared" si="239"/>
        <v>0.2294945777777776</v>
      </c>
    </row>
    <row r="426" spans="1:30">
      <c r="A426" s="63" t="s">
        <v>1772</v>
      </c>
      <c r="B426" s="2">
        <v>135</v>
      </c>
      <c r="C426" s="180">
        <v>105.46</v>
      </c>
      <c r="D426" s="181">
        <v>1.2794000000000001</v>
      </c>
      <c r="E426" s="32">
        <f t="shared" ref="E426:E429" si="240">10%*Q426+13%</f>
        <v>0.22000000000000003</v>
      </c>
      <c r="F426" s="26">
        <f t="shared" ref="F426:F429" si="241">IF(G426="",($F$1*C426-B426)/B426,H426/B426)</f>
        <v>-2.1140444444443817E-3</v>
      </c>
      <c r="H426" s="58">
        <f t="shared" ref="H426:H429" si="242">IF(G426="",$F$1*C426-B426,G426-B426)</f>
        <v>-0.28539599999999155</v>
      </c>
      <c r="I426" s="2" t="s">
        <v>66</v>
      </c>
      <c r="J426" s="33" t="s">
        <v>1760</v>
      </c>
      <c r="K426" s="59">
        <f t="shared" ref="K426:K429" si="243">DATE(MID(J426,1,4),MID(J426,5,2),MID(J426,7,2))</f>
        <v>44102</v>
      </c>
      <c r="L426" s="60" t="str">
        <f t="shared" ref="L426:L429" ca="1" si="244">IF(LEN(J426) &gt; 15,DATE(MID(J426,12,4),MID(J426,16,2),MID(J426,18,2)),TEXT(TODAY(),"yyyy/m/d"))</f>
        <v>2020/10/27</v>
      </c>
      <c r="M426" s="44">
        <f t="shared" ref="M426:M429" ca="1" si="245">(L426-K426+1)*B426</f>
        <v>4050</v>
      </c>
      <c r="N426" s="61">
        <f t="shared" ref="N426:N429" ca="1" si="246">H426/M426*365</f>
        <v>-2.5720874074073311E-2</v>
      </c>
      <c r="O426" s="35">
        <f t="shared" ref="O426:O429" si="247">D426*C426</f>
        <v>134.925524</v>
      </c>
      <c r="P426" s="35">
        <f t="shared" ref="P426:P429" si="248">O426-B426</f>
        <v>-7.4476000000004206E-2</v>
      </c>
      <c r="Q426" s="36">
        <f t="shared" ref="Q426:Q429" si="249">B426/150</f>
        <v>0.9</v>
      </c>
      <c r="R426" s="37">
        <f t="shared" ref="R426:R431" si="250">R425+C426-T426</f>
        <v>7937.9499999999543</v>
      </c>
      <c r="S426" s="38">
        <f t="shared" ref="S426:S431" si="251">R426*D426</f>
        <v>10155.813229999942</v>
      </c>
      <c r="T426" s="38"/>
      <c r="U426" s="62"/>
      <c r="V426" s="39">
        <f t="shared" ref="V426:V431" si="252">U426+V425</f>
        <v>63905.729999999989</v>
      </c>
      <c r="W426" s="39">
        <f t="shared" ref="W426:W431" si="253">S426+V426</f>
        <v>74061.543229999923</v>
      </c>
      <c r="X426" s="1">
        <f t="shared" ref="X426:X431" si="254">X425+B426</f>
        <v>61535</v>
      </c>
      <c r="Y426" s="37">
        <f t="shared" ref="Y426:Y431" si="255">W426-X426</f>
        <v>12526.543229999923</v>
      </c>
      <c r="Z426" s="204">
        <f t="shared" ref="Z426:Z431" si="256">W426/X426-1</f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ref="AC426:AC431" si="257">Z426-AB426</f>
        <v>-5.7247121013968005E-2</v>
      </c>
      <c r="AD426" s="40">
        <f t="shared" ref="AD426:AD431" si="258">IF(E426-F426&lt;0,"达成",E426-F426)</f>
        <v>0.22211404444444441</v>
      </c>
    </row>
    <row r="427" spans="1:30">
      <c r="A427" s="63" t="s">
        <v>1773</v>
      </c>
      <c r="B427" s="2">
        <v>135</v>
      </c>
      <c r="C427" s="180">
        <v>104.65</v>
      </c>
      <c r="D427" s="181">
        <v>1.2892999999999999</v>
      </c>
      <c r="E427" s="32">
        <f t="shared" si="240"/>
        <v>0.22000000000000003</v>
      </c>
      <c r="F427" s="26">
        <f t="shared" si="241"/>
        <v>-9.7784444444443952E-3</v>
      </c>
      <c r="H427" s="58">
        <f t="shared" si="242"/>
        <v>-1.3200899999999933</v>
      </c>
      <c r="I427" s="2" t="s">
        <v>66</v>
      </c>
      <c r="J427" s="33" t="s">
        <v>1762</v>
      </c>
      <c r="K427" s="59">
        <f t="shared" si="243"/>
        <v>44103</v>
      </c>
      <c r="L427" s="60" t="str">
        <f t="shared" ca="1" si="244"/>
        <v>2020/10/27</v>
      </c>
      <c r="M427" s="44">
        <f t="shared" ca="1" si="245"/>
        <v>3915</v>
      </c>
      <c r="N427" s="61">
        <f t="shared" ca="1" si="246"/>
        <v>-0.12307352490421393</v>
      </c>
      <c r="O427" s="35">
        <f t="shared" si="247"/>
        <v>134.92524499999999</v>
      </c>
      <c r="P427" s="35">
        <f t="shared" si="248"/>
        <v>-7.4755000000010341E-2</v>
      </c>
      <c r="Q427" s="36">
        <f t="shared" si="249"/>
        <v>0.9</v>
      </c>
      <c r="R427" s="37">
        <f t="shared" si="250"/>
        <v>8042.599999999954</v>
      </c>
      <c r="S427" s="38">
        <f t="shared" si="251"/>
        <v>10369.32417999994</v>
      </c>
      <c r="T427" s="38"/>
      <c r="U427" s="62"/>
      <c r="V427" s="39">
        <f t="shared" si="252"/>
        <v>63905.729999999989</v>
      </c>
      <c r="W427" s="39">
        <f t="shared" si="253"/>
        <v>74275.054179999934</v>
      </c>
      <c r="X427" s="1">
        <f t="shared" si="254"/>
        <v>61670</v>
      </c>
      <c r="Y427" s="37">
        <f t="shared" si="255"/>
        <v>12605.054179999934</v>
      </c>
      <c r="Z427" s="204">
        <f t="shared" si="256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257"/>
        <v>-6.5577489239896147E-2</v>
      </c>
      <c r="AD427" s="40">
        <f t="shared" si="258"/>
        <v>0.22977844444444442</v>
      </c>
    </row>
    <row r="428" spans="1:30">
      <c r="A428" s="63" t="s">
        <v>1774</v>
      </c>
      <c r="B428" s="2">
        <v>135</v>
      </c>
      <c r="C428" s="180">
        <v>105.27</v>
      </c>
      <c r="D428" s="181">
        <v>1.2817000000000001</v>
      </c>
      <c r="E428" s="32">
        <f t="shared" si="240"/>
        <v>0.22000000000000003</v>
      </c>
      <c r="F428" s="26">
        <f t="shared" si="241"/>
        <v>-3.9118666666665917E-3</v>
      </c>
      <c r="H428" s="58">
        <f t="shared" si="242"/>
        <v>-0.52810199999998986</v>
      </c>
      <c r="I428" s="2" t="s">
        <v>66</v>
      </c>
      <c r="J428" s="33" t="s">
        <v>1765</v>
      </c>
      <c r="K428" s="59">
        <f t="shared" si="243"/>
        <v>44104</v>
      </c>
      <c r="L428" s="60" t="str">
        <f t="shared" ca="1" si="244"/>
        <v>2020/10/27</v>
      </c>
      <c r="M428" s="44">
        <f t="shared" ca="1" si="245"/>
        <v>3780</v>
      </c>
      <c r="N428" s="61">
        <f t="shared" ca="1" si="246"/>
        <v>-5.0993976190475215E-2</v>
      </c>
      <c r="O428" s="35">
        <f t="shared" si="247"/>
        <v>134.92455899999999</v>
      </c>
      <c r="P428" s="35">
        <f t="shared" si="248"/>
        <v>-7.5441000000012082E-2</v>
      </c>
      <c r="Q428" s="36">
        <f t="shared" si="249"/>
        <v>0.9</v>
      </c>
      <c r="R428" s="37">
        <f t="shared" si="250"/>
        <v>8147.8699999999544</v>
      </c>
      <c r="S428" s="38">
        <f t="shared" si="251"/>
        <v>10443.124978999942</v>
      </c>
      <c r="T428" s="38"/>
      <c r="U428" s="62"/>
      <c r="V428" s="39">
        <f t="shared" si="252"/>
        <v>63905.729999999989</v>
      </c>
      <c r="W428" s="39">
        <f t="shared" si="253"/>
        <v>74348.854978999938</v>
      </c>
      <c r="X428" s="1">
        <f t="shared" si="254"/>
        <v>61805</v>
      </c>
      <c r="Y428" s="37">
        <f t="shared" si="255"/>
        <v>12543.854978999938</v>
      </c>
      <c r="Z428" s="204">
        <f t="shared" si="256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257"/>
        <v>-5.8948820170159122E-2</v>
      </c>
      <c r="AD428" s="40">
        <f t="shared" si="258"/>
        <v>0.22391186666666663</v>
      </c>
    </row>
    <row r="429" spans="1:30">
      <c r="A429" s="63" t="s">
        <v>1775</v>
      </c>
      <c r="B429" s="2">
        <v>135</v>
      </c>
      <c r="C429" s="180">
        <v>102.69</v>
      </c>
      <c r="D429" s="181">
        <v>1.3140000000000001</v>
      </c>
      <c r="E429" s="32">
        <f t="shared" si="240"/>
        <v>0.22000000000000003</v>
      </c>
      <c r="F429" s="26">
        <f t="shared" si="241"/>
        <v>-2.8324399999999944E-2</v>
      </c>
      <c r="H429" s="58">
        <f t="shared" si="242"/>
        <v>-3.8237939999999924</v>
      </c>
      <c r="I429" s="2" t="s">
        <v>66</v>
      </c>
      <c r="J429" s="33" t="s">
        <v>1767</v>
      </c>
      <c r="K429" s="59">
        <f t="shared" si="243"/>
        <v>44113</v>
      </c>
      <c r="L429" s="60" t="str">
        <f t="shared" ca="1" si="244"/>
        <v>2020/10/27</v>
      </c>
      <c r="M429" s="44">
        <f t="shared" ca="1" si="245"/>
        <v>2565</v>
      </c>
      <c r="N429" s="61">
        <f t="shared" ca="1" si="246"/>
        <v>-0.54412663157894625</v>
      </c>
      <c r="O429" s="35">
        <f t="shared" si="247"/>
        <v>134.93466000000001</v>
      </c>
      <c r="P429" s="35">
        <f t="shared" si="248"/>
        <v>-6.533999999999196E-2</v>
      </c>
      <c r="Q429" s="36">
        <f t="shared" si="249"/>
        <v>0.9</v>
      </c>
      <c r="R429" s="37">
        <f t="shared" si="250"/>
        <v>8250.559999999954</v>
      </c>
      <c r="S429" s="38">
        <f t="shared" si="251"/>
        <v>10841.235839999939</v>
      </c>
      <c r="T429" s="38"/>
      <c r="U429" s="62"/>
      <c r="V429" s="39">
        <f t="shared" si="252"/>
        <v>63905.729999999989</v>
      </c>
      <c r="W429" s="39">
        <f t="shared" si="253"/>
        <v>74746.965839999932</v>
      </c>
      <c r="X429" s="1">
        <f t="shared" si="254"/>
        <v>61940</v>
      </c>
      <c r="Y429" s="37">
        <f t="shared" si="255"/>
        <v>12806.965839999932</v>
      </c>
      <c r="Z429" s="204">
        <f t="shared" si="256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257"/>
        <v>-8.629812906422818E-2</v>
      </c>
      <c r="AD429" s="40">
        <f t="shared" si="258"/>
        <v>0.24832439999999997</v>
      </c>
    </row>
    <row r="430" spans="1:30">
      <c r="A430" s="63" t="s">
        <v>1776</v>
      </c>
      <c r="B430" s="2">
        <v>135</v>
      </c>
      <c r="C430" s="180">
        <v>99.99</v>
      </c>
      <c r="D430" s="181">
        <v>1.3494999999999999</v>
      </c>
      <c r="E430" s="32">
        <f t="shared" ref="E430:E431" si="259">10%*Q430+13%</f>
        <v>0.22000000000000003</v>
      </c>
      <c r="F430" s="26">
        <f t="shared" ref="F430:F431" si="260">IF(G430="",($F$1*C430-B430)/B430,H430/B430)</f>
        <v>-5.3872399999999987E-2</v>
      </c>
      <c r="H430" s="58">
        <f t="shared" ref="H430:H431" si="261">IF(G430="",$F$1*C430-B430,G430-B430)</f>
        <v>-7.2727739999999983</v>
      </c>
      <c r="I430" s="2" t="s">
        <v>66</v>
      </c>
      <c r="J430" s="33" t="s">
        <v>1769</v>
      </c>
      <c r="K430" s="59">
        <f t="shared" ref="K430:K431" si="262">DATE(MID(J430,1,4),MID(J430,5,2),MID(J430,7,2))</f>
        <v>44116</v>
      </c>
      <c r="L430" s="60" t="str">
        <f t="shared" ref="L430:L431" ca="1" si="263">IF(LEN(J430) &gt; 15,DATE(MID(J430,12,4),MID(J430,16,2),MID(J430,18,2)),TEXT(TODAY(),"yyyy/m/d"))</f>
        <v>2020/10/27</v>
      </c>
      <c r="M430" s="44">
        <f t="shared" ref="M430:M431" ca="1" si="264">(L430-K430+1)*B430</f>
        <v>2160</v>
      </c>
      <c r="N430" s="61">
        <f t="shared" ref="N430:N431" ca="1" si="265">H430/M430*365</f>
        <v>-1.2289641249999996</v>
      </c>
      <c r="O430" s="35">
        <f t="shared" ref="O430:O431" si="266">D430*C430</f>
        <v>134.93650499999998</v>
      </c>
      <c r="P430" s="35">
        <f t="shared" ref="P430:P431" si="267">O430-B430</f>
        <v>-6.3495000000017399E-2</v>
      </c>
      <c r="Q430" s="36">
        <f t="shared" ref="Q430:Q431" si="268">B430/150</f>
        <v>0.9</v>
      </c>
      <c r="R430" s="37">
        <f t="shared" si="250"/>
        <v>8350.5499999999538</v>
      </c>
      <c r="S430" s="38">
        <f t="shared" si="251"/>
        <v>11269.067224999937</v>
      </c>
      <c r="T430" s="38"/>
      <c r="U430" s="62"/>
      <c r="V430" s="39">
        <f t="shared" si="252"/>
        <v>63905.729999999989</v>
      </c>
      <c r="W430" s="39">
        <f t="shared" si="253"/>
        <v>75174.797224999929</v>
      </c>
      <c r="X430" s="1">
        <f t="shared" si="254"/>
        <v>62075</v>
      </c>
      <c r="Y430" s="37">
        <f t="shared" si="255"/>
        <v>13099.797224999929</v>
      </c>
      <c r="Z430" s="204">
        <f t="shared" si="256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257"/>
        <v>-0.11624459879534887</v>
      </c>
      <c r="AD430" s="40">
        <f t="shared" si="258"/>
        <v>0.27387240000000002</v>
      </c>
    </row>
    <row r="431" spans="1:30">
      <c r="A431" s="63" t="s">
        <v>1777</v>
      </c>
      <c r="B431" s="2">
        <v>120</v>
      </c>
      <c r="C431" s="180">
        <v>88.75</v>
      </c>
      <c r="D431" s="181">
        <v>1.3514999999999999</v>
      </c>
      <c r="E431" s="32">
        <f t="shared" si="259"/>
        <v>0.21000000000000002</v>
      </c>
      <c r="F431" s="26">
        <f t="shared" si="260"/>
        <v>-5.525624999999993E-2</v>
      </c>
      <c r="H431" s="58">
        <f t="shared" si="261"/>
        <v>-6.6307499999999919</v>
      </c>
      <c r="I431" s="2" t="s">
        <v>66</v>
      </c>
      <c r="J431" s="33" t="s">
        <v>1771</v>
      </c>
      <c r="K431" s="59">
        <f t="shared" si="262"/>
        <v>44117</v>
      </c>
      <c r="L431" s="60" t="str">
        <f t="shared" ca="1" si="263"/>
        <v>2020/10/27</v>
      </c>
      <c r="M431" s="44">
        <f t="shared" ca="1" si="264"/>
        <v>1800</v>
      </c>
      <c r="N431" s="61">
        <f t="shared" ca="1" si="265"/>
        <v>-1.3445687499999983</v>
      </c>
      <c r="O431" s="35">
        <f t="shared" si="266"/>
        <v>119.94562499999999</v>
      </c>
      <c r="P431" s="35">
        <f t="shared" si="267"/>
        <v>-5.437500000000739E-2</v>
      </c>
      <c r="Q431" s="36">
        <f t="shared" si="268"/>
        <v>0.8</v>
      </c>
      <c r="R431" s="37">
        <f t="shared" si="250"/>
        <v>8439.2999999999538</v>
      </c>
      <c r="S431" s="38">
        <f t="shared" si="251"/>
        <v>11405.713949999938</v>
      </c>
      <c r="T431" s="38"/>
      <c r="U431" s="62"/>
      <c r="V431" s="39">
        <f t="shared" si="252"/>
        <v>63905.729999999989</v>
      </c>
      <c r="W431" s="39">
        <f t="shared" si="253"/>
        <v>75311.443949999928</v>
      </c>
      <c r="X431" s="1">
        <f t="shared" si="254"/>
        <v>62195</v>
      </c>
      <c r="Y431" s="37">
        <f t="shared" si="255"/>
        <v>13116.443949999928</v>
      </c>
      <c r="Z431" s="204">
        <f t="shared" si="256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257"/>
        <v>-0.11770989988991176</v>
      </c>
      <c r="AD431" s="40">
        <f t="shared" si="258"/>
        <v>0.26525624999999997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31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31">
    <cfRule type="dataBar" priority="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31">
    <cfRule type="dataBar" priority="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Z2:Z431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674</v>
      </c>
      <c r="C2" s="2" t="s">
        <v>675</v>
      </c>
      <c r="D2" s="2" t="s">
        <v>676</v>
      </c>
      <c r="E2" s="2" t="s">
        <v>677</v>
      </c>
      <c r="F2" s="2" t="s">
        <v>678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8" sqref="H8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3">
        <f>G1+K1+O1</f>
        <v>11706.48</v>
      </c>
      <c r="B1" s="243"/>
      <c r="C1" s="243"/>
      <c r="D1" s="243"/>
      <c r="E1" s="244"/>
      <c r="F1" s="67" t="s">
        <v>679</v>
      </c>
      <c r="G1" s="245">
        <f>SUM(I3:I10052)</f>
        <v>8264.7639999999992</v>
      </c>
      <c r="H1" s="245"/>
      <c r="I1" s="246"/>
      <c r="J1" s="67" t="s">
        <v>1602</v>
      </c>
      <c r="K1" s="245">
        <f>SUM(M3:M10052)</f>
        <v>1217.4760000000001</v>
      </c>
      <c r="L1" s="245"/>
      <c r="M1" s="246"/>
      <c r="N1" s="67" t="s">
        <v>1636</v>
      </c>
      <c r="O1" s="245">
        <f>SUM(Q3:Q10052)</f>
        <v>2224.2400000000002</v>
      </c>
      <c r="P1" s="245"/>
      <c r="Q1" s="246"/>
    </row>
    <row r="2" spans="1:17 1026:1027" s="69" customFormat="1">
      <c r="A2" s="69" t="s">
        <v>682</v>
      </c>
      <c r="B2" s="69" t="s">
        <v>683</v>
      </c>
      <c r="C2" s="69" t="s">
        <v>1637</v>
      </c>
      <c r="D2" s="69" t="s">
        <v>684</v>
      </c>
      <c r="E2" s="210" t="s">
        <v>686</v>
      </c>
      <c r="F2" s="70" t="s">
        <v>1638</v>
      </c>
      <c r="G2" s="211" t="s">
        <v>1604</v>
      </c>
      <c r="H2" s="211" t="s">
        <v>1635</v>
      </c>
      <c r="I2" s="212" t="s">
        <v>688</v>
      </c>
      <c r="J2" s="70" t="s">
        <v>1638</v>
      </c>
      <c r="K2" s="211" t="s">
        <v>1604</v>
      </c>
      <c r="L2" s="211" t="s">
        <v>1635</v>
      </c>
      <c r="M2" s="212" t="s">
        <v>688</v>
      </c>
      <c r="N2" s="70" t="s">
        <v>1638</v>
      </c>
      <c r="O2" s="211" t="s">
        <v>1604</v>
      </c>
      <c r="P2" s="211" t="s">
        <v>1635</v>
      </c>
      <c r="Q2" s="213" t="s">
        <v>688</v>
      </c>
    </row>
    <row r="3" spans="1:17 1026:1027" s="2" customFormat="1">
      <c r="A3" s="2">
        <v>688519</v>
      </c>
      <c r="B3" s="65" t="s">
        <v>1603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1641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50" sqref="G50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7">
        <f>E1+K1</f>
        <v>8577.880000000001</v>
      </c>
      <c r="B1" s="247"/>
      <c r="C1" s="249"/>
      <c r="D1" s="67" t="s">
        <v>679</v>
      </c>
      <c r="E1" s="247">
        <f>G3</f>
        <v>4080.7200000000003</v>
      </c>
      <c r="F1" s="247"/>
      <c r="G1" s="68" t="s">
        <v>680</v>
      </c>
      <c r="H1" s="248">
        <f>G3/I3*365</f>
        <v>2.4140401944894654</v>
      </c>
      <c r="I1" s="248"/>
      <c r="J1" s="67" t="s">
        <v>681</v>
      </c>
      <c r="K1" s="247">
        <f>M3</f>
        <v>4497.1600000000008</v>
      </c>
      <c r="L1" s="247"/>
      <c r="M1" s="68" t="s">
        <v>680</v>
      </c>
      <c r="N1" s="248">
        <f>M3/O3*365</f>
        <v>2.0569716791979951</v>
      </c>
      <c r="O1" s="248"/>
    </row>
    <row r="2" spans="1:15" s="69" customFormat="1">
      <c r="A2" s="69" t="s">
        <v>682</v>
      </c>
      <c r="B2" s="69" t="s">
        <v>683</v>
      </c>
      <c r="C2" s="69" t="s">
        <v>684</v>
      </c>
      <c r="D2" s="70" t="s">
        <v>685</v>
      </c>
      <c r="E2" s="71" t="s">
        <v>686</v>
      </c>
      <c r="F2" s="72" t="s">
        <v>687</v>
      </c>
      <c r="G2" s="73" t="s">
        <v>688</v>
      </c>
      <c r="H2" s="74" t="s">
        <v>689</v>
      </c>
      <c r="I2" s="75" t="s">
        <v>690</v>
      </c>
      <c r="J2" s="70" t="s">
        <v>685</v>
      </c>
      <c r="K2" s="71" t="s">
        <v>686</v>
      </c>
      <c r="L2" s="72" t="s">
        <v>687</v>
      </c>
      <c r="M2" s="76" t="s">
        <v>688</v>
      </c>
      <c r="N2" s="74" t="s">
        <v>689</v>
      </c>
      <c r="O2" s="75" t="s">
        <v>690</v>
      </c>
    </row>
    <row r="3" spans="1:15" s="69" customFormat="1">
      <c r="A3" s="69" t="s">
        <v>691</v>
      </c>
      <c r="B3" s="112" t="s">
        <v>692</v>
      </c>
      <c r="C3" s="113" t="str">
        <f ca="1">TODAY()-C4&amp;" 天"</f>
        <v>497 天</v>
      </c>
      <c r="D3" s="77">
        <f>SUM(D4:D10094)</f>
        <v>29000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1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693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694</v>
      </c>
      <c r="K4" s="89" t="s">
        <v>694</v>
      </c>
      <c r="L4" s="90" t="s">
        <v>694</v>
      </c>
      <c r="M4" s="90" t="s">
        <v>694</v>
      </c>
      <c r="N4" s="89" t="s">
        <v>694</v>
      </c>
      <c r="O4" s="91" t="s">
        <v>694</v>
      </c>
    </row>
    <row r="5" spans="1:15">
      <c r="A5" s="2">
        <v>113028</v>
      </c>
      <c r="B5" s="65" t="s">
        <v>695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696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697</v>
      </c>
      <c r="C7" s="81">
        <v>43663</v>
      </c>
      <c r="D7" s="96" t="s">
        <v>694</v>
      </c>
      <c r="E7" s="97" t="s">
        <v>694</v>
      </c>
      <c r="F7" s="98" t="s">
        <v>694</v>
      </c>
      <c r="G7" s="98" t="s">
        <v>694</v>
      </c>
      <c r="H7" s="97" t="s">
        <v>694</v>
      </c>
      <c r="I7" s="97" t="s">
        <v>694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698</v>
      </c>
      <c r="C8" s="81">
        <v>43671</v>
      </c>
      <c r="D8" s="96" t="s">
        <v>694</v>
      </c>
      <c r="E8" s="97" t="s">
        <v>694</v>
      </c>
      <c r="F8" s="98" t="s">
        <v>694</v>
      </c>
      <c r="G8" s="98" t="s">
        <v>694</v>
      </c>
      <c r="H8" s="97" t="s">
        <v>694</v>
      </c>
      <c r="I8" s="97" t="s">
        <v>694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699</v>
      </c>
      <c r="C9" s="81">
        <v>43682</v>
      </c>
      <c r="D9" s="96" t="s">
        <v>694</v>
      </c>
      <c r="E9" s="97" t="s">
        <v>694</v>
      </c>
      <c r="F9" s="98" t="s">
        <v>694</v>
      </c>
      <c r="G9" s="98" t="s">
        <v>694</v>
      </c>
      <c r="H9" s="97" t="s">
        <v>694</v>
      </c>
      <c r="I9" s="97" t="s">
        <v>694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700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694</v>
      </c>
      <c r="K10" s="89" t="s">
        <v>694</v>
      </c>
      <c r="L10" s="90" t="s">
        <v>694</v>
      </c>
      <c r="M10" s="90" t="s">
        <v>694</v>
      </c>
      <c r="N10" s="89" t="s">
        <v>694</v>
      </c>
      <c r="O10" s="91" t="s">
        <v>694</v>
      </c>
    </row>
    <row r="11" spans="1:15">
      <c r="A11" s="2">
        <v>128073</v>
      </c>
      <c r="B11" s="65" t="s">
        <v>701</v>
      </c>
      <c r="C11" s="81">
        <v>43703</v>
      </c>
      <c r="D11" s="96" t="s">
        <v>694</v>
      </c>
      <c r="E11" s="97" t="s">
        <v>694</v>
      </c>
      <c r="F11" s="98" t="s">
        <v>694</v>
      </c>
      <c r="G11" s="98" t="s">
        <v>694</v>
      </c>
      <c r="H11" s="97" t="s">
        <v>694</v>
      </c>
      <c r="I11" s="97" t="s">
        <v>694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702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703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694</v>
      </c>
      <c r="K13" s="89" t="s">
        <v>694</v>
      </c>
      <c r="L13" s="90" t="s">
        <v>694</v>
      </c>
      <c r="M13" s="90" t="s">
        <v>694</v>
      </c>
      <c r="N13" s="89" t="s">
        <v>694</v>
      </c>
      <c r="O13" s="91" t="s">
        <v>694</v>
      </c>
    </row>
    <row r="14" spans="1:15">
      <c r="A14" s="2">
        <v>128079</v>
      </c>
      <c r="B14" s="65" t="s">
        <v>704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694</v>
      </c>
      <c r="K14" s="89" t="s">
        <v>694</v>
      </c>
      <c r="L14" s="90" t="s">
        <v>694</v>
      </c>
      <c r="M14" s="90" t="s">
        <v>694</v>
      </c>
      <c r="N14" s="89" t="s">
        <v>694</v>
      </c>
      <c r="O14" s="91" t="s">
        <v>694</v>
      </c>
    </row>
    <row r="15" spans="1:15">
      <c r="A15" s="2">
        <v>127014</v>
      </c>
      <c r="B15" s="65" t="s">
        <v>705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694</v>
      </c>
      <c r="K15" s="89" t="s">
        <v>694</v>
      </c>
      <c r="L15" s="90" t="s">
        <v>694</v>
      </c>
      <c r="M15" s="90" t="s">
        <v>694</v>
      </c>
      <c r="N15" s="89" t="s">
        <v>694</v>
      </c>
      <c r="O15" s="91" t="s">
        <v>694</v>
      </c>
    </row>
    <row r="16" spans="1:15">
      <c r="A16" s="2">
        <v>110059</v>
      </c>
      <c r="B16" s="65" t="s">
        <v>871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706</v>
      </c>
      <c r="C17" s="81">
        <v>43768</v>
      </c>
      <c r="D17" s="96" t="s">
        <v>694</v>
      </c>
      <c r="E17" s="97" t="s">
        <v>694</v>
      </c>
      <c r="F17" s="98" t="s">
        <v>694</v>
      </c>
      <c r="G17" s="98" t="s">
        <v>694</v>
      </c>
      <c r="H17" s="97" t="s">
        <v>694</v>
      </c>
      <c r="I17" s="104" t="s">
        <v>694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707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694</v>
      </c>
      <c r="K18" s="89" t="s">
        <v>694</v>
      </c>
      <c r="L18" s="90" t="s">
        <v>694</v>
      </c>
      <c r="M18" s="90" t="s">
        <v>694</v>
      </c>
      <c r="N18" s="89" t="s">
        <v>694</v>
      </c>
      <c r="O18" s="91" t="s">
        <v>694</v>
      </c>
    </row>
    <row r="19" spans="1:15">
      <c r="A19" s="2">
        <v>123035</v>
      </c>
      <c r="B19" s="65" t="s">
        <v>708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709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694</v>
      </c>
      <c r="K20" s="89" t="s">
        <v>694</v>
      </c>
      <c r="L20" s="90" t="s">
        <v>694</v>
      </c>
      <c r="M20" s="90" t="s">
        <v>694</v>
      </c>
      <c r="N20" s="89" t="s">
        <v>694</v>
      </c>
      <c r="O20" s="91" t="s">
        <v>694</v>
      </c>
    </row>
    <row r="21" spans="1:15">
      <c r="A21" s="2">
        <v>128081</v>
      </c>
      <c r="B21" s="65" t="s">
        <v>710</v>
      </c>
      <c r="C21" s="81">
        <v>43794</v>
      </c>
      <c r="D21" s="96" t="s">
        <v>694</v>
      </c>
      <c r="E21" s="97" t="s">
        <v>694</v>
      </c>
      <c r="F21" s="98" t="s">
        <v>694</v>
      </c>
      <c r="G21" s="98" t="s">
        <v>694</v>
      </c>
      <c r="H21" s="97" t="s">
        <v>694</v>
      </c>
      <c r="I21" s="104" t="s">
        <v>694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711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712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694</v>
      </c>
      <c r="K23" s="89" t="s">
        <v>694</v>
      </c>
      <c r="L23" s="90" t="s">
        <v>694</v>
      </c>
      <c r="M23" s="90" t="s">
        <v>694</v>
      </c>
      <c r="N23" s="89" t="s">
        <v>694</v>
      </c>
      <c r="O23" s="91" t="s">
        <v>694</v>
      </c>
    </row>
    <row r="24" spans="1:15">
      <c r="A24" s="2">
        <v>110063</v>
      </c>
      <c r="B24" s="105" t="s">
        <v>713</v>
      </c>
      <c r="C24" s="81">
        <v>43816</v>
      </c>
      <c r="D24" s="96" t="s">
        <v>694</v>
      </c>
      <c r="E24" s="97" t="s">
        <v>694</v>
      </c>
      <c r="F24" s="98" t="s">
        <v>694</v>
      </c>
      <c r="G24" s="98" t="s">
        <v>694</v>
      </c>
      <c r="H24" s="97" t="s">
        <v>694</v>
      </c>
      <c r="I24" s="104" t="s">
        <v>694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714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715</v>
      </c>
      <c r="C26" s="81">
        <v>43817</v>
      </c>
      <c r="D26" s="96" t="s">
        <v>694</v>
      </c>
      <c r="E26" s="97" t="s">
        <v>694</v>
      </c>
      <c r="F26" s="98" t="s">
        <v>694</v>
      </c>
      <c r="G26" s="98" t="s">
        <v>694</v>
      </c>
      <c r="H26" s="97" t="s">
        <v>694</v>
      </c>
      <c r="I26" s="104" t="s">
        <v>694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716</v>
      </c>
      <c r="C27" s="81">
        <v>43822</v>
      </c>
      <c r="D27" s="96" t="s">
        <v>694</v>
      </c>
      <c r="E27" s="97" t="s">
        <v>694</v>
      </c>
      <c r="F27" s="98" t="s">
        <v>694</v>
      </c>
      <c r="G27" s="98" t="s">
        <v>694</v>
      </c>
      <c r="H27" s="97" t="s">
        <v>694</v>
      </c>
      <c r="I27" s="104" t="s">
        <v>694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717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718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694</v>
      </c>
      <c r="K29" s="89" t="s">
        <v>694</v>
      </c>
      <c r="L29" s="90" t="s">
        <v>694</v>
      </c>
      <c r="M29" s="90" t="s">
        <v>694</v>
      </c>
      <c r="N29" s="89" t="s">
        <v>694</v>
      </c>
      <c r="O29" s="91" t="s">
        <v>694</v>
      </c>
    </row>
    <row r="30" spans="1:15">
      <c r="A30" s="2">
        <v>128088</v>
      </c>
      <c r="B30" s="65" t="s">
        <v>719</v>
      </c>
      <c r="C30" s="81">
        <v>43825</v>
      </c>
      <c r="D30" s="96" t="s">
        <v>694</v>
      </c>
      <c r="E30" s="97" t="s">
        <v>694</v>
      </c>
      <c r="F30" s="98" t="s">
        <v>694</v>
      </c>
      <c r="G30" s="98" t="s">
        <v>694</v>
      </c>
      <c r="H30" s="97" t="s">
        <v>694</v>
      </c>
      <c r="I30" s="104" t="s">
        <v>694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720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694</v>
      </c>
      <c r="K31" s="89" t="s">
        <v>694</v>
      </c>
      <c r="L31" s="90" t="s">
        <v>694</v>
      </c>
      <c r="M31" s="90" t="s">
        <v>694</v>
      </c>
      <c r="N31" s="89" t="s">
        <v>694</v>
      </c>
      <c r="O31" s="91" t="s">
        <v>694</v>
      </c>
    </row>
    <row r="32" spans="1:15">
      <c r="A32" s="2">
        <v>128090</v>
      </c>
      <c r="B32" s="105" t="s">
        <v>721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694</v>
      </c>
      <c r="K32" s="89" t="s">
        <v>694</v>
      </c>
      <c r="L32" s="90" t="s">
        <v>694</v>
      </c>
      <c r="M32" s="90" t="s">
        <v>694</v>
      </c>
      <c r="N32" s="89" t="s">
        <v>694</v>
      </c>
      <c r="O32" s="91" t="s">
        <v>694</v>
      </c>
    </row>
    <row r="33" spans="1:15">
      <c r="A33" s="2">
        <v>128092</v>
      </c>
      <c r="B33" s="65" t="s">
        <v>722</v>
      </c>
      <c r="C33" s="81">
        <v>43832</v>
      </c>
      <c r="D33" s="96" t="s">
        <v>694</v>
      </c>
      <c r="E33" s="97" t="s">
        <v>694</v>
      </c>
      <c r="F33" s="98" t="s">
        <v>694</v>
      </c>
      <c r="G33" s="98" t="s">
        <v>694</v>
      </c>
      <c r="H33" s="97" t="s">
        <v>694</v>
      </c>
      <c r="I33" s="104" t="s">
        <v>694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723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694</v>
      </c>
      <c r="K34" s="89" t="s">
        <v>694</v>
      </c>
      <c r="L34" s="90" t="s">
        <v>694</v>
      </c>
      <c r="M34" s="90" t="s">
        <v>694</v>
      </c>
      <c r="N34" s="89" t="s">
        <v>694</v>
      </c>
      <c r="O34" s="91" t="s">
        <v>694</v>
      </c>
    </row>
    <row r="35" spans="1:15">
      <c r="A35" s="2">
        <v>127015</v>
      </c>
      <c r="B35" s="65" t="s">
        <v>724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725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726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727</v>
      </c>
      <c r="C38" s="81">
        <v>43900</v>
      </c>
      <c r="D38" s="96" t="s">
        <v>694</v>
      </c>
      <c r="E38" s="97" t="s">
        <v>694</v>
      </c>
      <c r="F38" s="98" t="s">
        <v>694</v>
      </c>
      <c r="G38" s="98" t="s">
        <v>694</v>
      </c>
      <c r="H38" s="97" t="s">
        <v>694</v>
      </c>
      <c r="I38" s="104" t="s">
        <v>694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836</v>
      </c>
      <c r="C39" s="81">
        <v>43905</v>
      </c>
      <c r="D39" s="96" t="s">
        <v>694</v>
      </c>
      <c r="E39" s="97" t="s">
        <v>694</v>
      </c>
      <c r="F39" s="98" t="s">
        <v>694</v>
      </c>
      <c r="G39" s="98" t="s">
        <v>694</v>
      </c>
      <c r="H39" s="97" t="s">
        <v>694</v>
      </c>
      <c r="I39" s="104" t="s">
        <v>694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849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694</v>
      </c>
      <c r="K40" s="97" t="s">
        <v>694</v>
      </c>
      <c r="L40" s="98" t="s">
        <v>694</v>
      </c>
      <c r="M40" s="98" t="s">
        <v>694</v>
      </c>
      <c r="N40" s="97" t="s">
        <v>694</v>
      </c>
      <c r="O40" s="104" t="s">
        <v>694</v>
      </c>
    </row>
    <row r="41" spans="1:15">
      <c r="A41" s="2">
        <v>110068</v>
      </c>
      <c r="B41" s="65" t="s">
        <v>860</v>
      </c>
      <c r="C41" s="81">
        <v>43916</v>
      </c>
      <c r="D41" s="96" t="s">
        <v>694</v>
      </c>
      <c r="E41" s="97" t="s">
        <v>694</v>
      </c>
      <c r="F41" s="98" t="s">
        <v>694</v>
      </c>
      <c r="G41" s="98" t="s">
        <v>694</v>
      </c>
      <c r="H41" s="97" t="s">
        <v>694</v>
      </c>
      <c r="I41" s="104" t="s">
        <v>694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872</v>
      </c>
      <c r="C42" s="81">
        <v>43924</v>
      </c>
      <c r="D42" s="96" t="s">
        <v>694</v>
      </c>
      <c r="E42" s="97" t="s">
        <v>694</v>
      </c>
      <c r="F42" s="98" t="s">
        <v>694</v>
      </c>
      <c r="G42" s="98" t="s">
        <v>694</v>
      </c>
      <c r="H42" s="97" t="s">
        <v>694</v>
      </c>
      <c r="I42" s="104" t="s">
        <v>694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891</v>
      </c>
      <c r="C43" s="81">
        <v>43935</v>
      </c>
      <c r="D43" s="96" t="s">
        <v>694</v>
      </c>
      <c r="E43" s="97" t="s">
        <v>694</v>
      </c>
      <c r="F43" s="98" t="s">
        <v>694</v>
      </c>
      <c r="G43" s="98" t="s">
        <v>694</v>
      </c>
      <c r="H43" s="97" t="s">
        <v>694</v>
      </c>
      <c r="I43" s="104" t="s">
        <v>694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969</v>
      </c>
      <c r="C44" s="81">
        <v>43990</v>
      </c>
      <c r="D44" s="96" t="s">
        <v>694</v>
      </c>
      <c r="E44" s="97" t="s">
        <v>694</v>
      </c>
      <c r="F44" s="98" t="s">
        <v>694</v>
      </c>
      <c r="G44" s="98" t="s">
        <v>694</v>
      </c>
      <c r="H44" s="97" t="s">
        <v>694</v>
      </c>
      <c r="I44" s="104" t="s">
        <v>694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1586</v>
      </c>
      <c r="C45" s="81">
        <v>44040</v>
      </c>
      <c r="D45" s="96" t="s">
        <v>694</v>
      </c>
      <c r="E45" s="97" t="s">
        <v>694</v>
      </c>
      <c r="F45" s="98" t="s">
        <v>694</v>
      </c>
      <c r="G45" s="98" t="s">
        <v>694</v>
      </c>
      <c r="H45" s="97" t="s">
        <v>694</v>
      </c>
      <c r="I45" s="104" t="s">
        <v>694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1640</v>
      </c>
      <c r="C46" s="81">
        <v>44063</v>
      </c>
      <c r="D46" s="96" t="s">
        <v>694</v>
      </c>
      <c r="E46" s="97" t="s">
        <v>694</v>
      </c>
      <c r="F46" s="98" t="s">
        <v>694</v>
      </c>
      <c r="G46" s="98" t="s">
        <v>694</v>
      </c>
      <c r="H46" s="97" t="s">
        <v>694</v>
      </c>
      <c r="I46" s="104" t="s">
        <v>694</v>
      </c>
      <c r="J46" s="82">
        <v>1000</v>
      </c>
      <c r="K46" s="242">
        <v>44091</v>
      </c>
      <c r="L46" s="92">
        <v>1059.79</v>
      </c>
      <c r="M46" s="250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1778</v>
      </c>
      <c r="C47" s="81">
        <v>44131</v>
      </c>
      <c r="D47" s="77">
        <v>1000</v>
      </c>
      <c r="E47" s="100" t="s">
        <v>1779</v>
      </c>
      <c r="F47" s="84" t="s">
        <v>1779</v>
      </c>
      <c r="G47" s="101" t="s">
        <v>1779</v>
      </c>
      <c r="H47" s="102" t="s">
        <v>1779</v>
      </c>
      <c r="I47" s="103" t="s">
        <v>1779</v>
      </c>
      <c r="J47" s="96" t="s">
        <v>694</v>
      </c>
      <c r="K47" s="97" t="s">
        <v>694</v>
      </c>
      <c r="L47" s="98" t="s">
        <v>694</v>
      </c>
      <c r="M47" s="98" t="s">
        <v>694</v>
      </c>
      <c r="N47" s="97" t="s">
        <v>694</v>
      </c>
      <c r="O47" s="104" t="s">
        <v>694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728</v>
      </c>
      <c r="D2" s="2" t="s">
        <v>729</v>
      </c>
      <c r="F2" s="2" t="s">
        <v>730</v>
      </c>
      <c r="H2" s="2" t="s">
        <v>731</v>
      </c>
      <c r="J2" s="2" t="s">
        <v>732</v>
      </c>
      <c r="L2" s="2" t="s">
        <v>733</v>
      </c>
    </row>
    <row r="3" spans="2:14">
      <c r="B3" s="2" t="s">
        <v>734</v>
      </c>
      <c r="C3" s="2">
        <v>1.5</v>
      </c>
      <c r="D3" s="108" t="s">
        <v>735</v>
      </c>
      <c r="E3" s="9">
        <v>1.5</v>
      </c>
      <c r="F3" s="2" t="s">
        <v>736</v>
      </c>
      <c r="G3" s="2">
        <v>1.5</v>
      </c>
      <c r="H3" s="2" t="s">
        <v>737</v>
      </c>
      <c r="I3" s="2">
        <v>1.5</v>
      </c>
      <c r="J3" s="2" t="s">
        <v>738</v>
      </c>
      <c r="K3" s="2">
        <v>1.5</v>
      </c>
      <c r="L3" s="2" t="s">
        <v>739</v>
      </c>
      <c r="M3">
        <v>1.5</v>
      </c>
      <c r="N3"/>
    </row>
    <row r="4" spans="2:14">
      <c r="B4" s="2" t="s">
        <v>740</v>
      </c>
      <c r="C4" s="2">
        <v>1.3</v>
      </c>
      <c r="D4" s="2" t="s">
        <v>741</v>
      </c>
      <c r="E4" s="2">
        <v>1.2</v>
      </c>
      <c r="F4" s="2" t="s">
        <v>742</v>
      </c>
      <c r="G4" s="2">
        <v>1.2</v>
      </c>
      <c r="H4" s="2" t="s">
        <v>743</v>
      </c>
      <c r="I4" s="2">
        <v>1</v>
      </c>
      <c r="J4" s="2" t="s">
        <v>744</v>
      </c>
      <c r="K4" s="2">
        <v>1.3</v>
      </c>
      <c r="L4" s="2" t="s">
        <v>745</v>
      </c>
      <c r="M4">
        <v>1.2</v>
      </c>
      <c r="N4"/>
    </row>
    <row r="5" spans="2:14">
      <c r="B5" s="2" t="s">
        <v>746</v>
      </c>
      <c r="C5" s="2">
        <v>1.1000000000000001</v>
      </c>
      <c r="D5" s="2" t="s">
        <v>747</v>
      </c>
      <c r="E5" s="2">
        <v>1</v>
      </c>
      <c r="F5" s="2" t="s">
        <v>748</v>
      </c>
      <c r="G5" s="2">
        <v>1.1000000000000001</v>
      </c>
      <c r="H5" s="108" t="s">
        <v>749</v>
      </c>
      <c r="I5" s="2">
        <v>0</v>
      </c>
      <c r="J5" s="2" t="s">
        <v>750</v>
      </c>
      <c r="K5" s="2">
        <v>1.1000000000000001</v>
      </c>
      <c r="L5" s="2" t="s">
        <v>751</v>
      </c>
      <c r="M5">
        <v>1</v>
      </c>
      <c r="N5"/>
    </row>
    <row r="6" spans="2:14">
      <c r="B6" s="2" t="s">
        <v>752</v>
      </c>
      <c r="C6" s="2">
        <v>1</v>
      </c>
      <c r="D6" s="109" t="s">
        <v>753</v>
      </c>
      <c r="E6" s="2">
        <v>0.8</v>
      </c>
      <c r="F6" s="2" t="s">
        <v>754</v>
      </c>
      <c r="G6" s="2">
        <v>1</v>
      </c>
      <c r="J6" s="2" t="s">
        <v>755</v>
      </c>
      <c r="K6" s="2">
        <v>0.9</v>
      </c>
      <c r="M6"/>
      <c r="N6"/>
    </row>
    <row r="7" spans="2:14">
      <c r="B7" s="2" t="s">
        <v>756</v>
      </c>
      <c r="C7" s="2">
        <v>0.9</v>
      </c>
      <c r="D7" s="108" t="s">
        <v>757</v>
      </c>
      <c r="E7" s="2">
        <v>0.5</v>
      </c>
      <c r="F7" s="2" t="s">
        <v>758</v>
      </c>
      <c r="G7" s="2">
        <v>0.9</v>
      </c>
      <c r="J7" s="2" t="s">
        <v>759</v>
      </c>
      <c r="K7" s="2">
        <v>0.8</v>
      </c>
      <c r="M7"/>
      <c r="N7"/>
    </row>
    <row r="8" spans="2:14">
      <c r="B8" s="2" t="s">
        <v>760</v>
      </c>
      <c r="C8" s="2">
        <v>0.8</v>
      </c>
      <c r="F8" s="2" t="s">
        <v>761</v>
      </c>
      <c r="G8" s="2">
        <v>0.8</v>
      </c>
      <c r="J8" s="2" t="s">
        <v>762</v>
      </c>
      <c r="K8" s="2">
        <v>0.5</v>
      </c>
      <c r="M8"/>
      <c r="N8"/>
    </row>
    <row r="9" spans="2:14">
      <c r="B9" s="2" t="s">
        <v>763</v>
      </c>
      <c r="C9" s="2">
        <v>0.5</v>
      </c>
      <c r="F9" s="2" t="s">
        <v>764</v>
      </c>
      <c r="G9" s="2">
        <v>0.5</v>
      </c>
      <c r="M9"/>
      <c r="N9"/>
    </row>
    <row r="10" spans="2:14">
      <c r="B10" s="2" t="s">
        <v>765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766</v>
      </c>
      <c r="C2" s="117" t="s">
        <v>848</v>
      </c>
      <c r="D2" s="114" t="s">
        <v>767</v>
      </c>
      <c r="E2" s="114" t="s">
        <v>768</v>
      </c>
      <c r="F2" s="114" t="s">
        <v>769</v>
      </c>
      <c r="G2" s="114" t="s">
        <v>770</v>
      </c>
      <c r="H2" s="114" t="s">
        <v>771</v>
      </c>
      <c r="I2" s="114" t="s">
        <v>772</v>
      </c>
      <c r="J2" s="114" t="s">
        <v>773</v>
      </c>
      <c r="K2" s="114" t="s">
        <v>774</v>
      </c>
      <c r="L2" s="241" t="s">
        <v>1719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1722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1721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1720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2020-10-27T01:58:13Z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