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98B003D6-467C-8E44-B710-67F7D86E2007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'hs300'!$A$1:$AD$360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358" i="1" l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/>
  <c r="Q359" i="2"/>
  <c r="E359" i="2" s="1"/>
  <c r="F360" i="2"/>
  <c r="AD360" i="2" s="1"/>
  <c r="H360" i="2"/>
  <c r="K360" i="2"/>
  <c r="L360" i="2"/>
  <c r="M360" i="2" s="1"/>
  <c r="O360" i="2"/>
  <c r="P360" i="2" s="1"/>
  <c r="Q360" i="2"/>
  <c r="E360" i="2" s="1"/>
  <c r="E361" i="2"/>
  <c r="F361" i="2"/>
  <c r="AD361" i="2" s="1"/>
  <c r="H361" i="2"/>
  <c r="K361" i="2"/>
  <c r="L361" i="2"/>
  <c r="M361" i="2" s="1"/>
  <c r="O361" i="2"/>
  <c r="P361" i="2"/>
  <c r="Q361" i="2"/>
  <c r="AD360" i="1" l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M356" i="1" l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E352" i="2"/>
  <c r="AD352" i="2" s="1"/>
  <c r="F352" i="2"/>
  <c r="H352" i="2"/>
  <c r="K352" i="2"/>
  <c r="L352" i="2"/>
  <c r="O352" i="2"/>
  <c r="P352" i="2" s="1"/>
  <c r="Q352" i="2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1" i="1" l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1" i="2"/>
  <c r="N350" i="2"/>
  <c r="N349" i="2"/>
  <c r="M352" i="2"/>
  <c r="N352" i="2" s="1"/>
  <c r="M351" i="1"/>
  <c r="N351" i="1" s="1"/>
  <c r="N349" i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M344" i="2" s="1"/>
  <c r="O344" i="2"/>
  <c r="P344" i="2" s="1"/>
  <c r="Q344" i="2"/>
  <c r="E344" i="2" s="1"/>
  <c r="N343" i="1" l="1"/>
  <c r="M344" i="1"/>
  <c r="N344" i="1" s="1"/>
  <c r="AD344" i="1"/>
  <c r="M346" i="2"/>
  <c r="N346" i="2" s="1"/>
  <c r="N345" i="2"/>
  <c r="AD345" i="1"/>
  <c r="AD348" i="2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F342" i="2"/>
  <c r="H342" i="2"/>
  <c r="K342" i="2"/>
  <c r="L342" i="2"/>
  <c r="O342" i="2"/>
  <c r="P342" i="2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M339" i="1" l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N339" i="1"/>
  <c r="M341" i="1"/>
  <c r="N341" i="1" s="1"/>
  <c r="N338" i="1"/>
  <c r="N340" i="1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3" i="1" l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9" i="1" l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AD324" i="1" l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3" i="2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7" i="1" l="1"/>
  <c r="N297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2" i="2"/>
  <c r="E222" i="2" s="1"/>
  <c r="O222" i="2"/>
  <c r="P222" i="2" s="1"/>
  <c r="L222" i="2"/>
  <c r="K222" i="2"/>
  <c r="H222" i="2"/>
  <c r="F222" i="2" s="1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K212" i="2"/>
  <c r="H212" i="2"/>
  <c r="F212" i="2"/>
  <c r="Q211" i="2"/>
  <c r="E211" i="2" s="1"/>
  <c r="O211" i="2"/>
  <c r="P211" i="2" s="1"/>
  <c r="L211" i="2"/>
  <c r="K211" i="2"/>
  <c r="H211" i="2"/>
  <c r="F211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4" i="2"/>
  <c r="E164" i="2" s="1"/>
  <c r="O164" i="2"/>
  <c r="P164" i="2" s="1"/>
  <c r="L164" i="2"/>
  <c r="K164" i="2"/>
  <c r="H164" i="2"/>
  <c r="F164" i="2"/>
  <c r="X162" i="2"/>
  <c r="X164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1" i="2" s="1"/>
  <c r="X212" i="2" s="1"/>
  <c r="X213" i="2" s="1"/>
  <c r="X215" i="2" s="1"/>
  <c r="X216" i="2" s="1"/>
  <c r="X217" i="2" s="1"/>
  <c r="X218" i="2" s="1"/>
  <c r="X219" i="2" s="1"/>
  <c r="X220" i="2" s="1"/>
  <c r="X222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V162" i="2"/>
  <c r="V164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1" i="2" s="1"/>
  <c r="V212" i="2" s="1"/>
  <c r="V213" i="2" s="1"/>
  <c r="V215" i="2" s="1"/>
  <c r="V216" i="2" s="1"/>
  <c r="V217" i="2" s="1"/>
  <c r="V218" i="2" s="1"/>
  <c r="V219" i="2" s="1"/>
  <c r="V220" i="2" s="1"/>
  <c r="V222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R162" i="2"/>
  <c r="Q162" i="2"/>
  <c r="E162" i="2" s="1"/>
  <c r="O162" i="2"/>
  <c r="P162" i="2" s="1"/>
  <c r="L162" i="2"/>
  <c r="K162" i="2"/>
  <c r="H162" i="2"/>
  <c r="F162" i="2"/>
  <c r="X151" i="2"/>
  <c r="V151" i="2"/>
  <c r="R151" i="2"/>
  <c r="Q151" i="2"/>
  <c r="E151" i="2" s="1"/>
  <c r="O151" i="2"/>
  <c r="P151" i="2" s="1"/>
  <c r="L151" i="2"/>
  <c r="K151" i="2"/>
  <c r="H151" i="2"/>
  <c r="F151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V145" i="2"/>
  <c r="V146" i="2" s="1"/>
  <c r="R145" i="2"/>
  <c r="R146" i="2" s="1"/>
  <c r="Q145" i="2"/>
  <c r="E145" i="2" s="1"/>
  <c r="O145" i="2"/>
  <c r="P145" i="2" s="1"/>
  <c r="L145" i="2"/>
  <c r="K145" i="2"/>
  <c r="H145" i="2"/>
  <c r="F145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V136" i="2"/>
  <c r="V137" i="2" s="1"/>
  <c r="V138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5" i="2" s="1"/>
  <c r="X116" i="2" s="1"/>
  <c r="X121" i="2" s="1"/>
  <c r="X122" i="2" s="1"/>
  <c r="X123" i="2" s="1"/>
  <c r="X124" i="2" s="1"/>
  <c r="X125" i="2" s="1"/>
  <c r="V110" i="2"/>
  <c r="V111" i="2" s="1"/>
  <c r="V112" i="2" s="1"/>
  <c r="V113" i="2" s="1"/>
  <c r="V115" i="2" s="1"/>
  <c r="V116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6" i="2" s="1"/>
  <c r="V103" i="2"/>
  <c r="V104" i="2" s="1"/>
  <c r="V106" i="2" s="1"/>
  <c r="R103" i="2"/>
  <c r="O103" i="2"/>
  <c r="Q103" i="2" s="1"/>
  <c r="E103" i="2" s="1"/>
  <c r="L103" i="2"/>
  <c r="K103" i="2"/>
  <c r="H103" i="2"/>
  <c r="F103" i="2"/>
  <c r="AB96" i="2"/>
  <c r="X96" i="2"/>
  <c r="V96" i="2"/>
  <c r="R96" i="2"/>
  <c r="S96" i="2" s="1"/>
  <c r="O96" i="2"/>
  <c r="P96" i="2" s="1"/>
  <c r="L96" i="2"/>
  <c r="K96" i="2"/>
  <c r="H96" i="2"/>
  <c r="F96" i="2"/>
  <c r="AB93" i="2"/>
  <c r="O93" i="2"/>
  <c r="P93" i="2" s="1"/>
  <c r="L93" i="2"/>
  <c r="K93" i="2"/>
  <c r="H93" i="2"/>
  <c r="F93" i="2"/>
  <c r="AB92" i="2"/>
  <c r="X92" i="2"/>
  <c r="V92" i="2"/>
  <c r="V93" i="2" s="1"/>
  <c r="R92" i="2"/>
  <c r="R93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X89" i="2"/>
  <c r="X90" i="2" s="1"/>
  <c r="V89" i="2"/>
  <c r="V90" i="2" s="1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12" i="2" l="1"/>
  <c r="AB359" i="2"/>
  <c r="AB360" i="2"/>
  <c r="AB361" i="2"/>
  <c r="M21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110" i="2"/>
  <c r="M47" i="2"/>
  <c r="P80" i="2"/>
  <c r="AB318" i="2"/>
  <c r="AB319" i="2"/>
  <c r="AB320" i="2"/>
  <c r="AB321" i="2"/>
  <c r="AB317" i="2"/>
  <c r="AD68" i="2"/>
  <c r="M166" i="2"/>
  <c r="N166" i="2" s="1"/>
  <c r="AB315" i="2"/>
  <c r="AB316" i="2"/>
  <c r="AB312" i="2"/>
  <c r="AB313" i="2"/>
  <c r="AB314" i="2"/>
  <c r="M233" i="2"/>
  <c r="M249" i="2"/>
  <c r="AB308" i="2"/>
  <c r="AB309" i="2"/>
  <c r="AB310" i="2"/>
  <c r="AB311" i="2"/>
  <c r="M248" i="2"/>
  <c r="N248" i="2" s="1"/>
  <c r="M284" i="2"/>
  <c r="M287" i="2"/>
  <c r="N287" i="2" s="1"/>
  <c r="M74" i="2"/>
  <c r="N74" i="2" s="1"/>
  <c r="P75" i="2"/>
  <c r="M246" i="2"/>
  <c r="N246" i="2" s="1"/>
  <c r="AD247" i="2"/>
  <c r="P70" i="2"/>
  <c r="P90" i="2"/>
  <c r="P78" i="2"/>
  <c r="M259" i="2"/>
  <c r="M263" i="2"/>
  <c r="M267" i="2"/>
  <c r="M71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5" i="2"/>
  <c r="AD218" i="2"/>
  <c r="M269" i="2"/>
  <c r="N269" i="2" s="1"/>
  <c r="P65" i="2"/>
  <c r="P92" i="2"/>
  <c r="M146" i="2"/>
  <c r="M206" i="2"/>
  <c r="P48" i="2"/>
  <c r="AD58" i="2"/>
  <c r="AD62" i="2"/>
  <c r="AD237" i="2"/>
  <c r="M203" i="1"/>
  <c r="N203" i="1" s="1"/>
  <c r="AD260" i="2"/>
  <c r="AD255" i="2"/>
  <c r="M81" i="2"/>
  <c r="P89" i="2"/>
  <c r="S93" i="2"/>
  <c r="W93" i="2" s="1"/>
  <c r="M168" i="2"/>
  <c r="N168" i="2" s="1"/>
  <c r="M173" i="2"/>
  <c r="N173" i="2" s="1"/>
  <c r="M241" i="2"/>
  <c r="M55" i="2"/>
  <c r="P56" i="2"/>
  <c r="M171" i="2"/>
  <c r="M195" i="2"/>
  <c r="M236" i="2"/>
  <c r="M240" i="2"/>
  <c r="N240" i="2" s="1"/>
  <c r="M264" i="2"/>
  <c r="N264" i="2" s="1"/>
  <c r="M278" i="2"/>
  <c r="N278" i="2" s="1"/>
  <c r="P68" i="2"/>
  <c r="P122" i="2"/>
  <c r="M194" i="2"/>
  <c r="N194" i="2" s="1"/>
  <c r="M198" i="2"/>
  <c r="M203" i="2"/>
  <c r="M222" i="2"/>
  <c r="N222" i="2" s="1"/>
  <c r="M252" i="2"/>
  <c r="P103" i="2"/>
  <c r="AB295" i="2"/>
  <c r="AB294" i="2"/>
  <c r="AB296" i="2"/>
  <c r="AB297" i="2"/>
  <c r="AB293" i="2"/>
  <c r="AD271" i="2"/>
  <c r="M183" i="2"/>
  <c r="N183" i="2" s="1"/>
  <c r="AD184" i="2"/>
  <c r="M131" i="1"/>
  <c r="AD158" i="1"/>
  <c r="M258" i="1"/>
  <c r="M268" i="1"/>
  <c r="M276" i="1"/>
  <c r="AD270" i="2"/>
  <c r="AD50" i="2"/>
  <c r="AD54" i="2"/>
  <c r="AD162" i="2"/>
  <c r="AD248" i="2"/>
  <c r="AD286" i="2"/>
  <c r="AD269" i="2"/>
  <c r="AD89" i="2"/>
  <c r="AD252" i="2"/>
  <c r="AD44" i="2"/>
  <c r="AD238" i="2"/>
  <c r="AD75" i="2"/>
  <c r="AB290" i="2"/>
  <c r="AB289" i="2"/>
  <c r="AB291" i="2"/>
  <c r="AB288" i="2"/>
  <c r="AB292" i="2"/>
  <c r="AD203" i="2"/>
  <c r="S41" i="2"/>
  <c r="W41" i="2" s="1"/>
  <c r="P79" i="2"/>
  <c r="Q93" i="2"/>
  <c r="E93" i="2" s="1"/>
  <c r="M162" i="2"/>
  <c r="M187" i="2"/>
  <c r="M286" i="2"/>
  <c r="M63" i="2"/>
  <c r="N63" i="2" s="1"/>
  <c r="P64" i="2"/>
  <c r="M113" i="2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N75" i="2" s="1"/>
  <c r="M76" i="2"/>
  <c r="P110" i="2"/>
  <c r="M112" i="2"/>
  <c r="N112" i="2" s="1"/>
  <c r="Q113" i="2"/>
  <c r="E113" i="2" s="1"/>
  <c r="M125" i="2"/>
  <c r="N125" i="2" s="1"/>
  <c r="M151" i="2"/>
  <c r="M190" i="2"/>
  <c r="N190" i="2" s="1"/>
  <c r="M219" i="2"/>
  <c r="N219" i="2" s="1"/>
  <c r="M228" i="2"/>
  <c r="M239" i="2"/>
  <c r="M244" i="2"/>
  <c r="N244" i="2" s="1"/>
  <c r="M254" i="2"/>
  <c r="N254" i="2" s="1"/>
  <c r="P49" i="2"/>
  <c r="AD259" i="2"/>
  <c r="AD261" i="2"/>
  <c r="AD267" i="2"/>
  <c r="M274" i="2"/>
  <c r="N274" i="2" s="1"/>
  <c r="Q125" i="2"/>
  <c r="E125" i="2" s="1"/>
  <c r="M137" i="2"/>
  <c r="P41" i="2"/>
  <c r="P57" i="2"/>
  <c r="P74" i="2"/>
  <c r="S110" i="2"/>
  <c r="Q124" i="2"/>
  <c r="E124" i="2" s="1"/>
  <c r="AD124" i="2" s="1"/>
  <c r="P138" i="2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AD146" i="2"/>
  <c r="AD166" i="2"/>
  <c r="AD180" i="2"/>
  <c r="AD185" i="2"/>
  <c r="AD190" i="2"/>
  <c r="AD219" i="2"/>
  <c r="AD43" i="2"/>
  <c r="AD52" i="2"/>
  <c r="AD66" i="2"/>
  <c r="AD90" i="2"/>
  <c r="AD137" i="2"/>
  <c r="AD258" i="2"/>
  <c r="AD206" i="2"/>
  <c r="AD51" i="2"/>
  <c r="AD78" i="2"/>
  <c r="AD104" i="2"/>
  <c r="AD116" i="2"/>
  <c r="AD278" i="2"/>
  <c r="AD227" i="2"/>
  <c r="AD251" i="1"/>
  <c r="AD270" i="1"/>
  <c r="AD245" i="1"/>
  <c r="AD253" i="1"/>
  <c r="AD272" i="1"/>
  <c r="M213" i="2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M96" i="2"/>
  <c r="N96" i="2" s="1"/>
  <c r="M104" i="2"/>
  <c r="M116" i="2"/>
  <c r="N116" i="2" s="1"/>
  <c r="AD136" i="2"/>
  <c r="P137" i="2"/>
  <c r="AD167" i="2"/>
  <c r="M170" i="2"/>
  <c r="AD175" i="2"/>
  <c r="M178" i="2"/>
  <c r="AD187" i="2"/>
  <c r="M202" i="2"/>
  <c r="N202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6" i="2"/>
  <c r="P116" i="2"/>
  <c r="M169" i="2"/>
  <c r="M177" i="2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N80" i="2" s="1"/>
  <c r="M89" i="2"/>
  <c r="N89" i="2" s="1"/>
  <c r="M136" i="2"/>
  <c r="N136" i="2" s="1"/>
  <c r="AD196" i="2"/>
  <c r="AD204" i="2"/>
  <c r="AD213" i="2"/>
  <c r="M48" i="2"/>
  <c r="N48" i="2" s="1"/>
  <c r="P50" i="2"/>
  <c r="M56" i="2"/>
  <c r="P58" i="2"/>
  <c r="M64" i="2"/>
  <c r="P66" i="2"/>
  <c r="M78" i="2"/>
  <c r="N78" i="2" s="1"/>
  <c r="AD80" i="2"/>
  <c r="M92" i="2"/>
  <c r="N92" i="2" s="1"/>
  <c r="M103" i="2"/>
  <c r="M121" i="2"/>
  <c r="N121" i="2" s="1"/>
  <c r="M122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N265" i="2" s="1"/>
  <c r="M272" i="2"/>
  <c r="N272" i="2" s="1"/>
  <c r="AD277" i="2"/>
  <c r="M281" i="2"/>
  <c r="AD285" i="2"/>
  <c r="M256" i="2"/>
  <c r="N256" i="2" s="1"/>
  <c r="AD71" i="1"/>
  <c r="AD146" i="1"/>
  <c r="AD49" i="2"/>
  <c r="AD57" i="2"/>
  <c r="AD59" i="2"/>
  <c r="AD60" i="2"/>
  <c r="AD65" i="2"/>
  <c r="AD110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201" i="2"/>
  <c r="AD211" i="2"/>
  <c r="AD215" i="2"/>
  <c r="AD224" i="2"/>
  <c r="AD233" i="2"/>
  <c r="AD235" i="2"/>
  <c r="AD241" i="2"/>
  <c r="AD243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38" i="2"/>
  <c r="AD239" i="2"/>
  <c r="AD265" i="2"/>
  <c r="AD274" i="2"/>
  <c r="AD275" i="2"/>
  <c r="AD281" i="2"/>
  <c r="AD283" i="2"/>
  <c r="AD46" i="2"/>
  <c r="N71" i="2"/>
  <c r="AD92" i="2"/>
  <c r="N110" i="2"/>
  <c r="AD122" i="2"/>
  <c r="AD197" i="2"/>
  <c r="AD199" i="2"/>
  <c r="AD200" i="2"/>
  <c r="AD230" i="2"/>
  <c r="AD280" i="2"/>
  <c r="AD263" i="2"/>
  <c r="AD42" i="2"/>
  <c r="AD45" i="2"/>
  <c r="AD53" i="2"/>
  <c r="AD61" i="2"/>
  <c r="AD67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S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255" i="2"/>
  <c r="N81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N186" i="2"/>
  <c r="M205" i="2"/>
  <c r="N205" i="2" s="1"/>
  <c r="M41" i="2"/>
  <c r="N41" i="2" s="1"/>
  <c r="N55" i="2"/>
  <c r="N56" i="2"/>
  <c r="M58" i="2"/>
  <c r="N58" i="2" s="1"/>
  <c r="M68" i="2"/>
  <c r="N68" i="2" s="1"/>
  <c r="M69" i="2"/>
  <c r="N69" i="2" s="1"/>
  <c r="N146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M90" i="2"/>
  <c r="N90" i="2" s="1"/>
  <c r="M106" i="2"/>
  <c r="N106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123" i="2"/>
  <c r="N123" i="2" s="1"/>
  <c r="N162" i="2"/>
  <c r="W36" i="1"/>
  <c r="V37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P73" i="1"/>
  <c r="P81" i="1"/>
  <c r="P88" i="1"/>
  <c r="M148" i="1"/>
  <c r="N148" i="1" s="1"/>
  <c r="AD164" i="1"/>
  <c r="AD188" i="1"/>
  <c r="AD154" i="1"/>
  <c r="N167" i="1"/>
  <c r="AD166" i="1"/>
  <c r="AD148" i="1"/>
  <c r="M155" i="1"/>
  <c r="N155" i="1" s="1"/>
  <c r="AD172" i="1"/>
  <c r="N205" i="1"/>
  <c r="M261" i="1"/>
  <c r="N261" i="1" s="1"/>
  <c r="R43" i="2"/>
  <c r="S42" i="2"/>
  <c r="N62" i="2"/>
  <c r="M257" i="1"/>
  <c r="N257" i="1" s="1"/>
  <c r="Y41" i="2"/>
  <c r="Z41" i="2"/>
  <c r="AC41" i="2" s="1"/>
  <c r="AD258" i="1"/>
  <c r="N267" i="1"/>
  <c r="AD271" i="1"/>
  <c r="W111" i="2"/>
  <c r="AA111" i="2"/>
  <c r="AD106" i="2"/>
  <c r="N113" i="2"/>
  <c r="S137" i="2"/>
  <c r="R138" i="2"/>
  <c r="AA41" i="2"/>
  <c r="P46" i="2"/>
  <c r="P54" i="2"/>
  <c r="P62" i="2"/>
  <c r="P67" i="2"/>
  <c r="P77" i="2"/>
  <c r="W110" i="2"/>
  <c r="N122" i="2"/>
  <c r="R164" i="2"/>
  <c r="Y92" i="2"/>
  <c r="W96" i="2"/>
  <c r="Q112" i="2"/>
  <c r="E112" i="2" s="1"/>
  <c r="AD112" i="2" s="1"/>
  <c r="P112" i="2"/>
  <c r="S146" i="2"/>
  <c r="M111" i="2"/>
  <c r="N111" i="2" s="1"/>
  <c r="R112" i="2"/>
  <c r="P45" i="2"/>
  <c r="P53" i="2"/>
  <c r="P61" i="2"/>
  <c r="Z92" i="2"/>
  <c r="AC92" i="2" s="1"/>
  <c r="X93" i="2"/>
  <c r="Y93" i="2" s="1"/>
  <c r="S103" i="2"/>
  <c r="R104" i="2"/>
  <c r="N104" i="2"/>
  <c r="AA110" i="2"/>
  <c r="Q111" i="2"/>
  <c r="E111" i="2" s="1"/>
  <c r="AD111" i="2" s="1"/>
  <c r="AD113" i="2"/>
  <c r="P115" i="2"/>
  <c r="N137" i="2"/>
  <c r="P76" i="2"/>
  <c r="Q81" i="2"/>
  <c r="E81" i="2" s="1"/>
  <c r="AD81" i="2" s="1"/>
  <c r="AA96" i="2"/>
  <c r="N103" i="2"/>
  <c r="Q123" i="2"/>
  <c r="E123" i="2" s="1"/>
  <c r="AD123" i="2" s="1"/>
  <c r="P123" i="2"/>
  <c r="AD125" i="2"/>
  <c r="N16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04" i="2"/>
  <c r="AB196" i="2"/>
  <c r="AB188" i="2"/>
  <c r="AB228" i="2"/>
  <c r="AB220" i="2"/>
  <c r="AB207" i="2"/>
  <c r="AB199" i="2"/>
  <c r="AB191" i="2"/>
  <c r="AB183" i="2"/>
  <c r="AB218" i="2"/>
  <c r="AB217" i="2"/>
  <c r="AB212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AB151" i="2"/>
  <c r="AB162" i="2"/>
  <c r="AB170" i="2"/>
  <c r="AB178" i="2"/>
  <c r="N187" i="2"/>
  <c r="AB192" i="2"/>
  <c r="AB193" i="2"/>
  <c r="AB197" i="2"/>
  <c r="AD198" i="2"/>
  <c r="AB213" i="2"/>
  <c r="S136" i="2"/>
  <c r="S145" i="2"/>
  <c r="S151" i="2"/>
  <c r="S162" i="2"/>
  <c r="AB167" i="2"/>
  <c r="AB175" i="2"/>
  <c r="AB182" i="2"/>
  <c r="N213" i="2"/>
  <c r="AB164" i="2"/>
  <c r="AB172" i="2"/>
  <c r="M180" i="2"/>
  <c r="N180" i="2" s="1"/>
  <c r="M188" i="2"/>
  <c r="N188" i="2" s="1"/>
  <c r="AB189" i="2"/>
  <c r="AB190" i="2"/>
  <c r="N198" i="2"/>
  <c r="AB169" i="2"/>
  <c r="AB177" i="2"/>
  <c r="AB184" i="2"/>
  <c r="AB166" i="2"/>
  <c r="AB174" i="2"/>
  <c r="AB185" i="2"/>
  <c r="AD189" i="2"/>
  <c r="AB198" i="2"/>
  <c r="M200" i="2"/>
  <c r="N200" i="2" s="1"/>
  <c r="AB205" i="2"/>
  <c r="N211" i="2"/>
  <c r="AB171" i="2"/>
  <c r="AB186" i="2"/>
  <c r="AD202" i="2"/>
  <c r="AB168" i="2"/>
  <c r="AB176" i="2"/>
  <c r="AB180" i="2"/>
  <c r="N206" i="2"/>
  <c r="AB173" i="2"/>
  <c r="AB181" i="2"/>
  <c r="M192" i="2"/>
  <c r="N192" i="2" s="1"/>
  <c r="AB206" i="2"/>
  <c r="M208" i="2"/>
  <c r="N208" i="2" s="1"/>
  <c r="M217" i="2"/>
  <c r="N217" i="2" s="1"/>
  <c r="N239" i="2"/>
  <c r="AD225" i="2"/>
  <c r="N260" i="2"/>
  <c r="M220" i="2"/>
  <c r="N220" i="2" s="1"/>
  <c r="AD217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S37" i="1" l="1"/>
  <c r="AA37" i="1" s="1"/>
  <c r="AA92" i="2"/>
  <c r="K6" i="9"/>
  <c r="I7" i="9"/>
  <c r="N1" i="2"/>
  <c r="AA103" i="2"/>
  <c r="W103" i="2"/>
  <c r="S43" i="2"/>
  <c r="R44" i="2"/>
  <c r="S86" i="1"/>
  <c r="R87" i="1"/>
  <c r="Z93" i="2"/>
  <c r="AC93" i="2" s="1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A137" i="2"/>
  <c r="W137" i="2"/>
  <c r="Y35" i="1"/>
  <c r="Z35" i="1"/>
  <c r="AC35" i="1" s="1"/>
  <c r="S39" i="1"/>
  <c r="R40" i="1"/>
  <c r="AA145" i="2"/>
  <c r="W145" i="2"/>
  <c r="S112" i="2"/>
  <c r="R113" i="2"/>
  <c r="W97" i="1"/>
  <c r="V98" i="1"/>
  <c r="AA98" i="1" s="1"/>
  <c r="N1" i="1"/>
  <c r="R89" i="2"/>
  <c r="V110" i="1"/>
  <c r="S99" i="1"/>
  <c r="R100" i="1"/>
  <c r="AA136" i="2"/>
  <c r="W136" i="2"/>
  <c r="H1" i="2"/>
  <c r="W105" i="1"/>
  <c r="AA105" i="1"/>
  <c r="W37" i="1"/>
  <c r="V38" i="1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AA146" i="2"/>
  <c r="W146" i="2"/>
  <c r="S164" i="2"/>
  <c r="AA42" i="2"/>
  <c r="W42" i="2"/>
  <c r="AA97" i="1"/>
  <c r="W164" i="2" l="1"/>
  <c r="AA164" i="2"/>
  <c r="R166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V39" i="1"/>
  <c r="AA39" i="1" s="1"/>
  <c r="W38" i="1"/>
  <c r="AA38" i="1"/>
  <c r="R45" i="2"/>
  <c r="S44" i="2"/>
  <c r="Z136" i="2"/>
  <c r="AC136" i="2" s="1"/>
  <c r="Y136" i="2"/>
  <c r="Z85" i="1"/>
  <c r="AC85" i="1" s="1"/>
  <c r="Y85" i="1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S113" i="2"/>
  <c r="Z137" i="2"/>
  <c r="AC137" i="2" s="1"/>
  <c r="Y137" i="2"/>
  <c r="AA86" i="1"/>
  <c r="W86" i="1"/>
  <c r="Y86" i="1" l="1"/>
  <c r="Z86" i="1"/>
  <c r="AC86" i="1" s="1"/>
  <c r="AA106" i="2"/>
  <c r="W106" i="2"/>
  <c r="S88" i="1"/>
  <c r="R89" i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S45" i="2"/>
  <c r="R46" i="2"/>
  <c r="V112" i="1"/>
  <c r="Z43" i="2"/>
  <c r="AC43" i="2" s="1"/>
  <c r="Y43" i="2"/>
  <c r="V100" i="1"/>
  <c r="AA100" i="1" s="1"/>
  <c r="W99" i="1"/>
  <c r="S41" i="1"/>
  <c r="R42" i="1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R115" i="2"/>
  <c r="Z38" i="1"/>
  <c r="AC38" i="1" s="1"/>
  <c r="Y38" i="1"/>
  <c r="W39" i="1"/>
  <c r="V40" i="1"/>
  <c r="AA40" i="1" s="1"/>
  <c r="Y164" i="2"/>
  <c r="Z164" i="2"/>
  <c r="AC164" i="2" s="1"/>
  <c r="S46" i="2" l="1"/>
  <c r="R47" i="2"/>
  <c r="R43" i="1"/>
  <c r="S42" i="1"/>
  <c r="Z39" i="1"/>
  <c r="AC39" i="1" s="1"/>
  <c r="Y39" i="1"/>
  <c r="Z89" i="2"/>
  <c r="AC89" i="2" s="1"/>
  <c r="Y89" i="2"/>
  <c r="Z44" i="2"/>
  <c r="AC44" i="2" s="1"/>
  <c r="Y44" i="2"/>
  <c r="V113" i="1"/>
  <c r="AA108" i="1"/>
  <c r="W108" i="1"/>
  <c r="Y87" i="1"/>
  <c r="Z87" i="1"/>
  <c r="AC87" i="1" s="1"/>
  <c r="Z106" i="2"/>
  <c r="AC106" i="2" s="1"/>
  <c r="Y106" i="2"/>
  <c r="AA45" i="2"/>
  <c r="W45" i="2"/>
  <c r="Z113" i="2"/>
  <c r="AC113" i="2" s="1"/>
  <c r="Y113" i="2"/>
  <c r="S115" i="2"/>
  <c r="R116" i="2"/>
  <c r="S109" i="1"/>
  <c r="R110" i="1"/>
  <c r="Z90" i="2"/>
  <c r="AC90" i="2" s="1"/>
  <c r="Y90" i="2"/>
  <c r="V92" i="1"/>
  <c r="Z99" i="1"/>
  <c r="AC99" i="1" s="1"/>
  <c r="Y99" i="1"/>
  <c r="R168" i="2"/>
  <c r="S167" i="2"/>
  <c r="R90" i="1"/>
  <c r="S89" i="1"/>
  <c r="Z107" i="1"/>
  <c r="AC107" i="1" s="1"/>
  <c r="Y107" i="1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V93" i="1"/>
  <c r="R44" i="1"/>
  <c r="S43" i="1"/>
  <c r="Y100" i="1"/>
  <c r="Z100" i="1"/>
  <c r="AC100" i="1" s="1"/>
  <c r="V42" i="1"/>
  <c r="AA42" i="1" s="1"/>
  <c r="W41" i="1"/>
  <c r="V114" i="1"/>
  <c r="S90" i="1"/>
  <c r="Z88" i="1"/>
  <c r="AC88" i="1" s="1"/>
  <c r="Y88" i="1"/>
  <c r="Z108" i="1"/>
  <c r="AC108" i="1" s="1"/>
  <c r="Y108" i="1"/>
  <c r="AA41" i="1"/>
  <c r="R48" i="2"/>
  <c r="S47" i="2"/>
  <c r="R111" i="1"/>
  <c r="S110" i="1"/>
  <c r="AA89" i="1"/>
  <c r="W89" i="1"/>
  <c r="AA102" i="1"/>
  <c r="W101" i="1"/>
  <c r="S168" i="2"/>
  <c r="R169" i="2"/>
  <c r="Z166" i="2"/>
  <c r="AC166" i="2" s="1"/>
  <c r="Y166" i="2"/>
  <c r="Z40" i="1"/>
  <c r="AC40" i="1" s="1"/>
  <c r="Y40" i="1"/>
  <c r="S116" i="2"/>
  <c r="W46" i="2"/>
  <c r="AA46" i="2"/>
  <c r="R92" i="1" l="1"/>
  <c r="R45" i="1"/>
  <c r="S44" i="1"/>
  <c r="R112" i="1"/>
  <c r="S111" i="1"/>
  <c r="AA90" i="1"/>
  <c r="W90" i="1"/>
  <c r="V115" i="1"/>
  <c r="Z109" i="1"/>
  <c r="AC109" i="1" s="1"/>
  <c r="Y109" i="1"/>
  <c r="AA110" i="1"/>
  <c r="W110" i="1"/>
  <c r="AA47" i="2"/>
  <c r="W47" i="2"/>
  <c r="S48" i="2"/>
  <c r="R49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V116" i="1"/>
  <c r="R93" i="1"/>
  <c r="S93" i="1" s="1"/>
  <c r="S92" i="1"/>
  <c r="AA48" i="2"/>
  <c r="W48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AA170" i="2"/>
  <c r="W170" i="2"/>
  <c r="Z111" i="1"/>
  <c r="AC111" i="1" s="1"/>
  <c r="Y111" i="1"/>
  <c r="S46" i="1"/>
  <c r="R47" i="1"/>
  <c r="S171" i="2"/>
  <c r="R172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Z170" i="2"/>
  <c r="AC170" i="2" s="1"/>
  <c r="Y170" i="2"/>
  <c r="Z92" i="1"/>
  <c r="AC92" i="1" s="1"/>
  <c r="Y92" i="1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W51" i="2" l="1"/>
  <c r="AA51" i="2"/>
  <c r="S115" i="1"/>
  <c r="R116" i="1"/>
  <c r="S48" i="1"/>
  <c r="R49" i="1"/>
  <c r="V119" i="1"/>
  <c r="AA114" i="1"/>
  <c r="W114" i="1"/>
  <c r="R122" i="2"/>
  <c r="S121" i="2"/>
  <c r="R53" i="2"/>
  <c r="S52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W190" i="2"/>
  <c r="AA190" i="2"/>
  <c r="Z131" i="1"/>
  <c r="AC131" i="1" s="1"/>
  <c r="Y131" i="1"/>
  <c r="V65" i="1"/>
  <c r="AA65" i="1" s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V157" i="1"/>
  <c r="S153" i="1"/>
  <c r="R154" i="1"/>
  <c r="Z83" i="1"/>
  <c r="AC83" i="1" s="1"/>
  <c r="Y83" i="1"/>
  <c r="S212" i="2" l="1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S213" i="2"/>
  <c r="V159" i="1"/>
  <c r="R215" i="2" l="1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Y161" i="1"/>
  <c r="Z161" i="1"/>
  <c r="AC161" i="1" s="1"/>
  <c r="Z220" i="2" l="1"/>
  <c r="AC220" i="2" s="1"/>
  <c r="Y220" i="2"/>
  <c r="AA163" i="1"/>
  <c r="W163" i="1"/>
  <c r="S164" i="1"/>
  <c r="R165" i="1"/>
  <c r="S222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R224" i="2"/>
  <c r="W222" i="2"/>
  <c r="AA222" i="2"/>
  <c r="AA165" i="1" l="1"/>
  <c r="W165" i="1"/>
  <c r="S166" i="1"/>
  <c r="R167" i="1"/>
  <c r="Z222" i="2"/>
  <c r="AC222" i="2" s="1"/>
  <c r="Y222" i="2"/>
  <c r="V170" i="1"/>
  <c r="R225" i="2"/>
  <c r="S224" i="2"/>
  <c r="Z164" i="1"/>
  <c r="AC164" i="1" s="1"/>
  <c r="Y164" i="1"/>
  <c r="AA166" i="1" l="1"/>
  <c r="W166" i="1"/>
  <c r="AA224" i="2"/>
  <c r="W224" i="2"/>
  <c r="V171" i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Y343" i="2"/>
  <c r="Z343" i="2"/>
  <c r="AC343" i="2" s="1"/>
  <c r="S345" i="2"/>
  <c r="R346" i="2"/>
  <c r="W344" i="2"/>
  <c r="AA344" i="2"/>
  <c r="V293" i="1"/>
  <c r="S287" i="1"/>
  <c r="R288" i="1"/>
  <c r="Z286" i="1"/>
  <c r="AC286" i="1" s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7" i="2"/>
  <c r="W346" i="2"/>
  <c r="AA346" i="2"/>
  <c r="V295" i="1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V297" i="1" s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R294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S294" i="1"/>
  <c r="R295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S295" i="1"/>
  <c r="R296" i="1"/>
  <c r="AA294" i="1"/>
  <c r="W294" i="1"/>
  <c r="S354" i="2" l="1"/>
  <c r="R355" i="2"/>
  <c r="Y352" i="2"/>
  <c r="Z352" i="2"/>
  <c r="AC352" i="2" s="1"/>
  <c r="Y353" i="2"/>
  <c r="Z353" i="2"/>
  <c r="AC353" i="2" s="1"/>
  <c r="S296" i="1"/>
  <c r="W296" i="1" s="1"/>
  <c r="R297" i="1"/>
  <c r="V303" i="1"/>
  <c r="Y294" i="1"/>
  <c r="Z294" i="1"/>
  <c r="AC294" i="1" s="1"/>
  <c r="AA295" i="1"/>
  <c r="W295" i="1"/>
  <c r="AA296" i="1" l="1"/>
  <c r="R356" i="2"/>
  <c r="S355" i="2"/>
  <c r="W354" i="2"/>
  <c r="AA354" i="2"/>
  <c r="S297" i="1"/>
  <c r="R298" i="1"/>
  <c r="V304" i="1"/>
  <c r="Y295" i="1"/>
  <c r="Z295" i="1"/>
  <c r="AC295" i="1" s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AA297" i="1"/>
  <c r="W297" i="1"/>
  <c r="S357" i="2" l="1"/>
  <c r="R358" i="2"/>
  <c r="W356" i="2"/>
  <c r="AA356" i="2"/>
  <c r="Z355" i="2"/>
  <c r="AC355" i="2" s="1"/>
  <c r="Y355" i="2"/>
  <c r="Z297" i="1"/>
  <c r="AC297" i="1" s="1"/>
  <c r="Y297" i="1"/>
  <c r="V306" i="1"/>
  <c r="V307" i="1" s="1"/>
  <c r="AA298" i="1"/>
  <c r="W298" i="1"/>
  <c r="R300" i="1"/>
  <c r="S299" i="1"/>
  <c r="S358" i="2" l="1"/>
  <c r="R359" i="2"/>
  <c r="AA358" i="2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S359" i="2" l="1"/>
  <c r="R360" i="2"/>
  <c r="Y357" i="2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S360" i="2" l="1"/>
  <c r="R361" i="2"/>
  <c r="S361" i="2" s="1"/>
  <c r="W359" i="2"/>
  <c r="AA359" i="2"/>
  <c r="V310" i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Z359" i="2" l="1"/>
  <c r="AC359" i="2" s="1"/>
  <c r="Y359" i="2"/>
  <c r="AA361" i="2"/>
  <c r="W361" i="2"/>
  <c r="AA360" i="2"/>
  <c r="W360" i="2"/>
  <c r="V315" i="1"/>
  <c r="V316" i="1" s="1"/>
  <c r="AA302" i="1"/>
  <c r="W302" i="1"/>
  <c r="R304" i="1"/>
  <c r="S303" i="1"/>
  <c r="Z301" i="1"/>
  <c r="AC301" i="1" s="1"/>
  <c r="Y301" i="1"/>
  <c r="Z360" i="2" l="1"/>
  <c r="AC360" i="2" s="1"/>
  <c r="Y360" i="2"/>
  <c r="Y361" i="2"/>
  <c r="Z361" i="2"/>
  <c r="AC361" i="2" s="1"/>
  <c r="V317" i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W337" i="1"/>
  <c r="AA336" i="1"/>
  <c r="W336" i="1"/>
  <c r="Z335" i="1"/>
  <c r="AC335" i="1" s="1"/>
  <c r="Y335" i="1"/>
  <c r="V359" i="1" l="1"/>
  <c r="S338" i="1"/>
  <c r="R339" i="1"/>
  <c r="Y336" i="1"/>
  <c r="Z336" i="1"/>
  <c r="AC336" i="1" s="1"/>
  <c r="Y337" i="1"/>
  <c r="Z337" i="1"/>
  <c r="AC337" i="1" s="1"/>
  <c r="V360" i="1" l="1"/>
  <c r="R340" i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S360" i="1" s="1"/>
  <c r="AA358" i="1"/>
  <c r="W358" i="1"/>
  <c r="Y358" i="1" l="1"/>
  <c r="Z358" i="1"/>
  <c r="AC358" i="1" s="1"/>
  <c r="AA360" i="1"/>
  <c r="W360" i="1"/>
  <c r="AA359" i="1"/>
  <c r="W359" i="1"/>
  <c r="Y359" i="1" l="1"/>
  <c r="Z359" i="1"/>
  <c r="AC359" i="1" s="1"/>
  <c r="Y360" i="1"/>
  <c r="Z360" i="1"/>
  <c r="AC3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<sst xmlns="http://schemas.openxmlformats.org/spreadsheetml/2006/main" count="2667" uniqueCount="1327">
  <si>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</si>
  <si>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</si>
  <si>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</si>
  <si>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</si>
  <si>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</si>
  <si>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</si>
  <si>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</si>
  <si>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</si>
  <si>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</si>
  <si>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</si>
  <si>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</si>
  <si>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</si>
  <si>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</si>
  <si>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</si>
  <si>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</si>
  <si>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</si>
  <si>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</si>
  <si>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</si>
  <si>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</si>
  <si>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</si>
  <si>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</si>
  <si>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</si>
  <si>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</si>
  <si>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</si>
  <si>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</si>
  <si>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</si>
  <si>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</si>
  <si>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</si>
  <si>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</si>
  <si>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</si>
  <si>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</si>
  <si>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</si>
  <si>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</si>
  <si>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</si>
  <si>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</si>
  <si>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</si>
  <si>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</si>
  <si>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</si>
  <si>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</si>
  <si>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</si>
  <si>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</si>
  <si>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</si>
  <si>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</si>
  <si>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</si>
  <si>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</si>
  <si>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</si>
  <si>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</si>
  <si>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</si>
  <si>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</si>
  <si>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</si>
  <si>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</si>
  <si>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</si>
  <si>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</si>
  <si>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</si>
  <si>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</si>
  <si>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</si>
  <si>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</si>
  <si>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</si>
  <si>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</si>
  <si>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</si>
  <si>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</si>
  <si>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</si>
  <si>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</si>
  <si>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</si>
  <si>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</si>
  <si>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</si>
  <si>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</si>
  <si>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</si>
  <si>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</si>
  <si>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</si>
  <si>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</si>
  <si>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</si>
  <si>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</si>
  <si>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</si>
  <si>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</si>
  <si>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</si>
  <si>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</si>
  <si>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</si>
  <si>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</si>
  <si>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</si>
  <si>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</si>
  <si>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</si>
  <si>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</si>
  <si>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</si>
  <si>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</si>
  <si>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</si>
  <si>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</si>
  <si>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</si>
  <si>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</si>
  <si>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</si>
  <si>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</si>
  <si>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</si>
  <si>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</si>
  <si>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</si>
  <si>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</si>
  <si>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</si>
  <si>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</si>
  <si>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</si>
  <si>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</si>
  <si>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</si>
  <si>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</si>
  <si>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</si>
  <si>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</si>
  <si>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</si>
  <si>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</si>
  <si>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</si>
  <si>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</si>
  <si>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</si>
  <si>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</si>
  <si>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</si>
  <si>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</si>
  <si>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</si>
  <si>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</si>
  <si>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</si>
  <si>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</si>
  <si>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</si>
  <si>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</si>
  <si>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</si>
  <si>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</si>
  <si>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</si>
  <si>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</si>
  <si>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</si>
  <si>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</si>
  <si>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</si>
  <si>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</si>
  <si>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</si>
  <si>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</si>
  <si>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</si>
  <si>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</si>
  <si>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</si>
  <si>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</si>
  <si>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</si>
  <si>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</si>
  <si>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</si>
  <si>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</si>
  <si>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</si>
  <si>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</si>
  <si>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</si>
  <si>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</si>
  <si>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</si>
  <si>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</si>
  <si>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</si>
  <si>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</si>
  <si>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</si>
  <si>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</si>
  <si>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</si>
  <si>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</si>
  <si>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</si>
  <si>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</si>
  <si>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</si>
  <si>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</si>
  <si>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</si>
  <si>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</si>
  <si>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</si>
  <si>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</si>
  <si>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</si>
  <si>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</si>
  <si>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</si>
  <si>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</si>
  <si>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</si>
  <si>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</si>
  <si>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</si>
  <si>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</si>
  <si>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</si>
  <si>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</si>
  <si>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</si>
  <si>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</si>
  <si>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</si>
  <si>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</si>
  <si>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</si>
  <si>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</si>
  <si>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</si>
  <si>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</si>
  <si>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</si>
  <si>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</si>
  <si>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</si>
  <si>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</si>
  <si>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</si>
  <si>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</si>
  <si>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</si>
  <si>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</si>
  <si>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</si>
  <si>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</si>
  <si>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</si>
  <si>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</si>
  <si>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</si>
  <si>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</si>
  <si>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</si>
  <si>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</si>
  <si>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</si>
  <si>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</si>
  <si>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</si>
  <si>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</si>
  <si>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</si>
  <si>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</si>
  <si>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</si>
  <si>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</si>
  <si>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</si>
  <si>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</si>
  <si>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</si>
  <si>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</si>
  <si>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</si>
  <si>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</si>
  <si>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</si>
  <si>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</si>
  <si>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</si>
  <si>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</si>
  <si>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</si>
  <si>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</si>
  <si>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</si>
  <si>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</si>
  <si>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</si>
  <si>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</si>
  <si>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</si>
  <si>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</si>
  <si>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</si>
  <si>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</si>
  <si>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</si>
  <si>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</si>
  <si>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</si>
  <si>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</si>
  <si>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</si>
  <si>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</si>
  <si>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</si>
  <si>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</si>
  <si>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</si>
  <si>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</si>
  <si>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</si>
  <si>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</si>
  <si>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</si>
  <si>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</si>
  <si>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</si>
  <si>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</si>
  <si>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</si>
  <si>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</si>
  <si>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</si>
  <si>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</si>
  <si>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</si>
  <si>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</si>
  <si>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</si>
  <si>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</si>
  <si>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</si>
  <si>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</si>
  <si>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</si>
  <si>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</si>
  <si>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</si>
  <si>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</si>
  <si>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</si>
  <si>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</si>
  <si>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</si>
  <si>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</si>
  <si>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</si>
  <si>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</si>
  <si>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</si>
  <si>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</si>
  <si>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</si>
  <si>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</si>
  <si>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</si>
  <si>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</si>
  <si>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</si>
  <si>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</si>
  <si>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</si>
  <si>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</si>
  <si>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</si>
  <si>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</si>
  <si>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</si>
  <si>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</si>
  <si>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</si>
  <si>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</si>
  <si>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</si>
  <si>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</si>
  <si>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</si>
  <si>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</si>
  <si>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</si>
  <si>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</si>
  <si>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</si>
  <si>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</si>
  <si>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</si>
  <si>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</si>
  <si>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</si>
  <si>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</si>
  <si>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</si>
  <si>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</si>
  <si>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</si>
  <si>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</si>
  <si>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</si>
  <si>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</si>
  <si>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</si>
  <si>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</si>
  <si>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</si>
  <si>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</si>
  <si>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</si>
  <si>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</si>
  <si>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</si>
  <si>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</si>
  <si>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</si>
  <si>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</si>
  <si>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</si>
  <si>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</si>
  <si>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</si>
  <si>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</si>
  <si>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</si>
  <si>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</si>
  <si>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</si>
  <si>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</si>
  <si>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</si>
  <si>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</si>
  <si>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</si>
  <si>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</si>
  <si>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</si>
  <si>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</si>
  <si>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</si>
  <si>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</si>
  <si>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</si>
  <si>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</si>
  <si>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</si>
  <si>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</si>
  <si>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</si>
  <si>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</si>
  <si>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</si>
  <si>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</si>
  <si>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</si>
  <si>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</si>
  <si>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</si>
  <si>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</si>
  <si>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</si>
  <si>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</si>
  <si>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</si>
  <si>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</si>
  <si>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</si>
  <si>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</si>
  <si>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</si>
  <si>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</si>
  <si>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</si>
  <si>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</si>
  <si>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</si>
  <si>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</si>
  <si>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</si>
  <si>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</si>
  <si>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</si>
  <si>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</si>
  <si>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</si>
  <si>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</si>
  <si>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</si>
  <si>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</si>
  <si>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</si>
  <si>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</si>
  <si>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</si>
  <si>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</si>
  <si>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</si>
  <si>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</si>
  <si>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</si>
  <si>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</si>
  <si>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</si>
  <si>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</si>
  <si>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</si>
  <si>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</si>
  <si>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</si>
  <si>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</si>
  <si>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</si>
  <si>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</si>
  <si>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</si>
  <si>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</si>
  <si>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</si>
  <si>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</si>
  <si>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</si>
  <si>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</si>
  <si>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</si>
  <si>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</si>
  <si>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</si>
  <si>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</si>
  <si>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</si>
  <si>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</si>
  <si>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</si>
  <si>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</si>
  <si>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</si>
  <si>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</si>
  <si>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</si>
  <si>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</si>
  <si>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</si>
  <si>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</si>
  <si>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</si>
  <si>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</si>
  <si>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</si>
  <si>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</si>
  <si>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</si>
  <si>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</si>
  <si>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</si>
  <si>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</si>
  <si>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</si>
  <si>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</si>
  <si>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</si>
  <si>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</si>
  <si>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</si>
  <si>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</si>
  <si>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</si>
  <si>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</si>
  <si>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</si>
  <si>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</si>
  <si>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</si>
  <si>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</si>
  <si>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</si>
  <si>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</si>
  <si>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</si>
  <si>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</si>
  <si>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</si>
  <si>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</si>
  <si>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</si>
  <si>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</si>
  <si>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</si>
  <si>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</si>
  <si>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</si>
  <si>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</si>
  <si>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</si>
  <si>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</si>
  <si>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</si>
  <si>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</si>
  <si>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</si>
  <si>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</si>
  <si>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</si>
  <si>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</si>
  <si>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</si>
  <si>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</si>
  <si>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</si>
  <si>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</si>
  <si>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</si>
  <si>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</si>
  <si>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</si>
  <si>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</si>
  <si>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</si>
  <si>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</si>
  <si>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</si>
  <si>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</si>
  <si>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</si>
  <si>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</si>
  <si>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</si>
  <si>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</si>
  <si>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</si>
  <si>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</si>
  <si>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</si>
  <si>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</si>
  <si>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</si>
  <si>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</si>
  <si>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</si>
  <si>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</si>
  <si>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</si>
  <si>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</si>
  <si>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</si>
  <si>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</si>
  <si>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</si>
  <si>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</si>
  <si>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</si>
  <si>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</si>
  <si>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</si>
  <si>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</si>
  <si>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</si>
  <si>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</si>
  <si>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</si>
  <si>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</si>
  <si>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</si>
  <si>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</si>
  <si>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</si>
  <si>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</si>
  <si>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</si>
  <si>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</si>
  <si>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</si>
  <si>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</si>
  <si>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</si>
  <si>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</si>
  <si>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</si>
  <si>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</si>
  <si>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</si>
  <si>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</si>
  <si>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</si>
  <si>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</si>
  <si>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</si>
  <si>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</si>
  <si>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</si>
  <si>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</si>
  <si>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</si>
  <si>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</si>
  <si>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</si>
  <si>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</si>
  <si>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</si>
  <si>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</si>
  <si>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</si>
  <si>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</si>
  <si>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</si>
  <si>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</si>
  <si>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</si>
  <si>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</si>
  <si>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</si>
  <si>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</si>
  <si>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</si>
  <si>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</si>
  <si>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</si>
  <si>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</si>
  <si>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</si>
  <si>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</si>
  <si>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</si>
  <si>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</si>
  <si>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</si>
  <si>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</si>
  <si>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</si>
  <si>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</si>
  <si>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</si>
  <si>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</si>
  <si>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</si>
  <si>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</si>
  <si>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</si>
  <si>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</si>
  <si>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</si>
  <si>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</si>
  <si>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</si>
  <si>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</si>
  <si>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</si>
  <si>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</si>
  <si>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</si>
  <si>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</si>
  <si>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</si>
  <si>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</si>
  <si>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</si>
  <si>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</si>
  <si>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</si>
  <si>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</si>
  <si>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</si>
  <si>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</si>
  <si>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</si>
  <si>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</si>
  <si>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</si>
  <si>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</si>
  <si>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</si>
  <si>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</si>
  <si>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</si>
  <si>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</si>
  <si>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</si>
  <si>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</si>
  <si>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</si>
  <si>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</si>
  <si>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</si>
  <si>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</si>
  <si>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</si>
  <si>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</si>
  <si>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</si>
  <si>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</si>
  <si>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</si>
  <si>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</si>
  <si>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</si>
  <si>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</si>
  <si>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</si>
  <si>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</si>
  <si>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</si>
  <si>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</si>
  <si>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</si>
  <si>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</si>
  <si>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</si>
  <si>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</si>
  <si>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</si>
  <si>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</si>
  <si>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</si>
  <si>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</si>
  <si>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</si>
  <si>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</si>
  <si>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</si>
  <si>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</si>
  <si>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</si>
  <si>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</si>
  <si>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</si>
  <si>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</si>
  <si>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</si>
  <si>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</si>
  <si>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</si>
  <si>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</si>
  <si>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</si>
  <si>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</si>
  <si>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</si>
  <si>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</si>
  <si>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</si>
  <si>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</si>
  <si>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</si>
  <si>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</si>
  <si>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</si>
  <si>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</si>
  <si>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</si>
  <si>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</si>
  <si>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</si>
  <si>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</si>
  <si>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</si>
  <si>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</si>
  <si>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</si>
  <si>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</si>
  <si>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</si>
  <si>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</si>
  <si>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</si>
  <si>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</si>
  <si>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</si>
  <si>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</si>
  <si>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</si>
  <si>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</si>
  <si>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</si>
  <si>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</si>
  <si>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</si>
  <si>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</si>
  <si>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</si>
  <si>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</si>
  <si>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</si>
  <si>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</si>
  <si>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</si>
  <si>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</si>
  <si>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</si>
  <si>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</si>
  <si>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</si>
  <si>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</si>
  <si>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</si>
  <si>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</si>
  <si>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</si>
  <si>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</si>
  <si>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</si>
  <si>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</si>
  <si>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</si>
  <si>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</si>
  <si>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</si>
  <si>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</si>
  <si>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</si>
  <si>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</si>
  <si>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</si>
  <si>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</si>
  <si>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</si>
  <si>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</si>
  <si>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</si>
  <si>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</si>
  <si>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</si>
  <si>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</si>
  <si>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</si>
  <si>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</si>
  <si>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</si>
  <si>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</si>
  <si>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</si>
  <si>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</si>
  <si>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</si>
  <si>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</si>
  <si>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</si>
  <si>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</si>
  <si>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</si>
  <si>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</si>
  <si>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</si>
  <si>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</si>
  <si>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</si>
  <si>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</si>
  <si>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</si>
  <si>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</si>
  <si>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</si>
  <si>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</si>
  <si>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</si>
  <si>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</si>
  <si>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</si>
  <si>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</si>
  <si>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</si>
  <si>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</si>
  <si>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</si>
  <si>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</si>
  <si>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</si>
  <si>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</si>
  <si>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</si>
  <si>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</si>
  <si>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</si>
  <si>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</si>
  <si>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</si>
  <si>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</si>
  <si>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</si>
  <si>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</si>
  <si>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</si>
  <si>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</si>
  <si>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</si>
  <si>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</si>
  <si>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</si>
  <si>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</si>
  <si>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</si>
  <si>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</si>
  <si>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</si>
  <si>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</si>
  <si>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</si>
  <si>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</si>
  <si>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</si>
  <si>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</si>
  <si>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</si>
  <si>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</si>
  <si>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</si>
  <si>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</si>
  <si>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</si>
  <si>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</si>
  <si>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</si>
  <si>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</si>
  <si>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</si>
  <si>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</si>
  <si>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</si>
  <si>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</si>
  <si>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</si>
  <si>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</si>
  <si>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</si>
  <si>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</si>
  <si>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</si>
  <si>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</si>
  <si>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</si>
  <si>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</si>
  <si>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</si>
  <si>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</si>
  <si>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</si>
  <si>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</si>
  <si>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</si>
  <si>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</si>
  <si>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</si>
  <si>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</si>
  <si>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</si>
  <si>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</si>
  <si>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</si>
  <si>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</si>
  <si>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</si>
  <si>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</si>
  <si>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</si>
  <si>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</si>
  <si>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</si>
  <si>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</si>
  <si>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</si>
  <si>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</si>
  <si>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</si>
  <si>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</si>
  <si>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</si>
  <si>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</si>
  <si>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</si>
  <si>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</si>
  <si>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</si>
  <si>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</si>
  <si>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</si>
  <si>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</si>
  <si>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</si>
  <si>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</si>
  <si>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</si>
  <si>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</si>
  <si>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</si>
  <si>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</si>
  <si>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</si>
  <si>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</si>
  <si>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</si>
  <si>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</si>
  <si>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</si>
  <si>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</si>
  <si>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</si>
  <si>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</si>
  <si>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</si>
  <si>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</si>
  <si>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</si>
  <si>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</si>
  <si>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</si>
  <si>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</si>
  <si>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</si>
  <si>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</si>
  <si>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</si>
  <si>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</si>
  <si>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</si>
  <si>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</si>
  <si>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</si>
  <si>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</si>
  <si>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</si>
  <si>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</si>
  <si>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</si>
  <si>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</si>
  <si>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</si>
  <si>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</si>
  <si>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</si>
  <si>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</si>
  <si>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</si>
  <si>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</si>
  <si>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</si>
  <si>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</si>
  <si>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</si>
  <si>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</si>
  <si>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</si>
  <si>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</si>
  <si>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</si>
  <si>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</si>
  <si>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</si>
  <si>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</si>
  <si>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</si>
  <si>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</si>
  <si>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</si>
  <si>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</si>
  <si>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</si>
  <si>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</si>
  <si>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</si>
  <si>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</si>
  <si>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</si>
  <si>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</si>
  <si>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</si>
  <si>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</si>
  <si>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</si>
  <si>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</si>
  <si>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</si>
  <si>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</si>
  <si>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</si>
  <si>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</si>
  <si>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</si>
  <si>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</si>
  <si>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</si>
  <si>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</si>
  <si>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</si>
  <si>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</si>
  <si>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</si>
  <si>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</si>
  <si>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</si>
  <si>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</si>
  <si>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</si>
  <si>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</si>
  <si>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</si>
  <si>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</si>
  <si>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</si>
  <si>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</si>
  <si>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</si>
  <si>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</si>
  <si>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</si>
  <si>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</si>
  <si>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</si>
  <si>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</si>
  <si>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</si>
  <si>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</si>
  <si>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</si>
  <si>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</si>
  <si>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</si>
  <si>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</si>
  <si>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</si>
  <si>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</si>
  <si>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</si>
  <si>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</si>
  <si>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</si>
  <si>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</si>
  <si>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</si>
  <si>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</si>
  <si>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</si>
  <si>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</si>
  <si>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</si>
  <si>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</si>
  <si>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</si>
  <si>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</si>
  <si>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</si>
  <si>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</si>
  <si>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</si>
  <si>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</si>
  <si>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</si>
  <si>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</si>
  <si>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</si>
  <si>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</si>
  <si>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</si>
  <si>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</si>
  <si>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</si>
  <si>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</si>
  <si>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</si>
  <si>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</si>
  <si>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</si>
  <si>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</si>
  <si>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</si>
  <si>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</si>
  <si>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</si>
  <si>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</si>
  <si>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</si>
  <si>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</si>
  <si>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</si>
  <si>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</si>
  <si>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</si>
  <si>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</si>
  <si>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</si>
  <si>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</si>
  <si>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</si>
  <si>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</si>
  <si>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</si>
  <si>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</si>
  <si>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</si>
  <si>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</si>
  <si>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</si>
  <si>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</si>
  <si>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</si>
  <si>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</si>
  <si>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</si>
  <si>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</si>
  <si>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</si>
  <si>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</si>
  <si>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</si>
  <si>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</si>
  <si>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</si>
  <si>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</si>
  <si>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</si>
  <si>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</si>
  <si>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</si>
  <si>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</si>
  <si>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</si>
  <si>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</si>
  <si>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</si>
  <si>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</si>
  <si>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</si>
  <si>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</si>
  <si>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</si>
  <si>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</si>
  <si>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</si>
  <si>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</si>
  <si>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</si>
  <si>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</si>
  <si>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</si>
  <si>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</si>
  <si>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</si>
  <si>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</si>
  <si>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</si>
  <si>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</si>
  <si>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</si>
  <si>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</si>
  <si>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</si>
  <si>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</si>
  <si>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</si>
  <si>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</si>
  <si>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</si>
  <si>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</si>
  <si>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</si>
  <si>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</si>
  <si>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</si>
  <si>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</si>
  <si>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</si>
  <si>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</si>
  <si>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</si>
  <si>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</si>
  <si>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</si>
  <si>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</si>
  <si>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</si>
  <si>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</si>
  <si>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</si>
  <si>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</si>
  <si>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</si>
  <si>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</si>
  <si>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</si>
  <si>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</si>
  <si>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</si>
  <si>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</si>
  <si>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</si>
  <si>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</si>
  <si>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</si>
  <si>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</si>
  <si>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</si>
  <si>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</si>
  <si>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</si>
  <si>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</si>
  <si>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</si>
  <si>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</si>
  <si>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</si>
  <si>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</si>
  <si>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</si>
  <si>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</si>
  <si>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</si>
  <si>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</si>
  <si>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</si>
  <si>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</si>
  <si>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</si>
  <si>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</si>
  <si>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</si>
  <si>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</si>
  <si>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</si>
  <si>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</si>
  <si>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</si>
  <si>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</si>
  <si>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</si>
  <si>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</si>
  <si>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</si>
  <si>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</si>
  <si>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</si>
  <si>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</si>
  <si>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</si>
  <si>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</si>
  <si>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</si>
  <si>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</si>
  <si>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</si>
  <si>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</si>
  <si>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</si>
  <si>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</si>
  <si>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</si>
  <si>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</si>
  <si>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</si>
  <si>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</si>
  <si>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</si>
  <si>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</si>
  <si>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</si>
  <si>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</si>
  <si>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</si>
  <si>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</si>
  <si>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</si>
  <si>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</si>
  <si>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</si>
  <si>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</si>
  <si>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</si>
  <si>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</si>
  <si>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</si>
  <si>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</si>
  <si>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</si>
  <si>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</si>
  <si>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</si>
  <si>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</si>
  <si>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</si>
  <si>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</si>
  <si>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</si>
  <si>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</si>
  <si>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</si>
  <si>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</si>
  <si>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</si>
  <si>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</si>
  <si>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</si>
  <si>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</si>
  <si>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</si>
  <si>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</si>
  <si>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</si>
  <si>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</si>
  <si>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</si>
  <si>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</si>
  <si>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</si>
  <si>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</si>
  <si>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</si>
  <si>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</si>
  <si>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</si>
  <si>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</si>
  <si>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</si>
  <si>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</si>
  <si>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</si>
  <si>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</si>
  <si>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</si>
  <si>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</si>
  <si>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</si>
  <si>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</si>
  <si>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</si>
  <si>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</si>
  <si>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</si>
  <si>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</si>
  <si>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</si>
  <si>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</si>
  <si>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</si>
  <si>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</si>
  <si>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</si>
  <si>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</si>
  <si>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</si>
  <si>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</si>
  <si>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</si>
  <si>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</si>
  <si>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</si>
  <si>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</si>
  <si>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</si>
  <si>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</si>
  <si>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</si>
  <si>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</si>
  <si>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</si>
  <si>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</si>
  <si>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</si>
  <si>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</si>
  <si>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</si>
  <si>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</si>
  <si>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</si>
  <si>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</si>
  <si>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</si>
  <si>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</si>
  <si>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</si>
  <si>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</si>
  <si>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</si>
  <si>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</si>
  <si>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</si>
  <si>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</si>
  <si>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</si>
  <si>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</si>
  <si>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</si>
  <si>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</si>
  <si>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</si>
  <si>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</si>
  <si>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</si>
  <si>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</si>
  <si>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</si>
  <si>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</si>
  <si>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</si>
  <si>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</si>
  <si>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</si>
  <si>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</si>
  <si>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</si>
  <si>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</si>
  <si>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</si>
  <si>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</si>
  <si>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</si>
  <si>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</si>
  <si>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</si>
  <si>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</si>
  <si>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</si>
  <si>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</si>
  <si>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</si>
  <si>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</si>
  <si>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</si>
  <si>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</si>
  <si>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</si>
  <si>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</si>
  <si>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</si>
  <si>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</si>
  <si>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</si>
  <si>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</si>
  <si>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</si>
  <si>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</si>
  <si>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</si>
  <si>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</si>
  <si>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</si>
  <si>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</si>
  <si>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</si>
  <si>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</si>
  <si>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</si>
  <si>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</si>
  <si>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</si>
  <si>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</si>
  <si>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</si>
  <si>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</si>
  <si>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</si>
  <si>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</si>
  <si>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</si>
  <si>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</si>
  <si>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</si>
  <si>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</si>
  <si>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</si>
  <si>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</si>
  <si>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</si>
  <si>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</si>
  <si>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</si>
  <si>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</si>
  <si>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</si>
  <si>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</si>
  <si>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</si>
  <si>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</si>
  <si>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</si>
  <si>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</si>
  <si>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</si>
  <si>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</si>
  <si>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</si>
  <si>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</si>
  <si>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</si>
  <si>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</si>
  <si>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</si>
  <si>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</si>
  <si>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</si>
  <si>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</si>
  <si>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</si>
  <si>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</si>
  <si>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</si>
  <si>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</si>
  <si>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</si>
  <si>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</si>
  <si>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</si>
  <si>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</si>
  <si>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</si>
  <si>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</si>
  <si>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</si>
  <si>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</si>
  <si>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</si>
  <si>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</si>
  <si>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</si>
  <si>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</si>
  <si>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</si>
  <si>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</si>
  <si>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</si>
  <si>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</si>
  <si>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</si>
  <si>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</si>
  <si>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</si>
  <si>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</si>
  <si>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</si>
  <si>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</si>
  <si>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</si>
  <si>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</si>
  <si>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</si>
  <si>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</si>
  <si>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</si>
  <si>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</si>
  <si>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</si>
  <si>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</si>
  <si>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</si>
  <si>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</si>
  <si>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</si>
  <si>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</si>
  <si>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</si>
  <si>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</si>
  <si>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</si>
  <si>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</si>
  <si>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</si>
  <si>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</si>
  <si>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</si>
  <si>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</si>
  <si>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</si>
  <si>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</si>
  <si>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</si>
  <si>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</si>
  <si>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</si>
  <si>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</si>
  <si>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</si>
  <si>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</si>
  <si>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</si>
  <si>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</si>
  <si>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</si>
  <si>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</si>
  <si>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</si>
  <si>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</si>
  <si>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</si>
  <si>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</si>
  <si>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</si>
  <si>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</si>
  <si>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</si>
  <si>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</si>
  <si>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</si>
  <si>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</si>
  <si>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</si>
  <si>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</si>
  <si>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</si>
  <si>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</si>
  <si>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</si>
  <si>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</si>
  <si>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</si>
  <si>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</si>
  <si>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</si>
  <si>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</si>
  <si>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</si>
  <si>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</si>
  <si>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</si>
  <si>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</si>
  <si>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</si>
  <si>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</si>
  <si>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</si>
  <si>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</si>
  <si>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</si>
  <si>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</si>
  <si>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</si>
  <si>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</si>
  <si>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</si>
  <si>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</si>
  <si>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</si>
  <si>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</si>
  <si>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</si>
  <si>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</si>
  <si>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</si>
  <si>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</si>
  <si>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</si>
  <si>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</si>
  <si>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</si>
  <si>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</si>
  <si>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</si>
  <si>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</si>
  <si>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</si>
  <si>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</si>
  <si>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</si>
  <si>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</si>
  <si>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</si>
  <si>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</si>
  <si>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</si>
  <si>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</si>
  <si>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</si>
  <si>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</si>
  <si>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</si>
  <si>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</si>
  <si>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</si>
  <si>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</si>
  <si>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</si>
  <si>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</si>
  <si>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</si>
  <si>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</si>
  <si>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</si>
  <si>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</si>
  <si>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</si>
  <si>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</si>
  <si>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</si>
  <si>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</si>
  <si>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</si>
  <si>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</si>
  <si>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</si>
  <si>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</si>
  <si>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</si>
  <si>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</si>
  <si>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</si>
  <si>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</si>
  <si>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</si>
  <si>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</si>
  <si>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</si>
  <si>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r>
      <t>20190514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</si>
  <si>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</si>
  <si>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</si>
  <si>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</si>
  <si>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</si>
  <si>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</si>
  <si>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</si>
  <si>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</si>
  <si>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</si>
  <si>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</si>
  <si>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</si>
  <si>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</si>
  <si>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</si>
  <si>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</si>
  <si>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</si>
  <si>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</si>
  <si>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</si>
  <si>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</si>
  <si>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</si>
  <si>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</si>
  <si>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</si>
  <si>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</si>
  <si>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20190513</t>
    </r>
    <r>
      <rPr>
        <sz val="8"/>
        <color rgb="FFFF0000"/>
        <rFont val="PingFang SC"/>
        <family val="2"/>
        <charset val="1"/>
      </rPr>
      <t>购入</t>
    </r>
  </si>
  <si>
    <r>
      <t>20190522</t>
    </r>
    <r>
      <rPr>
        <sz val="8"/>
        <color rgb="FFFF0000"/>
        <rFont val="PingFang SC"/>
        <family val="2"/>
        <charset val="1"/>
      </rPr>
      <t>购入</t>
    </r>
  </si>
  <si>
    <r>
      <t>20190606</t>
    </r>
    <r>
      <rPr>
        <sz val="8"/>
        <color rgb="FFFF0000"/>
        <rFont val="PingFang SC"/>
        <family val="2"/>
        <charset val="1"/>
      </rPr>
      <t>购入</t>
    </r>
  </si>
  <si>
    <r>
      <t>20190625</t>
    </r>
    <r>
      <rPr>
        <sz val="8"/>
        <color rgb="FFFF0000"/>
        <rFont val="PingFang SC"/>
        <family val="2"/>
        <charset val="1"/>
      </rPr>
      <t>购入</t>
    </r>
  </si>
  <si>
    <r>
      <t>20190626</t>
    </r>
    <r>
      <rPr>
        <sz val="8"/>
        <color rgb="FFFF0000"/>
        <rFont val="PingFang SC"/>
        <family val="2"/>
        <charset val="1"/>
      </rPr>
      <t>购入</t>
    </r>
  </si>
  <si>
    <r>
      <t>20190627</t>
    </r>
    <r>
      <rPr>
        <sz val="8"/>
        <color rgb="FFFF0000"/>
        <rFont val="PingFang SC"/>
        <family val="2"/>
        <charset val="1"/>
      </rPr>
      <t>购入</t>
    </r>
  </si>
  <si>
    <r>
      <t>20190730</t>
    </r>
    <r>
      <rPr>
        <sz val="8"/>
        <color rgb="FFFF0000"/>
        <rFont val="PingFang SC"/>
        <family val="2"/>
        <charset val="1"/>
      </rPr>
      <t>购入</t>
    </r>
  </si>
  <si>
    <r>
      <t>20190731</t>
    </r>
    <r>
      <rPr>
        <sz val="8"/>
        <color rgb="FFFF0000"/>
        <rFont val="PingFang SC"/>
        <family val="2"/>
        <charset val="1"/>
      </rPr>
      <t>购入</t>
    </r>
  </si>
  <si>
    <r>
      <t>20190806</t>
    </r>
    <r>
      <rPr>
        <sz val="8"/>
        <color rgb="FFFF0000"/>
        <rFont val="PingFang SC"/>
        <family val="2"/>
        <charset val="1"/>
      </rPr>
      <t>购入</t>
    </r>
  </si>
  <si>
    <r>
      <t>20190807</t>
    </r>
    <r>
      <rPr>
        <sz val="8"/>
        <color rgb="FFFF0000"/>
        <rFont val="PingFang SC"/>
        <family val="2"/>
        <charset val="1"/>
      </rPr>
      <t>购入</t>
    </r>
  </si>
  <si>
    <r>
      <t>20190808</t>
    </r>
    <r>
      <rPr>
        <sz val="8"/>
        <color rgb="FFFF0000"/>
        <rFont val="PingFang SC"/>
        <family val="2"/>
        <charset val="1"/>
      </rPr>
      <t>购入</t>
    </r>
  </si>
  <si>
    <r>
      <t>20190813</t>
    </r>
    <r>
      <rPr>
        <sz val="8"/>
        <color rgb="FFFF0000"/>
        <rFont val="PingFang SC"/>
        <family val="2"/>
        <charset val="1"/>
      </rPr>
      <t>购入</t>
    </r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</si>
  <si>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</si>
  <si>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</si>
  <si>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</si>
  <si>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r>
      <t>20190819</t>
    </r>
    <r>
      <rPr>
        <sz val="8"/>
        <color rgb="FFFF0000"/>
        <rFont val="PingFang SC"/>
        <family val="2"/>
        <charset val="1"/>
      </rPr>
      <t>购入</t>
    </r>
  </si>
  <si>
    <r>
      <t>20190823</t>
    </r>
    <r>
      <rPr>
        <sz val="8"/>
        <color rgb="FFFF0000"/>
        <rFont val="PingFang SC"/>
        <family val="2"/>
        <charset val="1"/>
      </rPr>
      <t>购入</t>
    </r>
  </si>
  <si>
    <r>
      <t>20190828</t>
    </r>
    <r>
      <rPr>
        <sz val="8"/>
        <color rgb="FFFF0000"/>
        <rFont val="PingFang SC"/>
        <family val="2"/>
        <charset val="1"/>
      </rPr>
      <t>购入</t>
    </r>
  </si>
  <si>
    <r>
      <t>20190830</t>
    </r>
    <r>
      <rPr>
        <sz val="8"/>
        <color rgb="FFFF0000"/>
        <rFont val="PingFang SC"/>
        <family val="2"/>
        <charset val="1"/>
      </rPr>
      <t>购入</t>
    </r>
  </si>
  <si>
    <r>
      <t>20191111</t>
    </r>
    <r>
      <rPr>
        <sz val="8"/>
        <color rgb="FFFF0000"/>
        <rFont val="PingFang SC"/>
        <family val="2"/>
        <charset val="1"/>
      </rPr>
      <t>购入</t>
    </r>
  </si>
  <si>
    <r>
      <t>20191115</t>
    </r>
    <r>
      <rPr>
        <sz val="8"/>
        <color rgb="FFFF0000"/>
        <rFont val="PingFang SC"/>
        <family val="2"/>
        <charset val="1"/>
      </rPr>
      <t>购入</t>
    </r>
  </si>
  <si>
    <r>
      <t>20191126</t>
    </r>
    <r>
      <rPr>
        <sz val="8"/>
        <color rgb="FFFF0000"/>
        <rFont val="PingFang SC"/>
        <family val="2"/>
        <charset val="1"/>
      </rPr>
      <t>购入</t>
    </r>
  </si>
  <si>
    <r>
      <t>20191128</t>
    </r>
    <r>
      <rPr>
        <sz val="8"/>
        <color rgb="FFFF0000"/>
        <rFont val="PingFang SC"/>
        <family val="2"/>
        <charset val="1"/>
      </rPr>
      <t>购入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</si>
</sst>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8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2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0"/>
  <sheetViews>
    <sheetView tabSelected="1" zoomScaleNormal="100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W107" sqref="W107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7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1.4930000000000001</v>
      </c>
      <c r="G1" s="133" t="s">
        <v>5</v>
      </c>
      <c r="H1" s="134" t="str">
        <f>ROUND(SUM(H2:H19890),2)&amp;"盈利"</f>
        <v>6719.06盈利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5" t="str">
        <f ca="1">TEXT(ROUND(SUM(H2:H19890)/SUM(M2:M19890)*365,4),"0.00%" &amp;  " 
年化")</f>
        <v>20.96%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31" t="s">
        <v>22</v>
      </c>
      <c r="AA1" s="132" t="s">
        <v>23</v>
      </c>
      <c r="AB1" s="132" t="s">
        <v>24</v>
      </c>
      <c r="AC1" s="132" t="s">
        <v>25</v>
      </c>
      <c r="AD1" s="136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999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1005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1006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1007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1008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1009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1015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1016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1017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1018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1019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1025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1026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1027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1028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1029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28">
        <v>109.44</v>
      </c>
      <c r="D35" s="124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0.21032533333333339</v>
      </c>
      <c r="H35" s="5">
        <f t="shared" ref="H35:H66" si="3">IF(G35="",$F$1*C35-B35,G35-B35)</f>
        <v>28.393920000000008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2020-07-01</v>
      </c>
      <c r="M35" s="18">
        <f t="shared" ref="M35:M66" ca="1" si="6">(L35-K35+1)*B35</f>
        <v>66555</v>
      </c>
      <c r="N35" s="19">
        <f t="shared" ref="N35:N66" ca="1" si="7">H35/M35*365</f>
        <v>0.15571753887762005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9.5540906666665981E-3</v>
      </c>
    </row>
    <row r="36" spans="1:30">
      <c r="A36" s="31" t="s">
        <v>68</v>
      </c>
      <c r="B36" s="2">
        <v>135</v>
      </c>
      <c r="C36" s="128">
        <v>110.69</v>
      </c>
      <c r="D36" s="124">
        <v>1.218</v>
      </c>
      <c r="E36" s="32">
        <f t="shared" si="1"/>
        <v>0.21988027999999998</v>
      </c>
      <c r="F36" s="13">
        <f t="shared" si="2"/>
        <v>0.22414940740740752</v>
      </c>
      <c r="H36" s="5">
        <f t="shared" si="3"/>
        <v>30.260170000000016</v>
      </c>
      <c r="I36" s="176" t="s">
        <v>1286</v>
      </c>
      <c r="J36" s="33" t="s">
        <v>69</v>
      </c>
      <c r="K36" s="34">
        <f t="shared" si="4"/>
        <v>43522</v>
      </c>
      <c r="L36" s="34" t="str">
        <f t="shared" ca="1" si="5"/>
        <v>2020-07-01</v>
      </c>
      <c r="M36" s="18">
        <f t="shared" ca="1" si="6"/>
        <v>66420</v>
      </c>
      <c r="N36" s="19">
        <f t="shared" ca="1" si="7"/>
        <v>0.16628970264980436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 t="str">
        <f t="shared" si="19"/>
        <v>达成</v>
      </c>
    </row>
    <row r="37" spans="1:30">
      <c r="A37" s="31" t="s">
        <v>70</v>
      </c>
      <c r="B37" s="2">
        <v>135</v>
      </c>
      <c r="C37" s="128">
        <v>110.89</v>
      </c>
      <c r="D37" s="124">
        <v>1.2158</v>
      </c>
      <c r="E37" s="32">
        <f t="shared" si="1"/>
        <v>0.21988004133333333</v>
      </c>
      <c r="F37" s="13">
        <f t="shared" si="2"/>
        <v>0.22636125925925935</v>
      </c>
      <c r="H37" s="5">
        <f t="shared" si="3"/>
        <v>30.55877000000001</v>
      </c>
      <c r="I37" s="176" t="s">
        <v>1286</v>
      </c>
      <c r="J37" s="33" t="s">
        <v>71</v>
      </c>
      <c r="K37" s="34">
        <f t="shared" si="4"/>
        <v>43523</v>
      </c>
      <c r="L37" s="34" t="str">
        <f t="shared" ca="1" si="5"/>
        <v>2020-07-01</v>
      </c>
      <c r="M37" s="18">
        <f t="shared" ca="1" si="6"/>
        <v>66285</v>
      </c>
      <c r="N37" s="19">
        <f t="shared" ca="1" si="7"/>
        <v>0.16827262653692393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 t="str">
        <f t="shared" si="19"/>
        <v>达成</v>
      </c>
    </row>
    <row r="38" spans="1:30">
      <c r="A38" s="31" t="s">
        <v>72</v>
      </c>
      <c r="B38" s="2">
        <v>135</v>
      </c>
      <c r="C38" s="128">
        <v>111.16</v>
      </c>
      <c r="D38" s="124">
        <v>1.2129000000000001</v>
      </c>
      <c r="E38" s="32">
        <f t="shared" si="1"/>
        <v>0.21988397600000001</v>
      </c>
      <c r="F38" s="13">
        <f t="shared" si="2"/>
        <v>0.22934725925925931</v>
      </c>
      <c r="H38" s="5">
        <f t="shared" si="3"/>
        <v>30.961880000000008</v>
      </c>
      <c r="I38" s="176" t="s">
        <v>1286</v>
      </c>
      <c r="J38" s="33" t="s">
        <v>73</v>
      </c>
      <c r="K38" s="34">
        <f t="shared" si="4"/>
        <v>43524</v>
      </c>
      <c r="L38" s="34" t="str">
        <f t="shared" ca="1" si="5"/>
        <v>2020-07-01</v>
      </c>
      <c r="M38" s="18">
        <f t="shared" ca="1" si="6"/>
        <v>66150</v>
      </c>
      <c r="N38" s="19">
        <f t="shared" ca="1" si="7"/>
        <v>0.17084030536659112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 t="str">
        <f t="shared" si="19"/>
        <v>达成</v>
      </c>
    </row>
    <row r="39" spans="1:30">
      <c r="A39" s="31" t="s">
        <v>74</v>
      </c>
      <c r="B39" s="2">
        <v>135</v>
      </c>
      <c r="C39" s="128">
        <v>108.9</v>
      </c>
      <c r="D39" s="124">
        <v>1.2381</v>
      </c>
      <c r="E39" s="32">
        <f t="shared" si="1"/>
        <v>0.21988605999999999</v>
      </c>
      <c r="F39" s="13">
        <f t="shared" si="2"/>
        <v>0.20435333333333341</v>
      </c>
      <c r="H39" s="5">
        <f t="shared" si="3"/>
        <v>27.587700000000012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2020-07-01</v>
      </c>
      <c r="M39" s="18">
        <f t="shared" ca="1" si="6"/>
        <v>66015</v>
      </c>
      <c r="N39" s="19">
        <f t="shared" ca="1" si="7"/>
        <v>0.15253367416496258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1.553272666666658E-2</v>
      </c>
    </row>
    <row r="40" spans="1:30">
      <c r="A40" s="31" t="s">
        <v>76</v>
      </c>
      <c r="B40" s="2">
        <v>135</v>
      </c>
      <c r="C40" s="128">
        <v>107.7</v>
      </c>
      <c r="D40" s="124">
        <v>1.2518</v>
      </c>
      <c r="E40" s="32">
        <f t="shared" si="1"/>
        <v>0.21987924000000003</v>
      </c>
      <c r="F40" s="13">
        <f t="shared" si="2"/>
        <v>0.1910822222222224</v>
      </c>
      <c r="H40" s="5">
        <f t="shared" si="3"/>
        <v>25.796100000000024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2020-07-01</v>
      </c>
      <c r="M40" s="18">
        <f t="shared" ca="1" si="6"/>
        <v>65610</v>
      </c>
      <c r="N40" s="19">
        <f t="shared" ca="1" si="7"/>
        <v>0.14350825331504358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2.8797017777777628E-2</v>
      </c>
    </row>
    <row r="41" spans="1:30">
      <c r="A41" s="31" t="s">
        <v>78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0.18455725925925931</v>
      </c>
      <c r="H41" s="5">
        <f t="shared" si="3"/>
        <v>24.915230000000008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2020-07-01</v>
      </c>
      <c r="M41" s="18">
        <f t="shared" ca="1" si="6"/>
        <v>65475</v>
      </c>
      <c r="N41" s="19">
        <f t="shared" ca="1" si="7"/>
        <v>0.13889360748377247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3.5329452740740674E-2</v>
      </c>
    </row>
    <row r="42" spans="1:30">
      <c r="A42" s="31" t="s">
        <v>80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0.1749357037037037</v>
      </c>
      <c r="H42" s="5">
        <f t="shared" si="3"/>
        <v>23.616320000000002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2020-07-01</v>
      </c>
      <c r="M42" s="18">
        <f t="shared" ca="1" si="6"/>
        <v>65340</v>
      </c>
      <c r="N42" s="19">
        <f t="shared" ca="1" si="7"/>
        <v>0.13192465258647079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4.4950418962962951E-2</v>
      </c>
    </row>
    <row r="43" spans="1:30">
      <c r="A43" s="31" t="s">
        <v>82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0.18632674074074076</v>
      </c>
      <c r="H43" s="5">
        <f t="shared" si="3"/>
        <v>25.154110000000003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2020-07-01</v>
      </c>
      <c r="M43" s="18">
        <f t="shared" ca="1" si="6"/>
        <v>65205</v>
      </c>
      <c r="N43" s="19">
        <f t="shared" ca="1" si="7"/>
        <v>0.14080592209186416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3.3558367925925897E-2</v>
      </c>
    </row>
    <row r="44" spans="1:30">
      <c r="A44" s="31" t="s">
        <v>84</v>
      </c>
      <c r="B44" s="2">
        <v>135</v>
      </c>
      <c r="C44" s="128">
        <v>111.51</v>
      </c>
      <c r="D44" s="124">
        <v>1.2091000000000001</v>
      </c>
      <c r="E44" s="32">
        <f t="shared" si="1"/>
        <v>0.21988449400000004</v>
      </c>
      <c r="F44" s="13">
        <f t="shared" si="2"/>
        <v>0.23321800000000023</v>
      </c>
      <c r="H44" s="5">
        <f t="shared" si="3"/>
        <v>31.484430000000032</v>
      </c>
      <c r="I44" s="176" t="s">
        <v>1286</v>
      </c>
      <c r="J44" s="33" t="s">
        <v>85</v>
      </c>
      <c r="K44" s="34">
        <f t="shared" si="4"/>
        <v>43532</v>
      </c>
      <c r="L44" s="34" t="str">
        <f t="shared" ca="1" si="5"/>
        <v>2020-07-01</v>
      </c>
      <c r="M44" s="18">
        <f t="shared" ca="1" si="6"/>
        <v>65070</v>
      </c>
      <c r="N44" s="19">
        <f t="shared" ca="1" si="7"/>
        <v>0.176606991701245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 t="str">
        <f t="shared" si="19"/>
        <v>达成</v>
      </c>
    </row>
    <row r="45" spans="1:30">
      <c r="A45" s="31" t="s">
        <v>86</v>
      </c>
      <c r="B45" s="2">
        <v>135</v>
      </c>
      <c r="C45" s="128">
        <v>109.42</v>
      </c>
      <c r="D45" s="124">
        <v>1.2322</v>
      </c>
      <c r="E45" s="32">
        <f t="shared" si="1"/>
        <v>0.21988488266666667</v>
      </c>
      <c r="F45" s="13">
        <f t="shared" si="2"/>
        <v>0.21010414814814832</v>
      </c>
      <c r="H45" s="5">
        <f t="shared" si="3"/>
        <v>28.364060000000023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2020-07-01</v>
      </c>
      <c r="M45" s="18">
        <f t="shared" ca="1" si="6"/>
        <v>64665</v>
      </c>
      <c r="N45" s="19">
        <f t="shared" ca="1" si="7"/>
        <v>0.16010023815046792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9.7807345185183525E-3</v>
      </c>
    </row>
    <row r="46" spans="1:30">
      <c r="A46" s="31" t="s">
        <v>88</v>
      </c>
      <c r="B46" s="2">
        <v>135</v>
      </c>
      <c r="C46" s="128">
        <v>108.72</v>
      </c>
      <c r="D46" s="124">
        <v>1.2402</v>
      </c>
      <c r="E46" s="32">
        <f t="shared" si="1"/>
        <v>0.21988969600000002</v>
      </c>
      <c r="F46" s="13">
        <f t="shared" si="2"/>
        <v>0.20236266666666669</v>
      </c>
      <c r="H46" s="5">
        <f t="shared" si="3"/>
        <v>27.318960000000004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2020-07-01</v>
      </c>
      <c r="M46" s="18">
        <f t="shared" ca="1" si="6"/>
        <v>64530</v>
      </c>
      <c r="N46" s="19">
        <f t="shared" ca="1" si="7"/>
        <v>0.15452379358437937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1.7527029333333333E-2</v>
      </c>
    </row>
    <row r="47" spans="1:30">
      <c r="A47" s="31" t="s">
        <v>90</v>
      </c>
      <c r="B47" s="2">
        <v>135</v>
      </c>
      <c r="C47" s="128">
        <v>109.59</v>
      </c>
      <c r="D47" s="124">
        <v>1.2302999999999999</v>
      </c>
      <c r="E47" s="32">
        <f t="shared" si="1"/>
        <v>0.21988571800000001</v>
      </c>
      <c r="F47" s="13">
        <f t="shared" si="2"/>
        <v>0.2119842222222223</v>
      </c>
      <c r="H47" s="5">
        <f t="shared" si="3"/>
        <v>28.617870000000011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2020-07-01</v>
      </c>
      <c r="M47" s="18">
        <f t="shared" ca="1" si="6"/>
        <v>64395</v>
      </c>
      <c r="N47" s="19">
        <f t="shared" ca="1" si="7"/>
        <v>0.16221014907989756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7.9014957777777117E-3</v>
      </c>
    </row>
    <row r="48" spans="1:30">
      <c r="A48" s="31" t="s">
        <v>92</v>
      </c>
      <c r="B48" s="2">
        <v>135</v>
      </c>
      <c r="C48" s="128">
        <v>110.31</v>
      </c>
      <c r="D48" s="124">
        <v>1.2222</v>
      </c>
      <c r="E48" s="32">
        <f t="shared" si="1"/>
        <v>0.21988058800000002</v>
      </c>
      <c r="F48" s="13">
        <f t="shared" si="2"/>
        <v>0.219946888888889</v>
      </c>
      <c r="H48" s="5">
        <f t="shared" si="3"/>
        <v>29.692830000000015</v>
      </c>
      <c r="I48" s="176" t="s">
        <v>1286</v>
      </c>
      <c r="J48" s="33" t="s">
        <v>93</v>
      </c>
      <c r="K48" s="34">
        <f t="shared" si="4"/>
        <v>43538</v>
      </c>
      <c r="L48" s="34" t="str">
        <f t="shared" ca="1" si="5"/>
        <v>2020-07-01</v>
      </c>
      <c r="M48" s="18">
        <f t="shared" ca="1" si="6"/>
        <v>64260</v>
      </c>
      <c r="N48" s="19">
        <f t="shared" ca="1" si="7"/>
        <v>0.16865675303454725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 t="str">
        <f t="shared" si="19"/>
        <v>达成</v>
      </c>
    </row>
    <row r="49" spans="1:31">
      <c r="A49" s="31" t="s">
        <v>94</v>
      </c>
      <c r="B49" s="2">
        <v>135</v>
      </c>
      <c r="C49" s="128">
        <v>109</v>
      </c>
      <c r="D49" s="124">
        <v>1.2370000000000001</v>
      </c>
      <c r="E49" s="32">
        <f t="shared" si="1"/>
        <v>0.21988866666666668</v>
      </c>
      <c r="F49" s="13">
        <f t="shared" si="2"/>
        <v>0.20545925925925942</v>
      </c>
      <c r="H49" s="5">
        <f t="shared" si="3"/>
        <v>27.737000000000023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2020-07-01</v>
      </c>
      <c r="M49" s="18">
        <f t="shared" ca="1" si="6"/>
        <v>64125</v>
      </c>
      <c r="N49" s="19">
        <f t="shared" ca="1" si="7"/>
        <v>0.15787922027290463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1.4429407407407252E-2</v>
      </c>
    </row>
    <row r="50" spans="1:31">
      <c r="A50" s="31" t="s">
        <v>96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0.17360859259259265</v>
      </c>
      <c r="H50" s="5">
        <f t="shared" si="3"/>
        <v>23.437160000000006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2020-07-01</v>
      </c>
      <c r="M50" s="18">
        <f t="shared" ca="1" si="6"/>
        <v>63720</v>
      </c>
      <c r="N50" s="19">
        <f t="shared" ca="1" si="7"/>
        <v>0.13425240740740743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4.6282122074074034E-2</v>
      </c>
    </row>
    <row r="51" spans="1:31">
      <c r="A51" s="31" t="s">
        <v>98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0.1790276296296297</v>
      </c>
      <c r="H51" s="5">
        <f t="shared" si="3"/>
        <v>24.168730000000011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2020-07-01</v>
      </c>
      <c r="M51" s="18">
        <f t="shared" ca="1" si="6"/>
        <v>63585</v>
      </c>
      <c r="N51" s="19">
        <f t="shared" ca="1" si="7"/>
        <v>0.13873691043485106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4.0858815037036977E-2</v>
      </c>
    </row>
    <row r="52" spans="1:31">
      <c r="A52" s="31" t="s">
        <v>100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0.17858525925925936</v>
      </c>
      <c r="H52" s="5">
        <f t="shared" si="3"/>
        <v>24.109010000000012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2020-07-01</v>
      </c>
      <c r="M52" s="18">
        <f t="shared" ca="1" si="6"/>
        <v>63450</v>
      </c>
      <c r="N52" s="19">
        <f t="shared" ca="1" si="7"/>
        <v>0.13868855240346736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4.1302983407407318E-2</v>
      </c>
    </row>
    <row r="53" spans="1:31">
      <c r="A53" s="31" t="s">
        <v>102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0.17825348148148173</v>
      </c>
      <c r="H53" s="5">
        <f t="shared" si="3"/>
        <v>24.064220000000034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2020-07-01</v>
      </c>
      <c r="M53" s="18">
        <f t="shared" ca="1" si="6"/>
        <v>63315</v>
      </c>
      <c r="N53" s="19">
        <f t="shared" ca="1" si="7"/>
        <v>0.13872605701650498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4.163786785185164E-2</v>
      </c>
    </row>
    <row r="54" spans="1:31">
      <c r="A54" s="31" t="s">
        <v>104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0.1790276296296297</v>
      </c>
      <c r="H54" s="5">
        <f t="shared" si="3"/>
        <v>24.168730000000011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2020-07-01</v>
      </c>
      <c r="M54" s="18">
        <f t="shared" ca="1" si="6"/>
        <v>63180</v>
      </c>
      <c r="N54" s="19">
        <f t="shared" ca="1" si="7"/>
        <v>0.13962624960430522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4.0858815037036977E-2</v>
      </c>
      <c r="AE54" s="37"/>
    </row>
    <row r="55" spans="1:31">
      <c r="A55" s="31" t="s">
        <v>106</v>
      </c>
      <c r="B55" s="2">
        <v>135</v>
      </c>
      <c r="C55" s="128">
        <v>109.06</v>
      </c>
      <c r="D55" s="124">
        <v>1.2362</v>
      </c>
      <c r="E55" s="32">
        <f t="shared" si="1"/>
        <v>0.21987998133333336</v>
      </c>
      <c r="F55" s="13">
        <f t="shared" si="2"/>
        <v>0.20612281481481487</v>
      </c>
      <c r="H55" s="5">
        <f t="shared" si="3"/>
        <v>27.826580000000007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2020-07-01</v>
      </c>
      <c r="M55" s="18">
        <f t="shared" ca="1" si="6"/>
        <v>62775</v>
      </c>
      <c r="N55" s="19">
        <f t="shared" ca="1" si="7"/>
        <v>0.16179532775786543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1.3757166518518493E-2</v>
      </c>
    </row>
    <row r="56" spans="1:31">
      <c r="A56" s="31" t="s">
        <v>108</v>
      </c>
      <c r="B56" s="2">
        <v>135</v>
      </c>
      <c r="C56" s="128">
        <v>110.25</v>
      </c>
      <c r="D56" s="124">
        <v>1.2229000000000001</v>
      </c>
      <c r="E56" s="32">
        <f t="shared" si="1"/>
        <v>0.21988315000000003</v>
      </c>
      <c r="F56" s="13">
        <f t="shared" si="2"/>
        <v>0.21928333333333336</v>
      </c>
      <c r="H56" s="5">
        <f t="shared" si="3"/>
        <v>29.603250000000003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2020-07-01</v>
      </c>
      <c r="M56" s="18">
        <f t="shared" ca="1" si="6"/>
        <v>62640</v>
      </c>
      <c r="N56" s="19">
        <f t="shared" ca="1" si="7"/>
        <v>0.17249658764367817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5.9981666666666933E-4</v>
      </c>
    </row>
    <row r="57" spans="1:31">
      <c r="A57" s="31" t="s">
        <v>110</v>
      </c>
      <c r="B57" s="2">
        <v>135</v>
      </c>
      <c r="C57" s="128">
        <v>109.08</v>
      </c>
      <c r="D57" s="124">
        <v>1.236</v>
      </c>
      <c r="E57" s="32">
        <f t="shared" si="1"/>
        <v>0.21988192000000001</v>
      </c>
      <c r="F57" s="13">
        <f t="shared" si="2"/>
        <v>0.20634400000000014</v>
      </c>
      <c r="H57" s="5">
        <f t="shared" si="3"/>
        <v>27.856440000000021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2020-07-01</v>
      </c>
      <c r="M57" s="18">
        <f t="shared" ca="1" si="6"/>
        <v>62505</v>
      </c>
      <c r="N57" s="19">
        <f t="shared" ca="1" si="7"/>
        <v>0.16266859611231113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1.353791999999987E-2</v>
      </c>
    </row>
    <row r="58" spans="1:31">
      <c r="A58" s="31" t="s">
        <v>112</v>
      </c>
      <c r="B58" s="2">
        <v>135</v>
      </c>
      <c r="C58" s="128">
        <v>109.47</v>
      </c>
      <c r="D58" s="124">
        <v>1.2316</v>
      </c>
      <c r="E58" s="32">
        <f t="shared" si="1"/>
        <v>0.21988216799999999</v>
      </c>
      <c r="F58" s="13">
        <f t="shared" si="2"/>
        <v>0.21065711111111121</v>
      </c>
      <c r="H58" s="5">
        <f t="shared" si="3"/>
        <v>28.438710000000015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2020-07-01</v>
      </c>
      <c r="M58" s="18">
        <f t="shared" ca="1" si="6"/>
        <v>62370</v>
      </c>
      <c r="N58" s="19">
        <f t="shared" ca="1" si="7"/>
        <v>0.16642823713323723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9.2250568888887774E-3</v>
      </c>
    </row>
    <row r="59" spans="1:31">
      <c r="A59" s="31" t="s">
        <v>114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0.16796837037037049</v>
      </c>
      <c r="H59" s="5">
        <f t="shared" si="3"/>
        <v>22.675730000000016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2020-07-01</v>
      </c>
      <c r="M59" s="18">
        <f t="shared" ca="1" si="6"/>
        <v>62235</v>
      </c>
      <c r="N59" s="19">
        <f t="shared" ca="1" si="7"/>
        <v>0.13299014139953413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5.1919820962962826E-2</v>
      </c>
    </row>
    <row r="60" spans="1:31">
      <c r="A60" s="31" t="s">
        <v>116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0.13921429629629642</v>
      </c>
      <c r="H60" s="5">
        <f t="shared" si="3"/>
        <v>18.793930000000017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2020-07-01</v>
      </c>
      <c r="M60" s="18">
        <f t="shared" ca="1" si="6"/>
        <v>61830</v>
      </c>
      <c r="N60" s="19">
        <f t="shared" ca="1" si="7"/>
        <v>0.11094589115316199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8.0679097037036934E-2</v>
      </c>
    </row>
    <row r="61" spans="1:31">
      <c r="A61" s="31" t="s">
        <v>118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0.13976725925925931</v>
      </c>
      <c r="H61" s="5">
        <f t="shared" si="3"/>
        <v>18.868580000000009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2020-07-01</v>
      </c>
      <c r="M61" s="18">
        <f t="shared" ca="1" si="6"/>
        <v>61695</v>
      </c>
      <c r="N61" s="19">
        <f t="shared" ca="1" si="7"/>
        <v>0.11163030553529465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8.0121672740740724E-2</v>
      </c>
    </row>
    <row r="62" spans="1:31">
      <c r="A62" s="31" t="s">
        <v>120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0.12605377777777774</v>
      </c>
      <c r="H62" s="5">
        <f t="shared" si="3"/>
        <v>17.017259999999993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2020-07-01</v>
      </c>
      <c r="M62" s="18">
        <f t="shared" ca="1" si="6"/>
        <v>61560</v>
      </c>
      <c r="N62" s="19">
        <f t="shared" ca="1" si="7"/>
        <v>0.10089830896686156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9.3839706222222291E-2</v>
      </c>
    </row>
    <row r="63" spans="1:31">
      <c r="A63" s="31" t="s">
        <v>122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0.11539541666666674</v>
      </c>
      <c r="H63" s="5">
        <f t="shared" si="3"/>
        <v>13.847450000000009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2020-07-01</v>
      </c>
      <c r="M63" s="18">
        <f t="shared" ca="1" si="6"/>
        <v>54600</v>
      </c>
      <c r="N63" s="19">
        <f t="shared" ca="1" si="7"/>
        <v>9.2569949633699702E-2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9.4512616666666618E-2</v>
      </c>
    </row>
    <row r="64" spans="1:31">
      <c r="A64" s="31" t="s">
        <v>124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0.11626633333333344</v>
      </c>
      <c r="H64" s="5">
        <f t="shared" si="3"/>
        <v>13.951960000000014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2020-07-01</v>
      </c>
      <c r="M64" s="18">
        <f t="shared" ca="1" si="6"/>
        <v>54120</v>
      </c>
      <c r="N64" s="19">
        <f t="shared" ca="1" si="7"/>
        <v>9.4095813008130164E-2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9.3638298666666564E-2</v>
      </c>
    </row>
    <row r="65" spans="1:30">
      <c r="A65" s="31" t="s">
        <v>126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0.11166291666666671</v>
      </c>
      <c r="H65" s="5">
        <f t="shared" si="3"/>
        <v>13.399550000000005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2020-07-01</v>
      </c>
      <c r="M65" s="18">
        <f t="shared" ca="1" si="6"/>
        <v>54000</v>
      </c>
      <c r="N65" s="19">
        <f t="shared" ca="1" si="7"/>
        <v>9.0571032407407437E-2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9.8245766666666637E-2</v>
      </c>
    </row>
    <row r="66" spans="1:30">
      <c r="A66" s="31" t="s">
        <v>128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0.10892574999999999</v>
      </c>
      <c r="H66" s="5">
        <f t="shared" si="3"/>
        <v>13.071089999999998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2020-07-01</v>
      </c>
      <c r="M66" s="18">
        <f t="shared" ca="1" si="6"/>
        <v>53880</v>
      </c>
      <c r="N66" s="19">
        <f t="shared" ca="1" si="7"/>
        <v>8.8547658685968811E-2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0.10098226600000001</v>
      </c>
    </row>
    <row r="67" spans="1:30">
      <c r="A67" s="31" t="s">
        <v>130</v>
      </c>
      <c r="B67" s="2">
        <v>120</v>
      </c>
      <c r="C67" s="128">
        <v>90.99</v>
      </c>
      <c r="D67" s="124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0.13206725000000005</v>
      </c>
      <c r="H67" s="5">
        <f t="shared" ref="H67:H83" si="23">IF(G67="",$F$1*C67-B67,G67-B67)</f>
        <v>15.848070000000007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2020-07-01</v>
      </c>
      <c r="M67" s="18">
        <f t="shared" ref="M67:M83" ca="1" si="26">(L67-K67+1)*B67</f>
        <v>53760</v>
      </c>
      <c r="N67" s="19">
        <f t="shared" ref="N67:N83" ca="1" si="27">H67/M67*365</f>
        <v>0.10759943359375004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7.784016799999996E-2</v>
      </c>
    </row>
    <row r="68" spans="1:30">
      <c r="A68" s="31" t="s">
        <v>132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0.13455558333333334</v>
      </c>
      <c r="H68" s="5">
        <f t="shared" si="23"/>
        <v>16.14667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2020-07-01</v>
      </c>
      <c r="M68" s="18">
        <f t="shared" ca="1" si="26"/>
        <v>53640</v>
      </c>
      <c r="N68" s="19">
        <f t="shared" ca="1" si="27"/>
        <v>0.10987200876211782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7.5351174000000021E-2</v>
      </c>
    </row>
    <row r="69" spans="1:30">
      <c r="A69" s="31" t="s">
        <v>134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0.13803925000000017</v>
      </c>
      <c r="H69" s="5">
        <f t="shared" si="23"/>
        <v>16.564710000000019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2020-07-01</v>
      </c>
      <c r="M69" s="18">
        <f t="shared" ca="1" si="26"/>
        <v>53280</v>
      </c>
      <c r="N69" s="19">
        <f t="shared" ca="1" si="27"/>
        <v>0.11347821227477491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7.1868941999999825E-2</v>
      </c>
    </row>
    <row r="70" spans="1:30">
      <c r="A70" s="31" t="s">
        <v>136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0.10924370370370382</v>
      </c>
      <c r="H70" s="5">
        <f t="shared" si="23"/>
        <v>14.747900000000016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2020-07-01</v>
      </c>
      <c r="M70" s="18">
        <f t="shared" ca="1" si="26"/>
        <v>59805</v>
      </c>
      <c r="N70" s="19">
        <f t="shared" ca="1" si="27"/>
        <v>9.0008920658807889E-2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0.11065184296296285</v>
      </c>
    </row>
    <row r="71" spans="1:30">
      <c r="A71" s="31" t="s">
        <v>138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0.10880133333333337</v>
      </c>
      <c r="H71" s="5">
        <f t="shared" si="23"/>
        <v>13.056160000000006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2020-07-01</v>
      </c>
      <c r="M71" s="18">
        <f t="shared" ca="1" si="26"/>
        <v>53040</v>
      </c>
      <c r="N71" s="19">
        <f t="shared" ca="1" si="27"/>
        <v>8.9847254901960827E-2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0.10110365866666664</v>
      </c>
    </row>
    <row r="72" spans="1:30">
      <c r="A72" s="31" t="s">
        <v>140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0.11265825000000025</v>
      </c>
      <c r="H72" s="5">
        <f t="shared" si="23"/>
        <v>13.518990000000031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2020-07-01</v>
      </c>
      <c r="M72" s="18">
        <f t="shared" ca="1" si="26"/>
        <v>52920</v>
      </c>
      <c r="N72" s="19">
        <f t="shared" ca="1" si="27"/>
        <v>9.3243222789115857E-2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9.725043599999976E-2</v>
      </c>
    </row>
    <row r="73" spans="1:30">
      <c r="A73" s="31" t="s">
        <v>142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0.1002165833333334</v>
      </c>
      <c r="H73" s="5">
        <f t="shared" si="23"/>
        <v>12.025990000000007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2020-07-01</v>
      </c>
      <c r="M73" s="18">
        <f t="shared" ca="1" si="26"/>
        <v>52800</v>
      </c>
      <c r="N73" s="19">
        <f t="shared" ca="1" si="27"/>
        <v>8.3134211174242467E-2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0.10968876466666659</v>
      </c>
    </row>
    <row r="74" spans="1:30">
      <c r="A74" s="31" t="s">
        <v>144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0.12485108333333343</v>
      </c>
      <c r="H74" s="5">
        <f t="shared" si="23"/>
        <v>14.982130000000012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2020-07-01</v>
      </c>
      <c r="M74" s="18">
        <f t="shared" ca="1" si="26"/>
        <v>52440</v>
      </c>
      <c r="N74" s="19">
        <f t="shared" ca="1" si="27"/>
        <v>0.10428065312738376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8.5053274666666581E-2</v>
      </c>
    </row>
    <row r="75" spans="1:30">
      <c r="A75" s="31" t="s">
        <v>146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0.12646850000000023</v>
      </c>
      <c r="H75" s="5">
        <f t="shared" si="23"/>
        <v>15.176220000000029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2020-07-01</v>
      </c>
      <c r="M75" s="18">
        <f t="shared" ca="1" si="26"/>
        <v>52320</v>
      </c>
      <c r="N75" s="19">
        <f t="shared" ca="1" si="27"/>
        <v>0.10587385894495434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8.343606799999978E-2</v>
      </c>
    </row>
    <row r="76" spans="1:30">
      <c r="A76" s="31" t="s">
        <v>148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0.12373133333333328</v>
      </c>
      <c r="H76" s="5">
        <f t="shared" si="23"/>
        <v>14.847759999999994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2020-07-01</v>
      </c>
      <c r="M76" s="18">
        <f t="shared" ca="1" si="26"/>
        <v>52200</v>
      </c>
      <c r="N76" s="19">
        <f t="shared" ca="1" si="27"/>
        <v>0.10382054406130263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8.6177781333333398E-2</v>
      </c>
    </row>
    <row r="77" spans="1:30">
      <c r="A77" s="31" t="s">
        <v>150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0.14749491666666686</v>
      </c>
      <c r="H77" s="5">
        <f t="shared" si="23"/>
        <v>17.699390000000022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2020-07-01</v>
      </c>
      <c r="M77" s="18">
        <f t="shared" ca="1" si="26"/>
        <v>52080</v>
      </c>
      <c r="N77" s="19">
        <f t="shared" ca="1" si="27"/>
        <v>0.12404526401689724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6.2413155333333137E-2</v>
      </c>
    </row>
    <row r="78" spans="1:30">
      <c r="A78" s="31" t="s">
        <v>152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0.16199637037037032</v>
      </c>
      <c r="H78" s="5">
        <f t="shared" si="23"/>
        <v>21.869509999999991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2020-07-01</v>
      </c>
      <c r="M78" s="18">
        <f t="shared" ca="1" si="26"/>
        <v>58455</v>
      </c>
      <c r="N78" s="19">
        <f t="shared" ca="1" si="27"/>
        <v>0.13655583183645534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5.7894516962963022E-2</v>
      </c>
    </row>
    <row r="79" spans="1:30">
      <c r="A79" s="31" t="s">
        <v>154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0.158899777777778</v>
      </c>
      <c r="H79" s="5">
        <f t="shared" si="23"/>
        <v>21.451470000000029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2020-07-01</v>
      </c>
      <c r="M79" s="18">
        <f t="shared" ca="1" si="26"/>
        <v>58050</v>
      </c>
      <c r="N79" s="19">
        <f t="shared" ca="1" si="27"/>
        <v>0.13488004392764877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6.0989084222222018E-2</v>
      </c>
    </row>
    <row r="80" spans="1:30">
      <c r="A80" s="31" t="s">
        <v>156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0.15525022222222215</v>
      </c>
      <c r="H80" s="5">
        <f t="shared" si="23"/>
        <v>20.95877999999999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2020-07-01</v>
      </c>
      <c r="M80" s="18">
        <f t="shared" ca="1" si="26"/>
        <v>57915</v>
      </c>
      <c r="N80" s="19">
        <f t="shared" ca="1" si="27"/>
        <v>0.13208934990934987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6.4634125777777857E-2</v>
      </c>
    </row>
    <row r="81" spans="1:30">
      <c r="A81" s="31" t="s">
        <v>158</v>
      </c>
      <c r="B81" s="2">
        <v>135</v>
      </c>
      <c r="C81" s="128">
        <v>110.55</v>
      </c>
      <c r="D81" s="124">
        <v>1.2196</v>
      </c>
      <c r="E81" s="32">
        <f t="shared" si="21"/>
        <v>0.21988452</v>
      </c>
      <c r="F81" s="13">
        <f t="shared" si="22"/>
        <v>0.22260111111111117</v>
      </c>
      <c r="H81" s="5">
        <f t="shared" si="23"/>
        <v>30.051150000000007</v>
      </c>
      <c r="I81" s="176" t="s">
        <v>1286</v>
      </c>
      <c r="J81" s="33" t="s">
        <v>159</v>
      </c>
      <c r="K81" s="34">
        <f t="shared" si="24"/>
        <v>43591</v>
      </c>
      <c r="L81" s="34" t="str">
        <f t="shared" ca="1" si="25"/>
        <v>2020-07-01</v>
      </c>
      <c r="M81" s="18">
        <f t="shared" ca="1" si="26"/>
        <v>57105</v>
      </c>
      <c r="N81" s="19">
        <f t="shared" ca="1" si="27"/>
        <v>0.19207897294457582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 t="str">
        <f t="shared" si="39"/>
        <v>达成</v>
      </c>
    </row>
    <row r="82" spans="1:30">
      <c r="A82" s="31" t="s">
        <v>160</v>
      </c>
      <c r="B82" s="2">
        <v>135</v>
      </c>
      <c r="C82" s="128">
        <v>109.53</v>
      </c>
      <c r="D82" s="124">
        <v>1.2309000000000001</v>
      </c>
      <c r="E82" s="32">
        <f t="shared" si="21"/>
        <v>0.21988031800000002</v>
      </c>
      <c r="F82" s="13">
        <f t="shared" si="22"/>
        <v>0.21132066666666688</v>
      </c>
      <c r="H82" s="5">
        <f t="shared" si="23"/>
        <v>28.528290000000027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2020-07-01</v>
      </c>
      <c r="M82" s="18">
        <f t="shared" ca="1" si="26"/>
        <v>56970</v>
      </c>
      <c r="N82" s="19">
        <f t="shared" ca="1" si="27"/>
        <v>0.18277735387045829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8.5596513333331403E-3</v>
      </c>
    </row>
    <row r="83" spans="1:30">
      <c r="A83" s="31" t="s">
        <v>162</v>
      </c>
      <c r="B83" s="2">
        <v>135</v>
      </c>
      <c r="C83" s="128">
        <v>111.01</v>
      </c>
      <c r="D83" s="124">
        <v>1.2144999999999999</v>
      </c>
      <c r="E83" s="32">
        <f t="shared" si="21"/>
        <v>0.21988109666666666</v>
      </c>
      <c r="F83" s="13">
        <f t="shared" si="22"/>
        <v>0.2276883703703704</v>
      </c>
      <c r="H83" s="5">
        <f t="shared" si="23"/>
        <v>30.737930000000006</v>
      </c>
      <c r="I83" s="176" t="s">
        <v>1286</v>
      </c>
      <c r="J83" s="33" t="s">
        <v>163</v>
      </c>
      <c r="K83" s="34">
        <f t="shared" si="24"/>
        <v>43593</v>
      </c>
      <c r="L83" s="34" t="str">
        <f t="shared" ca="1" si="25"/>
        <v>2020-07-01</v>
      </c>
      <c r="M83" s="18">
        <f t="shared" ca="1" si="26"/>
        <v>56835</v>
      </c>
      <c r="N83" s="19">
        <f t="shared" ca="1" si="27"/>
        <v>0.19740203131872969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 t="str">
        <f t="shared" si="39"/>
        <v>达成</v>
      </c>
    </row>
    <row r="84" spans="1:30">
      <c r="A84" s="10" t="s">
        <v>164</v>
      </c>
      <c r="B84" s="11">
        <v>135</v>
      </c>
      <c r="C84" s="127">
        <v>112.97</v>
      </c>
      <c r="D84" s="123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1032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28">
        <v>109.24</v>
      </c>
      <c r="D85" s="124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0.20811348148148159</v>
      </c>
      <c r="H85" s="5">
        <f t="shared" ref="H85:H93" si="42">IF(G85="",$F$1*C85-B85,G85-B85)</f>
        <v>28.095320000000015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2020-07-01</v>
      </c>
      <c r="M85" s="18">
        <f t="shared" ref="M85:M93" ca="1" si="45">(L85-K85+1)*B85</f>
        <v>56565</v>
      </c>
      <c r="N85" s="19">
        <f t="shared" ref="N85:N93" ca="1" si="46">H85/M85*365</f>
        <v>0.18129217360558658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1.1769190518518408E-2</v>
      </c>
    </row>
    <row r="86" spans="1:30">
      <c r="A86" s="31" t="s">
        <v>167</v>
      </c>
      <c r="B86" s="2">
        <v>135</v>
      </c>
      <c r="C86" s="128">
        <v>110.97</v>
      </c>
      <c r="D86" s="124">
        <v>1.2149000000000001</v>
      </c>
      <c r="E86" s="32">
        <f t="shared" si="40"/>
        <v>0.21987830200000003</v>
      </c>
      <c r="F86" s="13">
        <f t="shared" si="41"/>
        <v>0.22724600000000006</v>
      </c>
      <c r="H86" s="5">
        <f t="shared" si="42"/>
        <v>30.678210000000007</v>
      </c>
      <c r="I86" s="176" t="s">
        <v>1286</v>
      </c>
      <c r="J86" s="33" t="s">
        <v>168</v>
      </c>
      <c r="K86" s="34">
        <f t="shared" si="43"/>
        <v>43598</v>
      </c>
      <c r="L86" s="34" t="str">
        <f t="shared" ca="1" si="44"/>
        <v>2020-07-01</v>
      </c>
      <c r="M86" s="18">
        <f t="shared" ca="1" si="45"/>
        <v>56160</v>
      </c>
      <c r="N86" s="19">
        <f t="shared" ca="1" si="46"/>
        <v>0.19938651442307695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 t="str">
        <f t="shared" si="58"/>
        <v>达成</v>
      </c>
    </row>
    <row r="87" spans="1:30">
      <c r="A87" s="31" t="s">
        <v>169</v>
      </c>
      <c r="B87" s="2">
        <v>135</v>
      </c>
      <c r="C87" s="128">
        <v>111.66</v>
      </c>
      <c r="D87" s="124">
        <v>1.2077</v>
      </c>
      <c r="E87" s="32">
        <f t="shared" si="40"/>
        <v>0.219901188</v>
      </c>
      <c r="F87" s="13">
        <f t="shared" si="41"/>
        <v>0.23487688888888894</v>
      </c>
      <c r="H87" s="5">
        <f t="shared" si="42"/>
        <v>31.708380000000005</v>
      </c>
      <c r="I87" s="176" t="s">
        <v>1286</v>
      </c>
      <c r="J87" s="33" t="s">
        <v>170</v>
      </c>
      <c r="K87" s="34">
        <f t="shared" si="43"/>
        <v>43599</v>
      </c>
      <c r="L87" s="34" t="str">
        <f t="shared" ca="1" si="44"/>
        <v>2020-07-01</v>
      </c>
      <c r="M87" s="18">
        <f t="shared" ca="1" si="45"/>
        <v>56025</v>
      </c>
      <c r="N87" s="19">
        <f t="shared" ca="1" si="46"/>
        <v>0.20657846854083001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 t="str">
        <f t="shared" si="58"/>
        <v>达成</v>
      </c>
    </row>
    <row r="88" spans="1:30">
      <c r="A88" s="31" t="s">
        <v>171</v>
      </c>
      <c r="B88" s="2">
        <v>135</v>
      </c>
      <c r="C88" s="128">
        <v>109.29</v>
      </c>
      <c r="D88" s="124">
        <v>1.2337</v>
      </c>
      <c r="E88" s="32">
        <f t="shared" si="40"/>
        <v>0.21988738200000002</v>
      </c>
      <c r="F88" s="13">
        <f t="shared" si="41"/>
        <v>0.20866644444444471</v>
      </c>
      <c r="H88" s="5">
        <f t="shared" si="42"/>
        <v>28.169970000000035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2020-07-01</v>
      </c>
      <c r="M88" s="18">
        <f t="shared" ca="1" si="45"/>
        <v>55890</v>
      </c>
      <c r="N88" s="19">
        <f t="shared" ca="1" si="46"/>
        <v>0.18396920826623747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1.122093755555531E-2</v>
      </c>
    </row>
    <row r="89" spans="1:30">
      <c r="A89" s="31" t="s">
        <v>173</v>
      </c>
      <c r="B89" s="2">
        <v>135</v>
      </c>
      <c r="C89" s="128">
        <v>108.84</v>
      </c>
      <c r="D89" s="124">
        <v>1.2386999999999999</v>
      </c>
      <c r="E89" s="32">
        <f t="shared" si="40"/>
        <v>0.21988007200000001</v>
      </c>
      <c r="F89" s="13">
        <f t="shared" si="41"/>
        <v>0.203689777777778</v>
      </c>
      <c r="H89" s="5">
        <f t="shared" si="42"/>
        <v>27.498120000000029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2020-07-01</v>
      </c>
      <c r="M89" s="18">
        <f t="shared" ca="1" si="45"/>
        <v>55755</v>
      </c>
      <c r="N89" s="19">
        <f t="shared" ca="1" si="46"/>
        <v>0.1800163895614745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1.6190294222222013E-2</v>
      </c>
    </row>
    <row r="90" spans="1:30">
      <c r="A90" s="31" t="s">
        <v>175</v>
      </c>
      <c r="B90" s="2">
        <v>135</v>
      </c>
      <c r="C90" s="128">
        <v>111.55</v>
      </c>
      <c r="D90" s="124">
        <v>1.2085999999999999</v>
      </c>
      <c r="E90" s="32">
        <f t="shared" si="40"/>
        <v>0.21987955333333331</v>
      </c>
      <c r="F90" s="13">
        <f t="shared" si="41"/>
        <v>0.23366037037037038</v>
      </c>
      <c r="H90" s="5">
        <f t="shared" si="42"/>
        <v>31.544150000000002</v>
      </c>
      <c r="I90" s="176" t="s">
        <v>1286</v>
      </c>
      <c r="J90" s="33" t="s">
        <v>176</v>
      </c>
      <c r="K90" s="34">
        <f t="shared" si="43"/>
        <v>43602</v>
      </c>
      <c r="L90" s="34" t="str">
        <f t="shared" ca="1" si="44"/>
        <v>2020-07-01</v>
      </c>
      <c r="M90" s="18">
        <f t="shared" ca="1" si="45"/>
        <v>55620</v>
      </c>
      <c r="N90" s="19">
        <f t="shared" ca="1" si="46"/>
        <v>0.20700493976986697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 t="str">
        <f t="shared" si="58"/>
        <v>达成</v>
      </c>
    </row>
    <row r="91" spans="1:30">
      <c r="A91" s="10" t="s">
        <v>177</v>
      </c>
      <c r="B91" s="11">
        <v>135</v>
      </c>
      <c r="C91" s="127">
        <v>112.44</v>
      </c>
      <c r="D91" s="123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1038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28">
        <v>111.02</v>
      </c>
      <c r="D92" s="124">
        <v>1.2143999999999999</v>
      </c>
      <c r="E92" s="32">
        <f t="shared" si="40"/>
        <v>0.21988179200000002</v>
      </c>
      <c r="F92" s="13">
        <f t="shared" si="41"/>
        <v>0.22779896296296295</v>
      </c>
      <c r="H92" s="5">
        <f t="shared" si="42"/>
        <v>30.752859999999998</v>
      </c>
      <c r="I92" s="176" t="s">
        <v>1286</v>
      </c>
      <c r="J92" s="33" t="s">
        <v>179</v>
      </c>
      <c r="K92" s="34">
        <f t="shared" si="43"/>
        <v>43606</v>
      </c>
      <c r="L92" s="34" t="str">
        <f t="shared" ca="1" si="44"/>
        <v>2020-07-01</v>
      </c>
      <c r="M92" s="18">
        <f t="shared" ca="1" si="45"/>
        <v>55080</v>
      </c>
      <c r="N92" s="19">
        <f t="shared" ca="1" si="46"/>
        <v>0.20379073892519969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 t="str">
        <f t="shared" si="58"/>
        <v>达成</v>
      </c>
    </row>
    <row r="93" spans="1:30">
      <c r="A93" s="31" t="s">
        <v>180</v>
      </c>
      <c r="B93" s="2">
        <v>135</v>
      </c>
      <c r="C93" s="128">
        <v>111.51</v>
      </c>
      <c r="D93" s="124">
        <v>1.2091000000000001</v>
      </c>
      <c r="E93" s="32">
        <f t="shared" si="40"/>
        <v>0.21988449400000004</v>
      </c>
      <c r="F93" s="13">
        <f t="shared" si="41"/>
        <v>0.23321800000000023</v>
      </c>
      <c r="H93" s="5">
        <f t="shared" si="42"/>
        <v>31.484430000000032</v>
      </c>
      <c r="I93" s="176" t="s">
        <v>1286</v>
      </c>
      <c r="J93" s="33" t="s">
        <v>181</v>
      </c>
      <c r="K93" s="34">
        <f t="shared" si="43"/>
        <v>43607</v>
      </c>
      <c r="L93" s="34" t="str">
        <f t="shared" ca="1" si="44"/>
        <v>2020-07-01</v>
      </c>
      <c r="M93" s="18">
        <f t="shared" ca="1" si="45"/>
        <v>54945</v>
      </c>
      <c r="N93" s="19">
        <f t="shared" ca="1" si="46"/>
        <v>0.20915127764127786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 t="str">
        <f t="shared" si="58"/>
        <v>达成</v>
      </c>
    </row>
    <row r="94" spans="1:30">
      <c r="A94" s="10" t="s">
        <v>182</v>
      </c>
      <c r="B94" s="11">
        <v>135</v>
      </c>
      <c r="C94" s="127">
        <v>113.28</v>
      </c>
      <c r="D94" s="123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1033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27">
        <v>112.96</v>
      </c>
      <c r="D95" s="123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1034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28">
        <v>111.64</v>
      </c>
      <c r="D96" s="124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0.23465570370370387</v>
      </c>
      <c r="H96" s="5">
        <f t="shared" ref="H96:H101" si="61">IF(G96="",$F$1*C96-B96,G96-B96)</f>
        <v>31.67852000000002</v>
      </c>
      <c r="I96" s="176" t="s">
        <v>1286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2020-07-01</v>
      </c>
      <c r="M96" s="18">
        <f t="shared" ref="M96:M101" ca="1" si="64">(L96-K96+1)*B96</f>
        <v>54270</v>
      </c>
      <c r="N96" s="19">
        <f t="shared" ref="N96:N101" ca="1" si="65">H96/M96*365</f>
        <v>0.21305803943246746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 t="str">
        <f t="shared" ref="AD96:AD101" si="77">IF(E96-F96&lt;0,"达成",E96-F96)</f>
        <v>达成</v>
      </c>
    </row>
    <row r="97" spans="1:30">
      <c r="A97" s="31" t="s">
        <v>186</v>
      </c>
      <c r="B97" s="2">
        <v>135</v>
      </c>
      <c r="C97" s="128">
        <v>110.6</v>
      </c>
      <c r="D97" s="124">
        <v>1.2190000000000001</v>
      </c>
      <c r="E97" s="32">
        <f t="shared" si="59"/>
        <v>0.21988093333333336</v>
      </c>
      <c r="F97" s="13">
        <f t="shared" si="60"/>
        <v>0.22315407407407406</v>
      </c>
      <c r="H97" s="5">
        <f t="shared" si="61"/>
        <v>30.125799999999998</v>
      </c>
      <c r="I97" s="176" t="s">
        <v>1286</v>
      </c>
      <c r="J97" s="33" t="s">
        <v>187</v>
      </c>
      <c r="K97" s="34">
        <f t="shared" si="62"/>
        <v>43613</v>
      </c>
      <c r="L97" s="34" t="str">
        <f t="shared" ca="1" si="63"/>
        <v>2020-07-01</v>
      </c>
      <c r="M97" s="18">
        <f t="shared" ca="1" si="64"/>
        <v>54135</v>
      </c>
      <c r="N97" s="19">
        <f t="shared" ca="1" si="65"/>
        <v>0.20312029186293523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 t="str">
        <f t="shared" si="77"/>
        <v>达成</v>
      </c>
    </row>
    <row r="98" spans="1:30">
      <c r="A98" s="31" t="s">
        <v>188</v>
      </c>
      <c r="B98" s="2">
        <v>135</v>
      </c>
      <c r="C98" s="128">
        <v>110.82</v>
      </c>
      <c r="D98" s="124">
        <v>1.2165999999999999</v>
      </c>
      <c r="E98" s="32">
        <f t="shared" si="59"/>
        <v>0.21988240799999997</v>
      </c>
      <c r="F98" s="13">
        <f t="shared" si="60"/>
        <v>0.22558711111111115</v>
      </c>
      <c r="H98" s="5">
        <f t="shared" si="61"/>
        <v>30.454260000000005</v>
      </c>
      <c r="I98" s="176" t="s">
        <v>1286</v>
      </c>
      <c r="J98" s="33" t="s">
        <v>189</v>
      </c>
      <c r="K98" s="34">
        <f t="shared" si="62"/>
        <v>43614</v>
      </c>
      <c r="L98" s="34" t="str">
        <f t="shared" ca="1" si="63"/>
        <v>2020-07-01</v>
      </c>
      <c r="M98" s="18">
        <f t="shared" ca="1" si="64"/>
        <v>54000</v>
      </c>
      <c r="N98" s="19">
        <f t="shared" ca="1" si="65"/>
        <v>0.20584823888888892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 t="str">
        <f t="shared" si="77"/>
        <v>达成</v>
      </c>
    </row>
    <row r="99" spans="1:30">
      <c r="A99" s="31" t="s">
        <v>190</v>
      </c>
      <c r="B99" s="2">
        <v>135</v>
      </c>
      <c r="C99" s="128">
        <v>111.41</v>
      </c>
      <c r="D99" s="124">
        <v>1.2101999999999999</v>
      </c>
      <c r="E99" s="32">
        <f t="shared" si="59"/>
        <v>0.21988558799999999</v>
      </c>
      <c r="F99" s="13">
        <f t="shared" si="60"/>
        <v>0.23211207407407403</v>
      </c>
      <c r="H99" s="5">
        <f t="shared" si="61"/>
        <v>31.335129999999992</v>
      </c>
      <c r="I99" s="176" t="s">
        <v>1286</v>
      </c>
      <c r="J99" s="33" t="s">
        <v>191</v>
      </c>
      <c r="K99" s="34">
        <f t="shared" si="62"/>
        <v>43615</v>
      </c>
      <c r="L99" s="34" t="str">
        <f t="shared" ca="1" si="63"/>
        <v>2020-07-01</v>
      </c>
      <c r="M99" s="18">
        <f t="shared" ca="1" si="64"/>
        <v>53865</v>
      </c>
      <c r="N99" s="19">
        <f t="shared" ca="1" si="65"/>
        <v>0.21233310034345115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 t="str">
        <f t="shared" si="77"/>
        <v>达成</v>
      </c>
    </row>
    <row r="100" spans="1:30">
      <c r="A100" s="31" t="s">
        <v>192</v>
      </c>
      <c r="B100" s="2">
        <v>135</v>
      </c>
      <c r="C100" s="128">
        <v>111.67</v>
      </c>
      <c r="D100" s="124">
        <v>1.2073</v>
      </c>
      <c r="E100" s="32">
        <f t="shared" si="59"/>
        <v>0.21987946066666669</v>
      </c>
      <c r="F100" s="13">
        <f t="shared" si="60"/>
        <v>0.23498748148148169</v>
      </c>
      <c r="H100" s="5">
        <f t="shared" si="61"/>
        <v>31.723310000000026</v>
      </c>
      <c r="I100" s="176" t="s">
        <v>1286</v>
      </c>
      <c r="J100" s="33" t="s">
        <v>193</v>
      </c>
      <c r="K100" s="34">
        <f t="shared" si="62"/>
        <v>43616</v>
      </c>
      <c r="L100" s="34" t="str">
        <f t="shared" ca="1" si="63"/>
        <v>2020-07-01</v>
      </c>
      <c r="M100" s="18">
        <f t="shared" ca="1" si="64"/>
        <v>53730</v>
      </c>
      <c r="N100" s="19">
        <f t="shared" ca="1" si="65"/>
        <v>0.21550359482598194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 t="str">
        <f t="shared" si="77"/>
        <v>达成</v>
      </c>
    </row>
    <row r="101" spans="1:30">
      <c r="A101" s="31" t="s">
        <v>194</v>
      </c>
      <c r="B101" s="2">
        <v>135</v>
      </c>
      <c r="C101" s="128">
        <v>111.56</v>
      </c>
      <c r="D101" s="124">
        <v>1.2084999999999999</v>
      </c>
      <c r="E101" s="32">
        <f t="shared" si="59"/>
        <v>0.21988017333333332</v>
      </c>
      <c r="F101" s="13">
        <f t="shared" si="60"/>
        <v>0.23377096296296312</v>
      </c>
      <c r="H101" s="5">
        <f t="shared" si="61"/>
        <v>31.559080000000023</v>
      </c>
      <c r="I101" s="176" t="s">
        <v>1286</v>
      </c>
      <c r="J101" s="33" t="s">
        <v>195</v>
      </c>
      <c r="K101" s="34">
        <f t="shared" si="62"/>
        <v>43619</v>
      </c>
      <c r="L101" s="34" t="str">
        <f t="shared" ca="1" si="63"/>
        <v>2020-07-01</v>
      </c>
      <c r="M101" s="18">
        <f t="shared" ca="1" si="64"/>
        <v>53325</v>
      </c>
      <c r="N101" s="19">
        <f t="shared" ca="1" si="65"/>
        <v>0.21601620628223175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 t="str">
        <f t="shared" si="77"/>
        <v>达成</v>
      </c>
    </row>
    <row r="102" spans="1:30">
      <c r="A102" s="10" t="s">
        <v>196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1036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1037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1035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28">
        <v>112.13</v>
      </c>
      <c r="D105" s="124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0.24007474074074073</v>
      </c>
      <c r="H105" s="5">
        <f t="shared" ref="H105:H136" si="80">IF(G105="",$F$1*C105-B105,G105-B105)</f>
        <v>32.410089999999997</v>
      </c>
      <c r="I105" s="176" t="s">
        <v>1286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2020-07-01</v>
      </c>
      <c r="M105" s="18">
        <f t="shared" ref="M105:M136" ca="1" si="83">(L105-K105+1)*B105</f>
        <v>52380</v>
      </c>
      <c r="N105" s="19">
        <f t="shared" ref="N105:N136" ca="1" si="84">H105/M105*365</f>
        <v>0.22584350610920195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 t="str">
        <f t="shared" ref="AD105:AD136" si="96">IF(E105-F105&lt;0,"达成",E105-F105)</f>
        <v>达成</v>
      </c>
    </row>
    <row r="106" spans="1:30">
      <c r="A106" s="31" t="s">
        <v>201</v>
      </c>
      <c r="B106" s="2">
        <v>135</v>
      </c>
      <c r="C106" s="128">
        <v>108.93</v>
      </c>
      <c r="D106" s="124">
        <v>1.2378</v>
      </c>
      <c r="E106" s="32">
        <f t="shared" si="78"/>
        <v>0.22000000000000003</v>
      </c>
      <c r="F106" s="13">
        <f t="shared" si="79"/>
        <v>0.20468511111111123</v>
      </c>
      <c r="H106" s="5">
        <f t="shared" si="80"/>
        <v>27.632490000000018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2020-07-01</v>
      </c>
      <c r="M106" s="18">
        <f t="shared" ca="1" si="83"/>
        <v>52245</v>
      </c>
      <c r="N106" s="19">
        <f t="shared" ca="1" si="84"/>
        <v>0.19304926500143565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1.5314888888888795E-2</v>
      </c>
    </row>
    <row r="107" spans="1:30">
      <c r="A107" s="31" t="s">
        <v>203</v>
      </c>
      <c r="B107" s="2">
        <v>135</v>
      </c>
      <c r="C107" s="128">
        <v>109.7</v>
      </c>
      <c r="D107" s="124">
        <v>1.2291000000000001</v>
      </c>
      <c r="E107" s="32">
        <f t="shared" si="78"/>
        <v>0.22000000000000003</v>
      </c>
      <c r="F107" s="13">
        <f t="shared" si="79"/>
        <v>0.21320074074074086</v>
      </c>
      <c r="H107" s="5">
        <f t="shared" si="80"/>
        <v>28.782100000000014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2020-07-01</v>
      </c>
      <c r="M107" s="18">
        <f t="shared" ca="1" si="83"/>
        <v>52110</v>
      </c>
      <c r="N107" s="19">
        <f t="shared" ca="1" si="84"/>
        <v>0.20160173671080417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6.7992592592591716E-3</v>
      </c>
    </row>
    <row r="108" spans="1:30">
      <c r="A108" s="31" t="s">
        <v>205</v>
      </c>
      <c r="B108" s="2">
        <v>135</v>
      </c>
      <c r="C108" s="128">
        <v>109.88</v>
      </c>
      <c r="D108" s="124">
        <v>1.2274</v>
      </c>
      <c r="E108" s="32">
        <f t="shared" si="78"/>
        <v>0.22000000000000003</v>
      </c>
      <c r="F108" s="13">
        <f t="shared" si="79"/>
        <v>0.21519140740740736</v>
      </c>
      <c r="H108" s="5">
        <f t="shared" si="80"/>
        <v>29.050839999999994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2020-07-01</v>
      </c>
      <c r="M108" s="18">
        <f t="shared" ca="1" si="83"/>
        <v>51975</v>
      </c>
      <c r="N108" s="19">
        <f t="shared" ca="1" si="84"/>
        <v>0.20401263299663294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4.8085925925926698E-3</v>
      </c>
    </row>
    <row r="109" spans="1:30">
      <c r="A109" s="31" t="s">
        <v>207</v>
      </c>
      <c r="B109" s="2">
        <v>135</v>
      </c>
      <c r="C109" s="128">
        <v>110.64</v>
      </c>
      <c r="D109" s="124">
        <v>1.2185999999999999</v>
      </c>
      <c r="E109" s="32">
        <f t="shared" si="78"/>
        <v>0.22000000000000003</v>
      </c>
      <c r="F109" s="13">
        <f t="shared" si="79"/>
        <v>0.22359644444444463</v>
      </c>
      <c r="H109" s="5">
        <f t="shared" si="80"/>
        <v>30.185520000000025</v>
      </c>
      <c r="I109" s="176" t="s">
        <v>1286</v>
      </c>
      <c r="J109" s="33" t="s">
        <v>208</v>
      </c>
      <c r="K109" s="34">
        <f t="shared" si="81"/>
        <v>43630</v>
      </c>
      <c r="L109" s="34" t="str">
        <f t="shared" ca="1" si="82"/>
        <v>2020-07-01</v>
      </c>
      <c r="M109" s="18">
        <f t="shared" ca="1" si="83"/>
        <v>51840</v>
      </c>
      <c r="N109" s="19">
        <f t="shared" ca="1" si="84"/>
        <v>0.21253307870370389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 t="str">
        <f t="shared" si="96"/>
        <v>达成</v>
      </c>
    </row>
    <row r="110" spans="1:30">
      <c r="A110" s="31" t="s">
        <v>209</v>
      </c>
      <c r="B110" s="2">
        <v>135</v>
      </c>
      <c r="C110" s="128">
        <v>110.66</v>
      </c>
      <c r="D110" s="124">
        <v>1.2183999999999999</v>
      </c>
      <c r="E110" s="32">
        <f t="shared" si="78"/>
        <v>0.22000000000000003</v>
      </c>
      <c r="F110" s="13">
        <f t="shared" si="79"/>
        <v>0.2238176296296297</v>
      </c>
      <c r="H110" s="5">
        <f t="shared" si="80"/>
        <v>30.21538000000001</v>
      </c>
      <c r="I110" s="176" t="s">
        <v>1286</v>
      </c>
      <c r="J110" s="33" t="s">
        <v>210</v>
      </c>
      <c r="K110" s="34">
        <f t="shared" si="81"/>
        <v>43633</v>
      </c>
      <c r="L110" s="34" t="str">
        <f t="shared" ca="1" si="82"/>
        <v>2020-07-01</v>
      </c>
      <c r="M110" s="18">
        <f t="shared" ca="1" si="83"/>
        <v>51435</v>
      </c>
      <c r="N110" s="19">
        <f t="shared" ca="1" si="84"/>
        <v>0.21441846408087883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 t="str">
        <f t="shared" si="96"/>
        <v>达成</v>
      </c>
    </row>
    <row r="111" spans="1:30">
      <c r="A111" s="31" t="s">
        <v>211</v>
      </c>
      <c r="B111" s="2">
        <v>135</v>
      </c>
      <c r="C111" s="128">
        <v>110.3</v>
      </c>
      <c r="D111" s="124">
        <v>1.2222999999999999</v>
      </c>
      <c r="E111" s="32">
        <f t="shared" si="78"/>
        <v>0.22000000000000003</v>
      </c>
      <c r="F111" s="13">
        <f t="shared" si="79"/>
        <v>0.21983629629629625</v>
      </c>
      <c r="H111" s="5">
        <f t="shared" si="80"/>
        <v>29.677899999999994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2020-07-01</v>
      </c>
      <c r="M111" s="18">
        <f t="shared" ca="1" si="83"/>
        <v>51300</v>
      </c>
      <c r="N111" s="19">
        <f t="shared" ca="1" si="84"/>
        <v>0.21115854775828455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1.6370370370377696E-4</v>
      </c>
    </row>
    <row r="112" spans="1:30">
      <c r="A112" s="31" t="s">
        <v>213</v>
      </c>
      <c r="B112" s="2">
        <v>135</v>
      </c>
      <c r="C112" s="128">
        <v>108.75</v>
      </c>
      <c r="D112" s="124">
        <v>1.2397</v>
      </c>
      <c r="E112" s="32">
        <f t="shared" si="78"/>
        <v>0.22000000000000003</v>
      </c>
      <c r="F112" s="13">
        <f t="shared" si="79"/>
        <v>0.20269444444444451</v>
      </c>
      <c r="H112" s="5">
        <f t="shared" si="80"/>
        <v>27.36375000000001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2020-07-01</v>
      </c>
      <c r="M112" s="18">
        <f t="shared" ca="1" si="83"/>
        <v>51165</v>
      </c>
      <c r="N112" s="19">
        <f t="shared" ca="1" si="84"/>
        <v>0.1952070507182645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1.7305555555555518E-2</v>
      </c>
    </row>
    <row r="113" spans="1:30">
      <c r="A113" s="31" t="s">
        <v>215</v>
      </c>
      <c r="B113" s="2">
        <v>135</v>
      </c>
      <c r="C113" s="128">
        <v>105.71</v>
      </c>
      <c r="D113" s="124">
        <v>1.2755000000000001</v>
      </c>
      <c r="E113" s="32">
        <f t="shared" si="78"/>
        <v>0.22000000000000003</v>
      </c>
      <c r="F113" s="13">
        <f t="shared" si="79"/>
        <v>0.16907429629629628</v>
      </c>
      <c r="H113" s="5">
        <f t="shared" si="80"/>
        <v>22.825029999999998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2020-07-01</v>
      </c>
      <c r="M113" s="18">
        <f t="shared" ca="1" si="83"/>
        <v>51030</v>
      </c>
      <c r="N113" s="19">
        <f t="shared" ca="1" si="84"/>
        <v>0.16325957182049772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5.0925703703703751E-2</v>
      </c>
    </row>
    <row r="114" spans="1:30">
      <c r="A114" s="31" t="s">
        <v>217</v>
      </c>
      <c r="B114" s="2">
        <v>135</v>
      </c>
      <c r="C114" s="128">
        <v>105.57</v>
      </c>
      <c r="D114" s="124">
        <v>1.2771999999999999</v>
      </c>
      <c r="E114" s="32">
        <f t="shared" si="78"/>
        <v>0.22000000000000003</v>
      </c>
      <c r="F114" s="13">
        <f t="shared" si="79"/>
        <v>0.16752599999999992</v>
      </c>
      <c r="H114" s="5">
        <f t="shared" si="80"/>
        <v>22.616009999999989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2020-07-01</v>
      </c>
      <c r="M114" s="18">
        <f t="shared" ca="1" si="83"/>
        <v>50895</v>
      </c>
      <c r="N114" s="19">
        <f t="shared" ca="1" si="84"/>
        <v>0.16219360742705563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5.2474000000000104E-2</v>
      </c>
    </row>
    <row r="115" spans="1:30">
      <c r="A115" s="31" t="s">
        <v>219</v>
      </c>
      <c r="B115" s="2">
        <v>135</v>
      </c>
      <c r="C115" s="128">
        <v>105.37</v>
      </c>
      <c r="D115" s="124">
        <v>1.2796000000000001</v>
      </c>
      <c r="E115" s="32">
        <f t="shared" si="78"/>
        <v>0.22000000000000003</v>
      </c>
      <c r="F115" s="13">
        <f t="shared" si="79"/>
        <v>0.16531414814814832</v>
      </c>
      <c r="H115" s="5">
        <f t="shared" si="80"/>
        <v>22.317410000000024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2020-07-01</v>
      </c>
      <c r="M115" s="18">
        <f t="shared" ca="1" si="83"/>
        <v>50490</v>
      </c>
      <c r="N115" s="19">
        <f t="shared" ca="1" si="84"/>
        <v>0.16133600019805919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5.4685851851851708E-2</v>
      </c>
    </row>
    <row r="116" spans="1:30">
      <c r="A116" s="31" t="s">
        <v>221</v>
      </c>
      <c r="B116" s="2">
        <v>135</v>
      </c>
      <c r="C116" s="128">
        <v>106.41</v>
      </c>
      <c r="D116" s="124">
        <v>1.2670999999999999</v>
      </c>
      <c r="E116" s="32">
        <f t="shared" si="78"/>
        <v>0.22000000000000003</v>
      </c>
      <c r="F116" s="13">
        <f t="shared" si="79"/>
        <v>0.1768157777777779</v>
      </c>
      <c r="H116" s="5">
        <f t="shared" si="80"/>
        <v>23.870130000000017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2020-07-01</v>
      </c>
      <c r="M116" s="18">
        <f t="shared" ca="1" si="83"/>
        <v>50355</v>
      </c>
      <c r="N116" s="19">
        <f t="shared" ca="1" si="84"/>
        <v>0.17302348227584166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4.3184222222222124E-2</v>
      </c>
    </row>
    <row r="117" spans="1:30">
      <c r="A117" s="31" t="s">
        <v>223</v>
      </c>
      <c r="B117" s="2">
        <v>135</v>
      </c>
      <c r="C117" s="128">
        <v>106.56</v>
      </c>
      <c r="D117" s="124">
        <v>1.2653000000000001</v>
      </c>
      <c r="E117" s="32">
        <f t="shared" si="78"/>
        <v>0.22000000000000003</v>
      </c>
      <c r="F117" s="13">
        <f t="shared" si="79"/>
        <v>0.17847466666666681</v>
      </c>
      <c r="H117" s="5">
        <f t="shared" si="80"/>
        <v>24.094080000000019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2020-07-01</v>
      </c>
      <c r="M117" s="18">
        <f t="shared" ca="1" si="83"/>
        <v>50220</v>
      </c>
      <c r="N117" s="19">
        <f t="shared" ca="1" si="84"/>
        <v>0.17511627240143385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4.152533333333322E-2</v>
      </c>
    </row>
    <row r="118" spans="1:30">
      <c r="A118" s="31" t="s">
        <v>225</v>
      </c>
      <c r="B118" s="2">
        <v>135</v>
      </c>
      <c r="C118" s="128">
        <v>105.45</v>
      </c>
      <c r="D118" s="124">
        <v>1.2786</v>
      </c>
      <c r="E118" s="32">
        <f t="shared" si="78"/>
        <v>0.22000000000000003</v>
      </c>
      <c r="F118" s="13">
        <f t="shared" si="79"/>
        <v>0.16619888888888903</v>
      </c>
      <c r="H118" s="5">
        <f t="shared" si="80"/>
        <v>22.436850000000021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2020-07-01</v>
      </c>
      <c r="M118" s="18">
        <f t="shared" ca="1" si="83"/>
        <v>50085</v>
      </c>
      <c r="N118" s="19">
        <f t="shared" ca="1" si="84"/>
        <v>0.16351103623839489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5.3801111111110994E-2</v>
      </c>
    </row>
    <row r="119" spans="1:30">
      <c r="A119" s="31" t="s">
        <v>227</v>
      </c>
      <c r="B119" s="2">
        <v>135</v>
      </c>
      <c r="C119" s="128">
        <v>105.6</v>
      </c>
      <c r="D119" s="124">
        <v>1.2767999999999999</v>
      </c>
      <c r="E119" s="32">
        <f t="shared" si="78"/>
        <v>0.22000000000000003</v>
      </c>
      <c r="F119" s="13">
        <f t="shared" si="79"/>
        <v>0.16785777777777774</v>
      </c>
      <c r="H119" s="5">
        <f t="shared" si="80"/>
        <v>22.660799999999995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2020-07-01</v>
      </c>
      <c r="M119" s="18">
        <f t="shared" ca="1" si="83"/>
        <v>49950</v>
      </c>
      <c r="N119" s="19">
        <f t="shared" ca="1" si="84"/>
        <v>0.16558942942942939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5.2142222222222284E-2</v>
      </c>
    </row>
    <row r="120" spans="1:30">
      <c r="A120" s="31" t="s">
        <v>229</v>
      </c>
      <c r="B120" s="2">
        <v>135</v>
      </c>
      <c r="C120" s="128">
        <v>102.81</v>
      </c>
      <c r="D120" s="124">
        <v>1.3115000000000001</v>
      </c>
      <c r="E120" s="32">
        <f t="shared" si="78"/>
        <v>0.22000000000000003</v>
      </c>
      <c r="F120" s="13">
        <f t="shared" si="79"/>
        <v>0.13700244444444462</v>
      </c>
      <c r="H120" s="5">
        <f t="shared" si="80"/>
        <v>18.495330000000024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2020-07-01</v>
      </c>
      <c r="M120" s="18">
        <f t="shared" ca="1" si="83"/>
        <v>49545</v>
      </c>
      <c r="N120" s="19">
        <f t="shared" ca="1" si="84"/>
        <v>0.13625583711777189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8.2997555555555408E-2</v>
      </c>
    </row>
    <row r="121" spans="1:30">
      <c r="A121" s="31" t="s">
        <v>231</v>
      </c>
      <c r="B121" s="2">
        <v>135</v>
      </c>
      <c r="C121" s="128">
        <v>102.78</v>
      </c>
      <c r="D121" s="124">
        <v>1.3119000000000001</v>
      </c>
      <c r="E121" s="32">
        <f t="shared" si="78"/>
        <v>0.22000000000000003</v>
      </c>
      <c r="F121" s="13">
        <f t="shared" si="79"/>
        <v>0.1366706666666668</v>
      </c>
      <c r="H121" s="5">
        <f t="shared" si="80"/>
        <v>18.450540000000018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2020-07-01</v>
      </c>
      <c r="M121" s="18">
        <f t="shared" ca="1" si="83"/>
        <v>49410</v>
      </c>
      <c r="N121" s="19">
        <f t="shared" ca="1" si="84"/>
        <v>0.13629724954462671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8.3329333333333228E-2</v>
      </c>
    </row>
    <row r="122" spans="1:30">
      <c r="A122" s="31" t="s">
        <v>233</v>
      </c>
      <c r="B122" s="2">
        <v>135</v>
      </c>
      <c r="C122" s="128">
        <v>103.82</v>
      </c>
      <c r="D122" s="124">
        <v>1.2987</v>
      </c>
      <c r="E122" s="32">
        <f t="shared" si="78"/>
        <v>0.22000000000000003</v>
      </c>
      <c r="F122" s="13">
        <f t="shared" si="79"/>
        <v>0.14817229629629639</v>
      </c>
      <c r="H122" s="5">
        <f t="shared" si="80"/>
        <v>20.003260000000012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2020-07-01</v>
      </c>
      <c r="M122" s="18">
        <f t="shared" ca="1" si="83"/>
        <v>49275</v>
      </c>
      <c r="N122" s="19">
        <f t="shared" ca="1" si="84"/>
        <v>0.14817229629629639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7.1827703703703644E-2</v>
      </c>
    </row>
    <row r="123" spans="1:30">
      <c r="A123" s="31" t="s">
        <v>235</v>
      </c>
      <c r="B123" s="2">
        <v>135</v>
      </c>
      <c r="C123" s="128">
        <v>104.33</v>
      </c>
      <c r="D123" s="124">
        <v>1.2924</v>
      </c>
      <c r="E123" s="32">
        <f t="shared" si="78"/>
        <v>0.22000000000000003</v>
      </c>
      <c r="F123" s="13">
        <f t="shared" si="79"/>
        <v>0.15381251851851854</v>
      </c>
      <c r="H123" s="5">
        <f t="shared" si="80"/>
        <v>20.764690000000002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2020-07-01</v>
      </c>
      <c r="M123" s="18">
        <f t="shared" ca="1" si="83"/>
        <v>49140</v>
      </c>
      <c r="N123" s="19">
        <f t="shared" ca="1" si="84"/>
        <v>0.15423508038258041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6.6187481481481486E-2</v>
      </c>
    </row>
    <row r="124" spans="1:30">
      <c r="A124" s="31" t="s">
        <v>237</v>
      </c>
      <c r="B124" s="2">
        <v>135</v>
      </c>
      <c r="C124" s="128">
        <v>103.79</v>
      </c>
      <c r="D124" s="124">
        <v>1.2990999999999999</v>
      </c>
      <c r="E124" s="32">
        <f t="shared" si="78"/>
        <v>0.22000000000000003</v>
      </c>
      <c r="F124" s="13">
        <f t="shared" si="79"/>
        <v>0.14784051851851876</v>
      </c>
      <c r="H124" s="5">
        <f t="shared" si="80"/>
        <v>19.958470000000034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2020-07-01</v>
      </c>
      <c r="M124" s="18">
        <f t="shared" ca="1" si="83"/>
        <v>49005</v>
      </c>
      <c r="N124" s="19">
        <f t="shared" ca="1" si="84"/>
        <v>0.14865506682991558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7.2159481481481269E-2</v>
      </c>
    </row>
    <row r="125" spans="1:30">
      <c r="A125" s="31" t="s">
        <v>239</v>
      </c>
      <c r="B125" s="2">
        <v>135</v>
      </c>
      <c r="C125" s="128">
        <v>106.08</v>
      </c>
      <c r="D125" s="124">
        <v>1.2710999999999999</v>
      </c>
      <c r="E125" s="32">
        <f t="shared" si="78"/>
        <v>0.22000000000000003</v>
      </c>
      <c r="F125" s="13">
        <f t="shared" si="79"/>
        <v>0.17316622222222228</v>
      </c>
      <c r="H125" s="5">
        <f t="shared" si="80"/>
        <v>23.377440000000007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2020-07-01</v>
      </c>
      <c r="M125" s="18">
        <f t="shared" ca="1" si="83"/>
        <v>48600</v>
      </c>
      <c r="N125" s="19">
        <f t="shared" ca="1" si="84"/>
        <v>0.17557130864197537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4.6833777777777752E-2</v>
      </c>
    </row>
    <row r="126" spans="1:30">
      <c r="A126" s="31" t="s">
        <v>241</v>
      </c>
      <c r="B126" s="2">
        <v>135</v>
      </c>
      <c r="C126" s="128">
        <v>106.24</v>
      </c>
      <c r="D126" s="124">
        <v>1.2690999999999999</v>
      </c>
      <c r="E126" s="32">
        <f t="shared" si="78"/>
        <v>0.22000000000000003</v>
      </c>
      <c r="F126" s="13">
        <f t="shared" si="79"/>
        <v>0.1749357037037037</v>
      </c>
      <c r="H126" s="5">
        <f t="shared" si="80"/>
        <v>23.616320000000002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2020-07-01</v>
      </c>
      <c r="M126" s="18">
        <f t="shared" ca="1" si="83"/>
        <v>48465</v>
      </c>
      <c r="N126" s="19">
        <f t="shared" ca="1" si="84"/>
        <v>0.17785942020014445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4.5064296296296324E-2</v>
      </c>
    </row>
    <row r="127" spans="1:30">
      <c r="A127" s="31" t="s">
        <v>243</v>
      </c>
      <c r="B127" s="2">
        <v>135</v>
      </c>
      <c r="C127" s="128">
        <v>106.36</v>
      </c>
      <c r="D127" s="124">
        <v>1.2676000000000001</v>
      </c>
      <c r="E127" s="32">
        <f t="shared" si="78"/>
        <v>0.22000000000000003</v>
      </c>
      <c r="F127" s="13">
        <f t="shared" si="79"/>
        <v>0.17626281481481479</v>
      </c>
      <c r="H127" s="5">
        <f t="shared" si="80"/>
        <v>23.795479999999998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2020-07-01</v>
      </c>
      <c r="M127" s="18">
        <f t="shared" ca="1" si="83"/>
        <v>48330</v>
      </c>
      <c r="N127" s="19">
        <f t="shared" ca="1" si="84"/>
        <v>0.17970929443409892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4.373718518518524E-2</v>
      </c>
    </row>
    <row r="128" spans="1:30">
      <c r="A128" s="31" t="s">
        <v>245</v>
      </c>
      <c r="B128" s="2">
        <v>135</v>
      </c>
      <c r="C128" s="128">
        <v>106.31</v>
      </c>
      <c r="D128" s="124">
        <v>1.2683</v>
      </c>
      <c r="E128" s="32">
        <f t="shared" si="78"/>
        <v>0.22000000000000003</v>
      </c>
      <c r="F128" s="13">
        <f t="shared" si="79"/>
        <v>0.17570985185185189</v>
      </c>
      <c r="H128" s="5">
        <f t="shared" si="80"/>
        <v>23.720830000000007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2020-07-01</v>
      </c>
      <c r="M128" s="18">
        <f t="shared" ca="1" si="83"/>
        <v>48195</v>
      </c>
      <c r="N128" s="19">
        <f t="shared" ca="1" si="84"/>
        <v>0.17964732752360207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4.4290148148148134E-2</v>
      </c>
    </row>
    <row r="129" spans="1:30">
      <c r="A129" s="31" t="s">
        <v>247</v>
      </c>
      <c r="B129" s="2">
        <v>135</v>
      </c>
      <c r="C129" s="128">
        <v>105.53</v>
      </c>
      <c r="D129" s="124">
        <v>1.2776000000000001</v>
      </c>
      <c r="E129" s="32">
        <f t="shared" si="78"/>
        <v>0.22000000000000003</v>
      </c>
      <c r="F129" s="13">
        <f t="shared" si="79"/>
        <v>0.16708362962962978</v>
      </c>
      <c r="H129" s="5">
        <f t="shared" si="80"/>
        <v>22.556290000000018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2020-07-01</v>
      </c>
      <c r="M129" s="18">
        <f t="shared" ca="1" si="83"/>
        <v>48060</v>
      </c>
      <c r="N129" s="19">
        <f t="shared" ca="1" si="84"/>
        <v>0.17130765397419906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5.2916370370370253E-2</v>
      </c>
    </row>
    <row r="130" spans="1:30">
      <c r="A130" s="31" t="s">
        <v>249</v>
      </c>
      <c r="B130" s="2">
        <v>135</v>
      </c>
      <c r="C130" s="128">
        <v>105.13</v>
      </c>
      <c r="D130" s="124">
        <v>1.2825</v>
      </c>
      <c r="E130" s="32">
        <f t="shared" si="78"/>
        <v>0.22000000000000003</v>
      </c>
      <c r="F130" s="13">
        <f t="shared" si="79"/>
        <v>0.16265992592592596</v>
      </c>
      <c r="H130" s="5">
        <f t="shared" si="80"/>
        <v>21.959090000000003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2020-07-01</v>
      </c>
      <c r="M130" s="18">
        <f t="shared" ca="1" si="83"/>
        <v>47655</v>
      </c>
      <c r="N130" s="19">
        <f t="shared" ca="1" si="84"/>
        <v>0.16818944182142484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5.7340074074074071E-2</v>
      </c>
    </row>
    <row r="131" spans="1:30">
      <c r="A131" s="31" t="s">
        <v>251</v>
      </c>
      <c r="B131" s="2">
        <v>135</v>
      </c>
      <c r="C131" s="128">
        <v>105.58</v>
      </c>
      <c r="D131" s="124">
        <v>1.2770999999999999</v>
      </c>
      <c r="E131" s="32">
        <f t="shared" si="78"/>
        <v>0.22000000000000003</v>
      </c>
      <c r="F131" s="13">
        <f t="shared" si="79"/>
        <v>0.16763659259259267</v>
      </c>
      <c r="H131" s="5">
        <f t="shared" si="80"/>
        <v>22.63094000000001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2020-07-01</v>
      </c>
      <c r="M131" s="18">
        <f t="shared" ca="1" si="83"/>
        <v>47520</v>
      </c>
      <c r="N131" s="19">
        <f t="shared" ca="1" si="84"/>
        <v>0.17382771675084183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5.2363407407407359E-2</v>
      </c>
    </row>
    <row r="132" spans="1:30">
      <c r="A132" s="31" t="s">
        <v>253</v>
      </c>
      <c r="B132" s="2">
        <v>135</v>
      </c>
      <c r="C132" s="128">
        <v>105.61</v>
      </c>
      <c r="D132" s="124">
        <v>1.2766999999999999</v>
      </c>
      <c r="E132" s="32">
        <f t="shared" si="78"/>
        <v>0.22000000000000003</v>
      </c>
      <c r="F132" s="13">
        <f t="shared" si="79"/>
        <v>0.16796837037037049</v>
      </c>
      <c r="H132" s="5">
        <f t="shared" si="80"/>
        <v>22.675730000000016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2020-07-01</v>
      </c>
      <c r="M132" s="18">
        <f t="shared" ca="1" si="83"/>
        <v>47385</v>
      </c>
      <c r="N132" s="19">
        <f t="shared" ca="1" si="84"/>
        <v>0.17466796349055622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5.2031629629629539E-2</v>
      </c>
    </row>
    <row r="133" spans="1:30">
      <c r="A133" s="31" t="s">
        <v>255</v>
      </c>
      <c r="B133" s="2">
        <v>135</v>
      </c>
      <c r="C133" s="128">
        <v>106.53</v>
      </c>
      <c r="D133" s="124">
        <v>1.2657</v>
      </c>
      <c r="E133" s="32">
        <f t="shared" si="78"/>
        <v>0.22000000000000003</v>
      </c>
      <c r="F133" s="13">
        <f t="shared" si="79"/>
        <v>0.17814288888888899</v>
      </c>
      <c r="H133" s="5">
        <f t="shared" si="80"/>
        <v>24.049290000000013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2020-07-01</v>
      </c>
      <c r="M133" s="18">
        <f t="shared" ca="1" si="83"/>
        <v>47250</v>
      </c>
      <c r="N133" s="19">
        <f t="shared" ca="1" si="84"/>
        <v>0.18577758412698425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4.1857111111111039E-2</v>
      </c>
    </row>
    <row r="134" spans="1:30">
      <c r="A134" s="31" t="s">
        <v>257</v>
      </c>
      <c r="B134" s="2">
        <v>135</v>
      </c>
      <c r="C134" s="128">
        <v>105.46</v>
      </c>
      <c r="D134" s="124">
        <v>1.2785</v>
      </c>
      <c r="E134" s="32">
        <f t="shared" si="78"/>
        <v>0.22000000000000003</v>
      </c>
      <c r="F134" s="13">
        <f t="shared" si="79"/>
        <v>0.16630948148148159</v>
      </c>
      <c r="H134" s="5">
        <f t="shared" si="80"/>
        <v>22.451780000000014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2020-07-01</v>
      </c>
      <c r="M134" s="18">
        <f t="shared" ca="1" si="83"/>
        <v>47115</v>
      </c>
      <c r="N134" s="19">
        <f t="shared" ca="1" si="84"/>
        <v>0.17393398493048934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5.3690518518518443E-2</v>
      </c>
    </row>
    <row r="135" spans="1:30">
      <c r="A135" s="31" t="s">
        <v>259</v>
      </c>
      <c r="B135" s="2">
        <v>135</v>
      </c>
      <c r="C135" s="128">
        <v>105.52</v>
      </c>
      <c r="D135" s="124">
        <v>1.2769999999999999</v>
      </c>
      <c r="E135" s="32">
        <f t="shared" si="78"/>
        <v>0.22000000000000003</v>
      </c>
      <c r="F135" s="13">
        <f t="shared" si="79"/>
        <v>0.16697303703703703</v>
      </c>
      <c r="H135" s="5">
        <f t="shared" si="80"/>
        <v>22.541359999999997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2020-07-01</v>
      </c>
      <c r="M135" s="18">
        <f t="shared" ca="1" si="83"/>
        <v>46710</v>
      </c>
      <c r="N135" s="19">
        <f t="shared" ca="1" si="84"/>
        <v>0.1761420766431171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5.3026962962962998E-2</v>
      </c>
    </row>
    <row r="136" spans="1:30">
      <c r="A136" s="31" t="s">
        <v>261</v>
      </c>
      <c r="B136" s="2">
        <v>135</v>
      </c>
      <c r="C136" s="128">
        <v>102.13</v>
      </c>
      <c r="D136" s="124">
        <v>1.3203</v>
      </c>
      <c r="E136" s="32">
        <f t="shared" si="78"/>
        <v>0.22000000000000003</v>
      </c>
      <c r="F136" s="13">
        <f t="shared" si="79"/>
        <v>0.12948214814814807</v>
      </c>
      <c r="H136" s="5">
        <f t="shared" si="80"/>
        <v>17.48008999999999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2020-07-01</v>
      </c>
      <c r="M136" s="18">
        <f t="shared" ca="1" si="83"/>
        <v>46575</v>
      </c>
      <c r="N136" s="19">
        <f t="shared" ca="1" si="84"/>
        <v>0.13698835963499725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9.051785185185196E-2</v>
      </c>
    </row>
    <row r="137" spans="1:30">
      <c r="A137" s="31" t="s">
        <v>263</v>
      </c>
      <c r="B137" s="2">
        <v>135</v>
      </c>
      <c r="C137" s="128">
        <v>101.37</v>
      </c>
      <c r="D137" s="124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0.12107711111111122</v>
      </c>
      <c r="H137" s="5">
        <f t="shared" ref="H137:H168" si="100">IF(G137="",$F$1*C137-B137,G137-B137)</f>
        <v>16.345410000000015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2020-07-01</v>
      </c>
      <c r="M137" s="18">
        <f t="shared" ref="M137:M168" ca="1" si="103">(L137-K137+1)*B137</f>
        <v>46440</v>
      </c>
      <c r="N137" s="19">
        <f t="shared" ref="N137:N168" ca="1" si="104">H137/M137*365</f>
        <v>0.12846844638242907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9.892288888888881E-2</v>
      </c>
    </row>
    <row r="138" spans="1:30">
      <c r="A138" s="31" t="s">
        <v>265</v>
      </c>
      <c r="B138" s="2">
        <v>135</v>
      </c>
      <c r="C138" s="128">
        <v>100.59</v>
      </c>
      <c r="D138" s="124">
        <v>1.3405</v>
      </c>
      <c r="E138" s="32">
        <f t="shared" si="98"/>
        <v>0.22000000000000003</v>
      </c>
      <c r="F138" s="13">
        <f t="shared" si="99"/>
        <v>0.11245088888888909</v>
      </c>
      <c r="H138" s="5">
        <f t="shared" si="100"/>
        <v>15.180870000000027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2020-07-01</v>
      </c>
      <c r="M138" s="18">
        <f t="shared" ca="1" si="103"/>
        <v>46305</v>
      </c>
      <c r="N138" s="19">
        <f t="shared" ca="1" si="104"/>
        <v>0.11966348234531929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0.10754911111111094</v>
      </c>
    </row>
    <row r="139" spans="1:30">
      <c r="A139" s="31" t="s">
        <v>267</v>
      </c>
      <c r="B139" s="2">
        <v>135</v>
      </c>
      <c r="C139" s="128">
        <v>100.38</v>
      </c>
      <c r="D139" s="124">
        <v>1.3432999999999999</v>
      </c>
      <c r="E139" s="32">
        <f t="shared" si="98"/>
        <v>0.22000000000000003</v>
      </c>
      <c r="F139" s="13">
        <f t="shared" si="99"/>
        <v>0.11012844444444454</v>
      </c>
      <c r="H139" s="5">
        <f t="shared" si="100"/>
        <v>14.867340000000013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2020-07-01</v>
      </c>
      <c r="M139" s="18">
        <f t="shared" ca="1" si="103"/>
        <v>46170</v>
      </c>
      <c r="N139" s="19">
        <f t="shared" ca="1" si="104"/>
        <v>0.11753474333983117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0.10987155555555549</v>
      </c>
    </row>
    <row r="140" spans="1:30">
      <c r="A140" s="31" t="s">
        <v>269</v>
      </c>
      <c r="B140" s="2">
        <v>135</v>
      </c>
      <c r="C140" s="128">
        <v>100.49</v>
      </c>
      <c r="D140" s="124">
        <v>1.3418000000000001</v>
      </c>
      <c r="E140" s="32">
        <f t="shared" si="98"/>
        <v>0.22000000000000003</v>
      </c>
      <c r="F140" s="13">
        <f t="shared" si="99"/>
        <v>0.11134496296296309</v>
      </c>
      <c r="H140" s="5">
        <f t="shared" si="100"/>
        <v>15.031570000000016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2020-07-01</v>
      </c>
      <c r="M140" s="18">
        <f t="shared" ca="1" si="103"/>
        <v>45765</v>
      </c>
      <c r="N140" s="19">
        <f t="shared" ca="1" si="104"/>
        <v>0.11988469463563872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0.10865503703703694</v>
      </c>
    </row>
    <row r="141" spans="1:30">
      <c r="A141" s="31" t="s">
        <v>271</v>
      </c>
      <c r="B141" s="2">
        <v>135</v>
      </c>
      <c r="C141" s="128">
        <v>100.1</v>
      </c>
      <c r="D141" s="124">
        <v>1.3471</v>
      </c>
      <c r="E141" s="32">
        <f t="shared" si="98"/>
        <v>0.22000000000000003</v>
      </c>
      <c r="F141" s="13">
        <f t="shared" si="99"/>
        <v>0.10703185185185181</v>
      </c>
      <c r="H141" s="5">
        <f t="shared" si="100"/>
        <v>14.449299999999994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2020-07-01</v>
      </c>
      <c r="M141" s="18">
        <f t="shared" ca="1" si="103"/>
        <v>45630</v>
      </c>
      <c r="N141" s="19">
        <f t="shared" ca="1" si="104"/>
        <v>0.11558173350865654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0.11296814814814822</v>
      </c>
    </row>
    <row r="142" spans="1:30">
      <c r="A142" s="31" t="s">
        <v>273</v>
      </c>
      <c r="B142" s="2">
        <v>135</v>
      </c>
      <c r="C142" s="128">
        <v>101.01</v>
      </c>
      <c r="D142" s="124">
        <v>1.3349</v>
      </c>
      <c r="E142" s="32">
        <f t="shared" si="98"/>
        <v>0.22000000000000003</v>
      </c>
      <c r="F142" s="13">
        <f t="shared" si="99"/>
        <v>0.11709577777777798</v>
      </c>
      <c r="H142" s="5">
        <f t="shared" si="100"/>
        <v>15.807930000000027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2020-07-01</v>
      </c>
      <c r="M142" s="18">
        <f t="shared" ca="1" si="103"/>
        <v>45495</v>
      </c>
      <c r="N142" s="19">
        <f t="shared" ca="1" si="104"/>
        <v>0.12682480382459632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0.10290422222222205</v>
      </c>
    </row>
    <row r="143" spans="1:30">
      <c r="A143" s="31" t="s">
        <v>275</v>
      </c>
      <c r="B143" s="2">
        <v>135</v>
      </c>
      <c r="C143" s="128">
        <v>101.83</v>
      </c>
      <c r="D143" s="124">
        <v>1.3242</v>
      </c>
      <c r="E143" s="32">
        <f t="shared" si="98"/>
        <v>0.22000000000000003</v>
      </c>
      <c r="F143" s="13">
        <f t="shared" si="99"/>
        <v>0.12616437037037048</v>
      </c>
      <c r="H143" s="5">
        <f t="shared" si="100"/>
        <v>17.032190000000014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2020-07-01</v>
      </c>
      <c r="M143" s="18">
        <f t="shared" ca="1" si="103"/>
        <v>45360</v>
      </c>
      <c r="N143" s="19">
        <f t="shared" ca="1" si="104"/>
        <v>0.13705355709876554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9.3835629629629547E-2</v>
      </c>
    </row>
    <row r="144" spans="1:30">
      <c r="A144" s="31" t="s">
        <v>277</v>
      </c>
      <c r="B144" s="2">
        <v>135</v>
      </c>
      <c r="C144" s="128">
        <v>103.24</v>
      </c>
      <c r="D144" s="124">
        <v>1.3061</v>
      </c>
      <c r="E144" s="32">
        <f t="shared" si="98"/>
        <v>0.22000000000000003</v>
      </c>
      <c r="F144" s="13">
        <f t="shared" si="99"/>
        <v>0.14175792592592604</v>
      </c>
      <c r="H144" s="5">
        <f t="shared" si="100"/>
        <v>19.137320000000017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2020-07-01</v>
      </c>
      <c r="M144" s="18">
        <f t="shared" ca="1" si="103"/>
        <v>45225</v>
      </c>
      <c r="N144" s="19">
        <f t="shared" ca="1" si="104"/>
        <v>0.15445266556108359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7.8242074074073992E-2</v>
      </c>
    </row>
    <row r="145" spans="1:30">
      <c r="A145" s="31" t="s">
        <v>279</v>
      </c>
      <c r="B145" s="2">
        <v>135</v>
      </c>
      <c r="C145" s="128">
        <v>105.12</v>
      </c>
      <c r="D145" s="124">
        <v>1.2827</v>
      </c>
      <c r="E145" s="32">
        <f t="shared" si="98"/>
        <v>0.22000000000000003</v>
      </c>
      <c r="F145" s="13">
        <f t="shared" si="99"/>
        <v>0.16254933333333341</v>
      </c>
      <c r="H145" s="5">
        <f t="shared" si="100"/>
        <v>21.944160000000011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2020-07-01</v>
      </c>
      <c r="M145" s="18">
        <f t="shared" ca="1" si="103"/>
        <v>44820</v>
      </c>
      <c r="N145" s="19">
        <f t="shared" ca="1" si="104"/>
        <v>0.17870634538152619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5.7450666666666622E-2</v>
      </c>
    </row>
    <row r="146" spans="1:30">
      <c r="A146" s="31" t="s">
        <v>281</v>
      </c>
      <c r="B146" s="2">
        <v>135</v>
      </c>
      <c r="C146" s="128">
        <v>106.13</v>
      </c>
      <c r="D146" s="124">
        <v>1.2705</v>
      </c>
      <c r="E146" s="32">
        <f t="shared" si="98"/>
        <v>0.22000000000000003</v>
      </c>
      <c r="F146" s="13">
        <f t="shared" si="99"/>
        <v>0.17371918518518517</v>
      </c>
      <c r="H146" s="5">
        <f t="shared" si="100"/>
        <v>23.452089999999998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2020-07-01</v>
      </c>
      <c r="M146" s="18">
        <f t="shared" ca="1" si="103"/>
        <v>44685</v>
      </c>
      <c r="N146" s="19">
        <f t="shared" ca="1" si="104"/>
        <v>0.19156345194136734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4.6280814814814858E-2</v>
      </c>
    </row>
    <row r="147" spans="1:30">
      <c r="A147" s="31" t="s">
        <v>283</v>
      </c>
      <c r="B147" s="2">
        <v>135</v>
      </c>
      <c r="C147" s="128">
        <v>106.55</v>
      </c>
      <c r="D147" s="124">
        <v>1.2655000000000001</v>
      </c>
      <c r="E147" s="32">
        <f t="shared" si="98"/>
        <v>0.22000000000000003</v>
      </c>
      <c r="F147" s="13">
        <f t="shared" si="99"/>
        <v>0.17836407407407406</v>
      </c>
      <c r="H147" s="5">
        <f t="shared" si="100"/>
        <v>24.079149999999998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2020-07-01</v>
      </c>
      <c r="M147" s="18">
        <f t="shared" ca="1" si="103"/>
        <v>44550</v>
      </c>
      <c r="N147" s="19">
        <f t="shared" ca="1" si="104"/>
        <v>0.19728147586980918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4.1635925925925965E-2</v>
      </c>
    </row>
    <row r="148" spans="1:30">
      <c r="A148" s="31" t="s">
        <v>285</v>
      </c>
      <c r="B148" s="2">
        <v>135</v>
      </c>
      <c r="C148" s="128">
        <v>105.23</v>
      </c>
      <c r="D148" s="124">
        <v>1.2814000000000001</v>
      </c>
      <c r="E148" s="32">
        <f t="shared" si="98"/>
        <v>0.22000000000000003</v>
      </c>
      <c r="F148" s="13">
        <f t="shared" si="99"/>
        <v>0.16376585185185197</v>
      </c>
      <c r="H148" s="5">
        <f t="shared" si="100"/>
        <v>22.108390000000014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2020-07-01</v>
      </c>
      <c r="M148" s="18">
        <f t="shared" ca="1" si="103"/>
        <v>44415</v>
      </c>
      <c r="N148" s="19">
        <f t="shared" ca="1" si="104"/>
        <v>0.18168551953168985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5.6234148148148061E-2</v>
      </c>
    </row>
    <row r="149" spans="1:30">
      <c r="A149" s="31" t="s">
        <v>287</v>
      </c>
      <c r="B149" s="2">
        <v>135</v>
      </c>
      <c r="C149" s="128">
        <v>106.19</v>
      </c>
      <c r="D149" s="124">
        <v>1.2698</v>
      </c>
      <c r="E149" s="32">
        <f t="shared" si="98"/>
        <v>0.22000000000000003</v>
      </c>
      <c r="F149" s="13">
        <f t="shared" si="99"/>
        <v>0.17438274074074081</v>
      </c>
      <c r="H149" s="5">
        <f t="shared" si="100"/>
        <v>23.541670000000011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2020-07-01</v>
      </c>
      <c r="M149" s="18">
        <f t="shared" ca="1" si="103"/>
        <v>44280</v>
      </c>
      <c r="N149" s="19">
        <f t="shared" ca="1" si="104"/>
        <v>0.19405396454381219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4.5617259259259219E-2</v>
      </c>
    </row>
    <row r="150" spans="1:30">
      <c r="A150" s="31" t="s">
        <v>289</v>
      </c>
      <c r="B150" s="2">
        <v>135</v>
      </c>
      <c r="C150" s="128">
        <v>104.41</v>
      </c>
      <c r="D150" s="124">
        <v>1.2915000000000001</v>
      </c>
      <c r="E150" s="32">
        <f t="shared" si="98"/>
        <v>0.22000000000000003</v>
      </c>
      <c r="F150" s="13">
        <f t="shared" si="99"/>
        <v>0.15469725925925926</v>
      </c>
      <c r="H150" s="5">
        <f t="shared" si="100"/>
        <v>20.884129999999999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2020-07-01</v>
      </c>
      <c r="M150" s="18">
        <f t="shared" ca="1" si="103"/>
        <v>43875</v>
      </c>
      <c r="N150" s="19">
        <f t="shared" ca="1" si="104"/>
        <v>0.17373692193732193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6.5302740740740772E-2</v>
      </c>
    </row>
    <row r="151" spans="1:30">
      <c r="A151" s="31" t="s">
        <v>291</v>
      </c>
      <c r="B151" s="2">
        <v>135</v>
      </c>
      <c r="C151" s="128">
        <v>105.3</v>
      </c>
      <c r="D151" s="124">
        <v>1.2805</v>
      </c>
      <c r="E151" s="32">
        <f t="shared" si="98"/>
        <v>0.22000000000000003</v>
      </c>
      <c r="F151" s="13">
        <f t="shared" si="99"/>
        <v>0.16454000000000013</v>
      </c>
      <c r="H151" s="5">
        <f t="shared" si="100"/>
        <v>22.212900000000019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2020-07-01</v>
      </c>
      <c r="M151" s="18">
        <f t="shared" ca="1" si="103"/>
        <v>43740</v>
      </c>
      <c r="N151" s="19">
        <f t="shared" ca="1" si="104"/>
        <v>0.18536141975308656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5.5459999999999898E-2</v>
      </c>
    </row>
    <row r="152" spans="1:30">
      <c r="A152" s="31" t="s">
        <v>293</v>
      </c>
      <c r="B152" s="2">
        <v>135</v>
      </c>
      <c r="C152" s="128">
        <v>104.84</v>
      </c>
      <c r="D152" s="124">
        <v>1.2861</v>
      </c>
      <c r="E152" s="32">
        <f t="shared" si="98"/>
        <v>0.22000000000000003</v>
      </c>
      <c r="F152" s="13">
        <f t="shared" si="99"/>
        <v>0.15945274074074089</v>
      </c>
      <c r="H152" s="5">
        <f t="shared" si="100"/>
        <v>21.52612000000002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2020-07-01</v>
      </c>
      <c r="M152" s="18">
        <f t="shared" ca="1" si="103"/>
        <v>43605</v>
      </c>
      <c r="N152" s="19">
        <f t="shared" ca="1" si="104"/>
        <v>0.1801865336543976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6.0547259259259134E-2</v>
      </c>
    </row>
    <row r="153" spans="1:30">
      <c r="A153" s="31" t="s">
        <v>295</v>
      </c>
      <c r="B153" s="2">
        <v>135</v>
      </c>
      <c r="C153" s="128">
        <v>104.48</v>
      </c>
      <c r="D153" s="124">
        <v>1.2906</v>
      </c>
      <c r="E153" s="32">
        <f t="shared" si="98"/>
        <v>0.22000000000000003</v>
      </c>
      <c r="F153" s="13">
        <f t="shared" si="99"/>
        <v>0.15547140740740745</v>
      </c>
      <c r="H153" s="5">
        <f t="shared" si="100"/>
        <v>20.988640000000004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2020-07-01</v>
      </c>
      <c r="M153" s="18">
        <f t="shared" ca="1" si="103"/>
        <v>43470</v>
      </c>
      <c r="N153" s="19">
        <f t="shared" ca="1" si="104"/>
        <v>0.17623311709224757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6.4528592592592582E-2</v>
      </c>
    </row>
    <row r="154" spans="1:30">
      <c r="A154" s="31" t="s">
        <v>297</v>
      </c>
      <c r="B154" s="2">
        <v>135</v>
      </c>
      <c r="C154" s="128">
        <v>104.04</v>
      </c>
      <c r="D154" s="124">
        <v>1.2961</v>
      </c>
      <c r="E154" s="32">
        <f t="shared" si="98"/>
        <v>0.22000000000000003</v>
      </c>
      <c r="F154" s="13">
        <f t="shared" si="99"/>
        <v>0.15060533333333348</v>
      </c>
      <c r="H154" s="5">
        <f t="shared" si="100"/>
        <v>20.331720000000018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2020-07-01</v>
      </c>
      <c r="M154" s="18">
        <f t="shared" ca="1" si="103"/>
        <v>43335</v>
      </c>
      <c r="N154" s="19">
        <f t="shared" ca="1" si="104"/>
        <v>0.17124905503634491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6.9394666666666549E-2</v>
      </c>
    </row>
    <row r="155" spans="1:30">
      <c r="A155" s="31" t="s">
        <v>299</v>
      </c>
      <c r="B155" s="2">
        <v>135</v>
      </c>
      <c r="C155" s="128">
        <v>101.92</v>
      </c>
      <c r="D155" s="124">
        <v>1.323</v>
      </c>
      <c r="E155" s="32">
        <f t="shared" si="98"/>
        <v>0.22000000000000003</v>
      </c>
      <c r="F155" s="13">
        <f t="shared" si="99"/>
        <v>0.12715970370370375</v>
      </c>
      <c r="H155" s="5">
        <f t="shared" si="100"/>
        <v>17.166560000000004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2020-07-01</v>
      </c>
      <c r="M155" s="18">
        <f t="shared" ca="1" si="103"/>
        <v>42930</v>
      </c>
      <c r="N155" s="19">
        <f t="shared" ca="1" si="104"/>
        <v>0.1459537479617983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9.2840296296296282E-2</v>
      </c>
    </row>
    <row r="156" spans="1:30">
      <c r="A156" s="31" t="s">
        <v>301</v>
      </c>
      <c r="B156" s="2">
        <v>135</v>
      </c>
      <c r="C156" s="128">
        <v>102.01</v>
      </c>
      <c r="D156" s="124">
        <v>1.3218000000000001</v>
      </c>
      <c r="E156" s="32">
        <f t="shared" si="98"/>
        <v>0.22000000000000003</v>
      </c>
      <c r="F156" s="13">
        <f t="shared" si="99"/>
        <v>0.12815503703703721</v>
      </c>
      <c r="H156" s="5">
        <f t="shared" si="100"/>
        <v>17.300930000000022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2020-07-01</v>
      </c>
      <c r="M156" s="18">
        <f t="shared" ca="1" si="103"/>
        <v>42795</v>
      </c>
      <c r="N156" s="19">
        <f t="shared" ca="1" si="104"/>
        <v>0.1475602161467463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9.1844962962962823E-2</v>
      </c>
    </row>
    <row r="157" spans="1:30">
      <c r="A157" s="31" t="s">
        <v>303</v>
      </c>
      <c r="B157" s="2">
        <v>135</v>
      </c>
      <c r="C157" s="128">
        <v>102.16</v>
      </c>
      <c r="D157" s="124">
        <v>1.3199000000000001</v>
      </c>
      <c r="E157" s="32">
        <f t="shared" si="98"/>
        <v>0.22000000000000003</v>
      </c>
      <c r="F157" s="13">
        <f t="shared" si="99"/>
        <v>0.12981392592592589</v>
      </c>
      <c r="H157" s="5">
        <f t="shared" si="100"/>
        <v>17.524879999999996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2020-07-01</v>
      </c>
      <c r="M157" s="18">
        <f t="shared" ca="1" si="103"/>
        <v>42660</v>
      </c>
      <c r="N157" s="19">
        <f t="shared" ca="1" si="104"/>
        <v>0.14994330051570554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9.0186074074074141E-2</v>
      </c>
    </row>
    <row r="158" spans="1:30">
      <c r="A158" s="31" t="s">
        <v>305</v>
      </c>
      <c r="B158" s="2">
        <v>135</v>
      </c>
      <c r="C158" s="128">
        <v>101.85</v>
      </c>
      <c r="D158" s="124">
        <v>1.3239000000000001</v>
      </c>
      <c r="E158" s="32">
        <f t="shared" si="98"/>
        <v>0.22000000000000003</v>
      </c>
      <c r="F158" s="13">
        <f t="shared" si="99"/>
        <v>0.12638555555555556</v>
      </c>
      <c r="H158" s="5">
        <f t="shared" si="100"/>
        <v>17.062049999999999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2020-07-01</v>
      </c>
      <c r="M158" s="18">
        <f t="shared" ca="1" si="103"/>
        <v>42525</v>
      </c>
      <c r="N158" s="19">
        <f t="shared" ca="1" si="104"/>
        <v>0.14644675485008818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9.3614444444444472E-2</v>
      </c>
    </row>
    <row r="159" spans="1:30">
      <c r="A159" s="31" t="s">
        <v>307</v>
      </c>
      <c r="B159" s="2">
        <v>135</v>
      </c>
      <c r="C159" s="128">
        <v>101.16</v>
      </c>
      <c r="D159" s="124">
        <v>1.333</v>
      </c>
      <c r="E159" s="32">
        <f t="shared" si="98"/>
        <v>0.22000000000000003</v>
      </c>
      <c r="F159" s="13">
        <f t="shared" si="99"/>
        <v>0.11875466666666668</v>
      </c>
      <c r="H159" s="5">
        <f t="shared" si="100"/>
        <v>16.031880000000001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2020-07-01</v>
      </c>
      <c r="M159" s="18">
        <f t="shared" ca="1" si="103"/>
        <v>42390</v>
      </c>
      <c r="N159" s="19">
        <f t="shared" ca="1" si="104"/>
        <v>0.1380428450106157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0.10124533333333335</v>
      </c>
    </row>
    <row r="160" spans="1:30">
      <c r="A160" s="31" t="s">
        <v>309</v>
      </c>
      <c r="B160" s="2">
        <v>135</v>
      </c>
      <c r="C160" s="128">
        <v>102.52</v>
      </c>
      <c r="D160" s="124">
        <v>1.3151999999999999</v>
      </c>
      <c r="E160" s="32">
        <f t="shared" si="98"/>
        <v>0.22000000000000003</v>
      </c>
      <c r="F160" s="13">
        <f t="shared" si="99"/>
        <v>0.13379525925925936</v>
      </c>
      <c r="H160" s="5">
        <f t="shared" si="100"/>
        <v>18.062360000000012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2020-07-01</v>
      </c>
      <c r="M160" s="18">
        <f t="shared" ca="1" si="103"/>
        <v>41985</v>
      </c>
      <c r="N160" s="19">
        <f t="shared" ca="1" si="104"/>
        <v>0.15702659044896999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8.6204740740740665E-2</v>
      </c>
    </row>
    <row r="161" spans="1:30">
      <c r="A161" s="31" t="s">
        <v>311</v>
      </c>
      <c r="B161" s="2">
        <v>135</v>
      </c>
      <c r="C161" s="128">
        <v>101.22</v>
      </c>
      <c r="D161" s="124">
        <v>1.3321000000000001</v>
      </c>
      <c r="E161" s="32">
        <f t="shared" si="98"/>
        <v>0.22000000000000003</v>
      </c>
      <c r="F161" s="13">
        <f t="shared" si="99"/>
        <v>0.11941822222222231</v>
      </c>
      <c r="H161" s="5">
        <f t="shared" si="100"/>
        <v>16.121460000000013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2020-07-01</v>
      </c>
      <c r="M161" s="18">
        <f t="shared" ca="1" si="103"/>
        <v>41850</v>
      </c>
      <c r="N161" s="19">
        <f t="shared" ca="1" si="104"/>
        <v>0.14060532616487467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0.10058177777777771</v>
      </c>
    </row>
    <row r="162" spans="1:30">
      <c r="A162" s="31" t="s">
        <v>313</v>
      </c>
      <c r="B162" s="2">
        <v>135</v>
      </c>
      <c r="C162" s="128">
        <v>101.58</v>
      </c>
      <c r="D162" s="124">
        <v>1.3273999999999999</v>
      </c>
      <c r="E162" s="32">
        <f t="shared" si="98"/>
        <v>0.22000000000000003</v>
      </c>
      <c r="F162" s="13">
        <f t="shared" si="99"/>
        <v>0.12339955555555557</v>
      </c>
      <c r="H162" s="5">
        <f t="shared" si="100"/>
        <v>16.658940000000001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2020-07-01</v>
      </c>
      <c r="M162" s="18">
        <f t="shared" ca="1" si="103"/>
        <v>41715</v>
      </c>
      <c r="N162" s="19">
        <f t="shared" ca="1" si="104"/>
        <v>0.14576322905429703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9.6600444444444461E-2</v>
      </c>
    </row>
    <row r="163" spans="1:30">
      <c r="A163" s="31" t="s">
        <v>315</v>
      </c>
      <c r="B163" s="2">
        <v>135</v>
      </c>
      <c r="C163" s="128">
        <v>101.89</v>
      </c>
      <c r="D163" s="124">
        <v>1.3233999999999999</v>
      </c>
      <c r="E163" s="32">
        <f t="shared" si="98"/>
        <v>0.22000000000000003</v>
      </c>
      <c r="F163" s="13">
        <f t="shared" si="99"/>
        <v>0.1268279259259259</v>
      </c>
      <c r="H163" s="5">
        <f t="shared" si="100"/>
        <v>17.121769999999998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2020-07-01</v>
      </c>
      <c r="M163" s="18">
        <f t="shared" ca="1" si="103"/>
        <v>41580</v>
      </c>
      <c r="N163" s="19">
        <f t="shared" ca="1" si="104"/>
        <v>0.15029932780182778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9.3172074074074129E-2</v>
      </c>
    </row>
    <row r="164" spans="1:30">
      <c r="A164" s="31" t="s">
        <v>317</v>
      </c>
      <c r="B164" s="2">
        <v>135</v>
      </c>
      <c r="C164" s="128">
        <v>101.65</v>
      </c>
      <c r="D164" s="124">
        <v>1.3265</v>
      </c>
      <c r="E164" s="32">
        <f t="shared" si="98"/>
        <v>0.22000000000000003</v>
      </c>
      <c r="F164" s="13">
        <f t="shared" si="99"/>
        <v>0.12417370370370374</v>
      </c>
      <c r="H164" s="5">
        <f t="shared" si="100"/>
        <v>16.763450000000006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2020-07-01</v>
      </c>
      <c r="M164" s="18">
        <f t="shared" ca="1" si="103"/>
        <v>41445</v>
      </c>
      <c r="N164" s="19">
        <f t="shared" ca="1" si="104"/>
        <v>0.14763323078779109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9.5826296296296284E-2</v>
      </c>
    </row>
    <row r="165" spans="1:30">
      <c r="A165" s="31" t="s">
        <v>319</v>
      </c>
      <c r="B165" s="2">
        <v>135</v>
      </c>
      <c r="C165" s="128">
        <v>100.43</v>
      </c>
      <c r="D165" s="124">
        <v>1.3426</v>
      </c>
      <c r="E165" s="32">
        <f t="shared" si="98"/>
        <v>0.22000000000000003</v>
      </c>
      <c r="F165" s="13">
        <f t="shared" si="99"/>
        <v>0.11068140740740764</v>
      </c>
      <c r="H165" s="5">
        <f t="shared" si="100"/>
        <v>14.941990000000033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2020-07-01</v>
      </c>
      <c r="M165" s="18">
        <f t="shared" ca="1" si="103"/>
        <v>41040</v>
      </c>
      <c r="N165" s="19">
        <f t="shared" ca="1" si="104"/>
        <v>0.13289050560428878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0.10931859259259238</v>
      </c>
    </row>
    <row r="166" spans="1:30">
      <c r="A166" s="31" t="s">
        <v>321</v>
      </c>
      <c r="B166" s="2">
        <v>135</v>
      </c>
      <c r="C166" s="128">
        <v>100.31</v>
      </c>
      <c r="D166" s="124">
        <v>1.3442000000000001</v>
      </c>
      <c r="E166" s="32">
        <f t="shared" si="98"/>
        <v>0.22000000000000003</v>
      </c>
      <c r="F166" s="13">
        <f t="shared" si="99"/>
        <v>0.10935429629629635</v>
      </c>
      <c r="H166" s="5">
        <f t="shared" si="100"/>
        <v>14.762830000000008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2020-07-01</v>
      </c>
      <c r="M166" s="18">
        <f t="shared" ca="1" si="103"/>
        <v>40905</v>
      </c>
      <c r="N166" s="19">
        <f t="shared" ca="1" si="104"/>
        <v>0.13173042293118206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0.11064570370370368</v>
      </c>
    </row>
    <row r="167" spans="1:30">
      <c r="A167" s="31" t="s">
        <v>323</v>
      </c>
      <c r="B167" s="2">
        <v>135</v>
      </c>
      <c r="C167" s="128">
        <v>99.45</v>
      </c>
      <c r="D167" s="124">
        <v>1.3557999999999999</v>
      </c>
      <c r="E167" s="32">
        <f t="shared" si="98"/>
        <v>0.22000000000000003</v>
      </c>
      <c r="F167" s="13">
        <f t="shared" si="99"/>
        <v>9.9843333333333506E-2</v>
      </c>
      <c r="H167" s="5">
        <f t="shared" si="100"/>
        <v>13.478850000000023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2020-07-01</v>
      </c>
      <c r="M167" s="18">
        <f t="shared" ca="1" si="103"/>
        <v>40770</v>
      </c>
      <c r="N167" s="19">
        <f t="shared" ca="1" si="104"/>
        <v>0.12067157836644613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0.12015666666666652</v>
      </c>
    </row>
    <row r="168" spans="1:30">
      <c r="A168" s="31" t="s">
        <v>325</v>
      </c>
      <c r="B168" s="2">
        <v>135</v>
      </c>
      <c r="C168" s="128">
        <v>98.52</v>
      </c>
      <c r="D168" s="124">
        <v>1.3686</v>
      </c>
      <c r="E168" s="32">
        <f t="shared" si="98"/>
        <v>0.22000000000000003</v>
      </c>
      <c r="F168" s="13">
        <f t="shared" si="99"/>
        <v>8.9558222222222247E-2</v>
      </c>
      <c r="H168" s="5">
        <f t="shared" si="100"/>
        <v>12.090360000000004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2020-07-01</v>
      </c>
      <c r="M168" s="18">
        <f t="shared" ca="1" si="103"/>
        <v>40635</v>
      </c>
      <c r="N168" s="19">
        <f t="shared" ca="1" si="104"/>
        <v>0.10860050203026951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0.13044177777777777</v>
      </c>
    </row>
    <row r="169" spans="1:30">
      <c r="A169" s="31" t="s">
        <v>327</v>
      </c>
      <c r="B169" s="2">
        <v>135</v>
      </c>
      <c r="C169" s="128">
        <v>97.96</v>
      </c>
      <c r="D169" s="124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8.3365037037037001E-2</v>
      </c>
      <c r="H169" s="5">
        <f t="shared" ref="H169:H200" si="119">IF(G169="",$F$1*C169-B169,G169-B169)</f>
        <v>11.254279999999994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2020-07-01</v>
      </c>
      <c r="M169" s="18">
        <f t="shared" ref="M169:M200" ca="1" si="122">(L169-K169+1)*B169</f>
        <v>40500</v>
      </c>
      <c r="N169" s="19">
        <f t="shared" ref="N169:N200" ca="1" si="123">H169/M169*365</f>
        <v>0.10142746172839502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0.13663496296296301</v>
      </c>
    </row>
    <row r="170" spans="1:30">
      <c r="A170" s="31" t="s">
        <v>329</v>
      </c>
      <c r="B170" s="2">
        <v>135</v>
      </c>
      <c r="C170" s="128">
        <v>97.4</v>
      </c>
      <c r="D170" s="124">
        <v>1.3844000000000001</v>
      </c>
      <c r="E170" s="32">
        <f t="shared" si="117"/>
        <v>0.22000000000000003</v>
      </c>
      <c r="F170" s="13">
        <f t="shared" si="118"/>
        <v>7.717185185185195E-2</v>
      </c>
      <c r="H170" s="5">
        <f t="shared" si="119"/>
        <v>10.418200000000013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2020-07-01</v>
      </c>
      <c r="M170" s="18">
        <f t="shared" ca="1" si="122"/>
        <v>40095</v>
      </c>
      <c r="N170" s="19">
        <f t="shared" ca="1" si="123"/>
        <v>9.484082803342074E-2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0.14282814814814809</v>
      </c>
    </row>
    <row r="171" spans="1:30">
      <c r="A171" s="31" t="s">
        <v>331</v>
      </c>
      <c r="B171" s="2">
        <v>135</v>
      </c>
      <c r="C171" s="128">
        <v>97.72</v>
      </c>
      <c r="D171" s="124">
        <v>1.3798999999999999</v>
      </c>
      <c r="E171" s="32">
        <f t="shared" si="117"/>
        <v>0.22000000000000003</v>
      </c>
      <c r="F171" s="13">
        <f t="shared" si="118"/>
        <v>8.0710814814814832E-2</v>
      </c>
      <c r="H171" s="5">
        <f t="shared" si="119"/>
        <v>10.895960000000002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2020-07-01</v>
      </c>
      <c r="M171" s="18">
        <f t="shared" ca="1" si="122"/>
        <v>39960</v>
      </c>
      <c r="N171" s="19">
        <f t="shared" ca="1" si="123"/>
        <v>9.9525160160160178E-2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0.13928918518518518</v>
      </c>
    </row>
    <row r="172" spans="1:30">
      <c r="A172" s="31" t="s">
        <v>333</v>
      </c>
      <c r="B172" s="2">
        <v>135</v>
      </c>
      <c r="C172" s="128">
        <v>98.39</v>
      </c>
      <c r="D172" s="124">
        <v>1.3704000000000001</v>
      </c>
      <c r="E172" s="32">
        <f t="shared" si="117"/>
        <v>0.22000000000000003</v>
      </c>
      <c r="F172" s="13">
        <f t="shared" si="118"/>
        <v>8.812051851851864E-2</v>
      </c>
      <c r="H172" s="5">
        <f t="shared" si="119"/>
        <v>11.896270000000015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2020-07-01</v>
      </c>
      <c r="M172" s="18">
        <f t="shared" ca="1" si="122"/>
        <v>39825</v>
      </c>
      <c r="N172" s="19">
        <f t="shared" ca="1" si="123"/>
        <v>0.10903047206528575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0.13187948148148138</v>
      </c>
    </row>
    <row r="173" spans="1:30">
      <c r="A173" s="31" t="s">
        <v>335</v>
      </c>
      <c r="B173" s="2">
        <v>135</v>
      </c>
      <c r="C173" s="128">
        <v>97.41</v>
      </c>
      <c r="D173" s="124">
        <v>1.3843000000000001</v>
      </c>
      <c r="E173" s="32">
        <f t="shared" si="117"/>
        <v>0.22000000000000003</v>
      </c>
      <c r="F173" s="13">
        <f t="shared" si="118"/>
        <v>7.7282444444444487E-2</v>
      </c>
      <c r="H173" s="5">
        <f t="shared" si="119"/>
        <v>10.433130000000006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2020-07-01</v>
      </c>
      <c r="M173" s="18">
        <f t="shared" ca="1" si="122"/>
        <v>39690</v>
      </c>
      <c r="N173" s="19">
        <f t="shared" ca="1" si="123"/>
        <v>9.594589191232053E-2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0.14271755555555554</v>
      </c>
    </row>
    <row r="174" spans="1:30">
      <c r="A174" s="31" t="s">
        <v>337</v>
      </c>
      <c r="B174" s="2">
        <v>135</v>
      </c>
      <c r="C174" s="128">
        <v>97.75</v>
      </c>
      <c r="D174" s="124">
        <v>1.3794</v>
      </c>
      <c r="E174" s="32">
        <f t="shared" si="117"/>
        <v>0.22000000000000003</v>
      </c>
      <c r="F174" s="13">
        <f t="shared" si="118"/>
        <v>8.1042592592592652E-2</v>
      </c>
      <c r="H174" s="5">
        <f t="shared" si="119"/>
        <v>10.940750000000008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2020-07-01</v>
      </c>
      <c r="M174" s="18">
        <f t="shared" ca="1" si="122"/>
        <v>39150</v>
      </c>
      <c r="N174" s="19">
        <f t="shared" ca="1" si="123"/>
        <v>0.10200188378033213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0.13895740740740736</v>
      </c>
    </row>
    <row r="175" spans="1:30">
      <c r="A175" s="31" t="s">
        <v>339</v>
      </c>
      <c r="B175" s="2">
        <v>135</v>
      </c>
      <c r="C175" s="128">
        <v>99.32</v>
      </c>
      <c r="D175" s="124">
        <v>1.3576999999999999</v>
      </c>
      <c r="E175" s="32">
        <f t="shared" si="117"/>
        <v>0.22000000000000003</v>
      </c>
      <c r="F175" s="13">
        <f t="shared" si="118"/>
        <v>9.8405629629629676E-2</v>
      </c>
      <c r="H175" s="5">
        <f t="shared" si="119"/>
        <v>13.284760000000006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2020-07-01</v>
      </c>
      <c r="M175" s="18">
        <f t="shared" ca="1" si="122"/>
        <v>39015</v>
      </c>
      <c r="N175" s="19">
        <f t="shared" ca="1" si="123"/>
        <v>0.12428392669486099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0.12159437037037035</v>
      </c>
    </row>
    <row r="176" spans="1:30">
      <c r="A176" s="31" t="s">
        <v>341</v>
      </c>
      <c r="B176" s="2">
        <v>135</v>
      </c>
      <c r="C176" s="128">
        <v>98.86</v>
      </c>
      <c r="D176" s="124">
        <v>1.3638999999999999</v>
      </c>
      <c r="E176" s="32">
        <f t="shared" si="117"/>
        <v>0.22000000000000003</v>
      </c>
      <c r="F176" s="13">
        <f t="shared" si="118"/>
        <v>9.3318370370370426E-2</v>
      </c>
      <c r="H176" s="5">
        <f t="shared" si="119"/>
        <v>12.597980000000007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2020-07-01</v>
      </c>
      <c r="M176" s="18">
        <f t="shared" ca="1" si="122"/>
        <v>38880</v>
      </c>
      <c r="N176" s="19">
        <f t="shared" ca="1" si="123"/>
        <v>0.11826807355967084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0.12668162962962959</v>
      </c>
    </row>
    <row r="177" spans="1:30">
      <c r="A177" s="31" t="s">
        <v>343</v>
      </c>
      <c r="B177" s="2">
        <v>135</v>
      </c>
      <c r="C177" s="128">
        <v>98.53</v>
      </c>
      <c r="D177" s="124">
        <v>1.3685</v>
      </c>
      <c r="E177" s="32">
        <f t="shared" si="117"/>
        <v>0.22000000000000003</v>
      </c>
      <c r="F177" s="13">
        <f t="shared" si="118"/>
        <v>8.9668814814815007E-2</v>
      </c>
      <c r="H177" s="5">
        <f t="shared" si="119"/>
        <v>12.105290000000025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2020-07-01</v>
      </c>
      <c r="M177" s="18">
        <f t="shared" ca="1" si="122"/>
        <v>38745</v>
      </c>
      <c r="N177" s="19">
        <f t="shared" ca="1" si="123"/>
        <v>0.11403873661117588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0.13033118518518502</v>
      </c>
    </row>
    <row r="178" spans="1:30">
      <c r="A178" s="31" t="s">
        <v>345</v>
      </c>
      <c r="B178" s="2">
        <v>135</v>
      </c>
      <c r="C178" s="128">
        <v>98.27</v>
      </c>
      <c r="D178" s="124">
        <v>1.3722000000000001</v>
      </c>
      <c r="E178" s="32">
        <f t="shared" si="117"/>
        <v>0.22000000000000003</v>
      </c>
      <c r="F178" s="13">
        <f t="shared" si="118"/>
        <v>8.6793407407407347E-2</v>
      </c>
      <c r="H178" s="5">
        <f t="shared" si="119"/>
        <v>11.717109999999991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2020-07-01</v>
      </c>
      <c r="M178" s="18">
        <f t="shared" ca="1" si="122"/>
        <v>38610</v>
      </c>
      <c r="N178" s="19">
        <f t="shared" ca="1" si="123"/>
        <v>0.11076781015281006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0.13320659259259268</v>
      </c>
    </row>
    <row r="179" spans="1:30">
      <c r="A179" s="31" t="s">
        <v>347</v>
      </c>
      <c r="B179" s="2">
        <v>135</v>
      </c>
      <c r="C179" s="128">
        <v>99.35</v>
      </c>
      <c r="D179" s="124">
        <v>1.3572</v>
      </c>
      <c r="E179" s="32">
        <f t="shared" si="117"/>
        <v>0.22000000000000003</v>
      </c>
      <c r="F179" s="13">
        <f t="shared" si="118"/>
        <v>9.8737407407407496E-2</v>
      </c>
      <c r="H179" s="5">
        <f t="shared" si="119"/>
        <v>13.329550000000012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2020-07-01</v>
      </c>
      <c r="M179" s="18">
        <f t="shared" ca="1" si="122"/>
        <v>38205</v>
      </c>
      <c r="N179" s="19">
        <f t="shared" ca="1" si="123"/>
        <v>0.12734683287527823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0.12126259259259253</v>
      </c>
    </row>
    <row r="180" spans="1:30">
      <c r="A180" s="31" t="s">
        <v>349</v>
      </c>
      <c r="B180" s="2">
        <v>135</v>
      </c>
      <c r="C180" s="128">
        <v>99.09</v>
      </c>
      <c r="D180" s="124">
        <v>1.3608</v>
      </c>
      <c r="E180" s="32">
        <f t="shared" si="117"/>
        <v>0.22000000000000003</v>
      </c>
      <c r="F180" s="13">
        <f t="shared" si="118"/>
        <v>9.5862000000000044E-2</v>
      </c>
      <c r="H180" s="5">
        <f t="shared" si="119"/>
        <v>12.941370000000006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2020-07-01</v>
      </c>
      <c r="M180" s="18">
        <f t="shared" ca="1" si="122"/>
        <v>38070</v>
      </c>
      <c r="N180" s="19">
        <f t="shared" ca="1" si="123"/>
        <v>0.12407670212765964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0.12413799999999998</v>
      </c>
    </row>
    <row r="181" spans="1:30">
      <c r="A181" s="31" t="s">
        <v>351</v>
      </c>
      <c r="B181" s="2">
        <v>135</v>
      </c>
      <c r="C181" s="128">
        <v>99.8</v>
      </c>
      <c r="D181" s="124">
        <v>1.3511</v>
      </c>
      <c r="E181" s="32">
        <f t="shared" si="117"/>
        <v>0.22000000000000003</v>
      </c>
      <c r="F181" s="13">
        <f t="shared" si="118"/>
        <v>0.10371407407407421</v>
      </c>
      <c r="H181" s="5">
        <f t="shared" si="119"/>
        <v>14.001400000000018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2020-07-01</v>
      </c>
      <c r="M181" s="18">
        <f t="shared" ca="1" si="122"/>
        <v>37935</v>
      </c>
      <c r="N181" s="19">
        <f t="shared" ca="1" si="123"/>
        <v>0.13471756952682237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0.11628592592592582</v>
      </c>
    </row>
    <row r="182" spans="1:30">
      <c r="A182" s="31" t="s">
        <v>353</v>
      </c>
      <c r="B182" s="2">
        <v>135</v>
      </c>
      <c r="C182" s="128">
        <v>100.53</v>
      </c>
      <c r="D182" s="124">
        <v>1.3412999999999999</v>
      </c>
      <c r="E182" s="32">
        <f t="shared" si="117"/>
        <v>0.22000000000000003</v>
      </c>
      <c r="F182" s="13">
        <f t="shared" si="118"/>
        <v>0.11178733333333345</v>
      </c>
      <c r="H182" s="5">
        <f t="shared" si="119"/>
        <v>15.091290000000015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2020-07-01</v>
      </c>
      <c r="M182" s="18">
        <f t="shared" ca="1" si="122"/>
        <v>37800</v>
      </c>
      <c r="N182" s="19">
        <f t="shared" ca="1" si="123"/>
        <v>0.14572277380952395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0.10821266666666658</v>
      </c>
    </row>
    <row r="183" spans="1:30">
      <c r="A183" s="31" t="s">
        <v>355</v>
      </c>
      <c r="B183" s="2">
        <v>135</v>
      </c>
      <c r="C183" s="128">
        <v>100.25</v>
      </c>
      <c r="D183" s="124">
        <v>1.3451</v>
      </c>
      <c r="E183" s="32">
        <f t="shared" si="117"/>
        <v>0.22000000000000003</v>
      </c>
      <c r="F183" s="13">
        <f t="shared" si="118"/>
        <v>0.10869074074074092</v>
      </c>
      <c r="H183" s="5">
        <f t="shared" si="119"/>
        <v>14.673250000000024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2020-07-01</v>
      </c>
      <c r="M183" s="18">
        <f t="shared" ca="1" si="122"/>
        <v>37665</v>
      </c>
      <c r="N183" s="19">
        <f t="shared" ca="1" si="123"/>
        <v>0.14219397982211626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0.11130925925925911</v>
      </c>
    </row>
    <row r="184" spans="1:30">
      <c r="A184" s="31" t="s">
        <v>357</v>
      </c>
      <c r="B184" s="2">
        <v>135</v>
      </c>
      <c r="C184" s="128">
        <v>101.18</v>
      </c>
      <c r="D184" s="124">
        <v>1.3327</v>
      </c>
      <c r="E184" s="32">
        <f t="shared" si="117"/>
        <v>0.22000000000000003</v>
      </c>
      <c r="F184" s="13">
        <f t="shared" si="118"/>
        <v>0.11897585185185196</v>
      </c>
      <c r="H184" s="5">
        <f t="shared" si="119"/>
        <v>16.061740000000015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2020-07-01</v>
      </c>
      <c r="M184" s="18">
        <f t="shared" ca="1" si="122"/>
        <v>37260</v>
      </c>
      <c r="N184" s="19">
        <f t="shared" ca="1" si="123"/>
        <v>0.15734125335480423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0.10102414814814807</v>
      </c>
    </row>
    <row r="185" spans="1:30">
      <c r="A185" s="31" t="s">
        <v>359</v>
      </c>
      <c r="B185" s="2">
        <v>135</v>
      </c>
      <c r="C185" s="128">
        <v>100.62</v>
      </c>
      <c r="D185" s="124">
        <v>1.3401000000000001</v>
      </c>
      <c r="E185" s="32">
        <f t="shared" si="117"/>
        <v>0.22000000000000003</v>
      </c>
      <c r="F185" s="13">
        <f t="shared" si="118"/>
        <v>0.1127826666666667</v>
      </c>
      <c r="H185" s="5">
        <f t="shared" si="119"/>
        <v>15.225660000000005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2020-07-01</v>
      </c>
      <c r="M185" s="18">
        <f t="shared" ca="1" si="122"/>
        <v>36180</v>
      </c>
      <c r="N185" s="19">
        <f t="shared" ca="1" si="123"/>
        <v>0.15360325870646771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0.10721733333333333</v>
      </c>
    </row>
    <row r="186" spans="1:30">
      <c r="A186" s="31" t="s">
        <v>361</v>
      </c>
      <c r="B186" s="2">
        <v>135</v>
      </c>
      <c r="C186" s="128">
        <v>100.49</v>
      </c>
      <c r="D186" s="124">
        <v>1.3418000000000001</v>
      </c>
      <c r="E186" s="32">
        <f t="shared" si="117"/>
        <v>0.22000000000000003</v>
      </c>
      <c r="F186" s="13">
        <f t="shared" si="118"/>
        <v>0.11134496296296309</v>
      </c>
      <c r="H186" s="5">
        <f t="shared" si="119"/>
        <v>15.031570000000016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2020-07-01</v>
      </c>
      <c r="M186" s="18">
        <f t="shared" ca="1" si="122"/>
        <v>36045</v>
      </c>
      <c r="N186" s="19">
        <f t="shared" ca="1" si="123"/>
        <v>0.15221315161603569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0.10865503703703694</v>
      </c>
    </row>
    <row r="187" spans="1:30">
      <c r="A187" s="31" t="s">
        <v>363</v>
      </c>
      <c r="B187" s="2">
        <v>135</v>
      </c>
      <c r="C187" s="128">
        <v>99.72</v>
      </c>
      <c r="D187" s="124">
        <v>1.3522000000000001</v>
      </c>
      <c r="E187" s="32">
        <f t="shared" si="117"/>
        <v>0.22000000000000003</v>
      </c>
      <c r="F187" s="13">
        <f t="shared" si="118"/>
        <v>0.10282933333333348</v>
      </c>
      <c r="H187" s="5">
        <f t="shared" si="119"/>
        <v>13.881960000000021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2020-07-01</v>
      </c>
      <c r="M187" s="18">
        <f t="shared" ca="1" si="122"/>
        <v>35910</v>
      </c>
      <c r="N187" s="19">
        <f t="shared" ca="1" si="123"/>
        <v>0.14110040100250648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0.11717066666666655</v>
      </c>
    </row>
    <row r="188" spans="1:30">
      <c r="A188" s="31" t="s">
        <v>365</v>
      </c>
      <c r="B188" s="2">
        <v>135</v>
      </c>
      <c r="C188" s="128">
        <v>98.81</v>
      </c>
      <c r="D188" s="124">
        <v>1.3646</v>
      </c>
      <c r="E188" s="32">
        <f t="shared" si="117"/>
        <v>0.22000000000000003</v>
      </c>
      <c r="F188" s="13">
        <f t="shared" si="118"/>
        <v>9.2765407407407519E-2</v>
      </c>
      <c r="H188" s="5">
        <f t="shared" si="119"/>
        <v>12.523330000000016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2020-07-01</v>
      </c>
      <c r="M188" s="18">
        <f t="shared" ca="1" si="122"/>
        <v>35775</v>
      </c>
      <c r="N188" s="19">
        <f t="shared" ca="1" si="123"/>
        <v>0.12777122152341036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0.12723459259259251</v>
      </c>
    </row>
    <row r="189" spans="1:30">
      <c r="A189" s="31" t="s">
        <v>367</v>
      </c>
      <c r="B189" s="2">
        <v>135</v>
      </c>
      <c r="C189" s="128">
        <v>97.84</v>
      </c>
      <c r="D189" s="124">
        <v>1.3782000000000001</v>
      </c>
      <c r="E189" s="32">
        <f t="shared" si="117"/>
        <v>0.22000000000000003</v>
      </c>
      <c r="F189" s="13">
        <f t="shared" si="118"/>
        <v>8.2037925925926125E-2</v>
      </c>
      <c r="H189" s="5">
        <f t="shared" si="119"/>
        <v>11.075120000000027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2020-07-01</v>
      </c>
      <c r="M189" s="18">
        <f t="shared" ca="1" si="122"/>
        <v>35370</v>
      </c>
      <c r="N189" s="19">
        <f t="shared" ca="1" si="123"/>
        <v>0.11428947695787418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0.1379620740740739</v>
      </c>
    </row>
    <row r="190" spans="1:30">
      <c r="A190" s="31" t="s">
        <v>369</v>
      </c>
      <c r="B190" s="2">
        <v>135</v>
      </c>
      <c r="C190" s="128">
        <v>98.22</v>
      </c>
      <c r="D190" s="124">
        <v>1.3728</v>
      </c>
      <c r="E190" s="32">
        <f t="shared" si="117"/>
        <v>0.22000000000000003</v>
      </c>
      <c r="F190" s="13">
        <f t="shared" si="118"/>
        <v>8.6240444444444439E-2</v>
      </c>
      <c r="H190" s="5">
        <f t="shared" si="119"/>
        <v>11.64246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2020-07-01</v>
      </c>
      <c r="M190" s="18">
        <f t="shared" ca="1" si="122"/>
        <v>35235</v>
      </c>
      <c r="N190" s="19">
        <f t="shared" ca="1" si="123"/>
        <v>0.12060445295870584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0.13375955555555558</v>
      </c>
    </row>
    <row r="191" spans="1:30">
      <c r="A191" s="31" t="s">
        <v>371</v>
      </c>
      <c r="B191" s="2">
        <v>135</v>
      </c>
      <c r="C191" s="128">
        <v>98.55</v>
      </c>
      <c r="D191" s="124">
        <v>1.3682000000000001</v>
      </c>
      <c r="E191" s="32">
        <f t="shared" si="117"/>
        <v>0.22000000000000003</v>
      </c>
      <c r="F191" s="13">
        <f t="shared" si="118"/>
        <v>8.9890000000000081E-2</v>
      </c>
      <c r="H191" s="5">
        <f t="shared" si="119"/>
        <v>12.13515000000001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2020-07-01</v>
      </c>
      <c r="M191" s="18">
        <f t="shared" ca="1" si="122"/>
        <v>35100</v>
      </c>
      <c r="N191" s="19">
        <f t="shared" ca="1" si="123"/>
        <v>0.12619173076923088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0.13010999999999995</v>
      </c>
    </row>
    <row r="192" spans="1:30">
      <c r="A192" s="31" t="s">
        <v>373</v>
      </c>
      <c r="B192" s="2">
        <v>135</v>
      </c>
      <c r="C192" s="128">
        <v>98.5</v>
      </c>
      <c r="D192" s="124">
        <v>1.369</v>
      </c>
      <c r="E192" s="32">
        <f t="shared" si="117"/>
        <v>0.22000000000000003</v>
      </c>
      <c r="F192" s="13">
        <f t="shared" si="118"/>
        <v>8.9337037037037173E-2</v>
      </c>
      <c r="H192" s="5">
        <f t="shared" si="119"/>
        <v>12.060500000000019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2020-07-01</v>
      </c>
      <c r="M192" s="18">
        <f t="shared" ca="1" si="122"/>
        <v>34965</v>
      </c>
      <c r="N192" s="19">
        <f t="shared" ca="1" si="123"/>
        <v>0.1258996853996856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0.13066296296296287</v>
      </c>
    </row>
    <row r="193" spans="1:30">
      <c r="A193" s="31" t="s">
        <v>375</v>
      </c>
      <c r="B193" s="2">
        <v>135</v>
      </c>
      <c r="C193" s="128">
        <v>99.84</v>
      </c>
      <c r="D193" s="124">
        <v>1.3505</v>
      </c>
      <c r="E193" s="32">
        <f t="shared" si="117"/>
        <v>0.22000000000000003</v>
      </c>
      <c r="F193" s="13">
        <f t="shared" si="118"/>
        <v>0.10415644444444457</v>
      </c>
      <c r="H193" s="5">
        <f t="shared" si="119"/>
        <v>14.061120000000017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2020-07-01</v>
      </c>
      <c r="M193" s="18">
        <f t="shared" ca="1" si="122"/>
        <v>34830</v>
      </c>
      <c r="N193" s="19">
        <f t="shared" ca="1" si="123"/>
        <v>0.14735310938845839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0.11584355555555546</v>
      </c>
    </row>
    <row r="194" spans="1:30">
      <c r="A194" s="31" t="s">
        <v>377</v>
      </c>
      <c r="B194" s="2">
        <v>135</v>
      </c>
      <c r="C194" s="128">
        <v>99.58</v>
      </c>
      <c r="D194" s="124">
        <v>1.3541000000000001</v>
      </c>
      <c r="E194" s="32">
        <f t="shared" si="117"/>
        <v>0.22000000000000003</v>
      </c>
      <c r="F194" s="13">
        <f t="shared" si="118"/>
        <v>0.10128103703703711</v>
      </c>
      <c r="H194" s="5">
        <f t="shared" si="119"/>
        <v>13.672940000000011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2020-07-01</v>
      </c>
      <c r="M194" s="18">
        <f t="shared" ca="1" si="122"/>
        <v>34425</v>
      </c>
      <c r="N194" s="19">
        <f t="shared" ca="1" si="123"/>
        <v>0.14497089615105313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0.11871896296296292</v>
      </c>
    </row>
    <row r="195" spans="1:30">
      <c r="A195" s="31" t="s">
        <v>379</v>
      </c>
      <c r="B195" s="2">
        <v>135</v>
      </c>
      <c r="C195" s="128">
        <v>99.21</v>
      </c>
      <c r="D195" s="124">
        <v>1.3591</v>
      </c>
      <c r="E195" s="32">
        <f t="shared" si="117"/>
        <v>0.22000000000000003</v>
      </c>
      <c r="F195" s="13">
        <f t="shared" si="118"/>
        <v>9.7189111111111129E-2</v>
      </c>
      <c r="H195" s="5">
        <f t="shared" si="119"/>
        <v>13.120530000000002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2020-07-01</v>
      </c>
      <c r="M195" s="18">
        <f t="shared" ca="1" si="122"/>
        <v>34290</v>
      </c>
      <c r="N195" s="19">
        <f t="shared" ca="1" si="123"/>
        <v>0.13966151793525813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0.1228108888888889</v>
      </c>
    </row>
    <row r="196" spans="1:30">
      <c r="A196" s="31" t="s">
        <v>381</v>
      </c>
      <c r="B196" s="2">
        <v>135</v>
      </c>
      <c r="C196" s="128">
        <v>99.81</v>
      </c>
      <c r="D196" s="124">
        <v>1.351</v>
      </c>
      <c r="E196" s="32">
        <f t="shared" si="117"/>
        <v>0.22000000000000003</v>
      </c>
      <c r="F196" s="13">
        <f t="shared" si="118"/>
        <v>0.10382466666666675</v>
      </c>
      <c r="H196" s="5">
        <f t="shared" si="119"/>
        <v>14.016330000000011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2020-07-01</v>
      </c>
      <c r="M196" s="18">
        <f t="shared" ca="1" si="122"/>
        <v>34155</v>
      </c>
      <c r="N196" s="19">
        <f t="shared" ca="1" si="123"/>
        <v>0.14978657444005283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0.11617533333333328</v>
      </c>
    </row>
    <row r="197" spans="1:30">
      <c r="A197" s="31" t="s">
        <v>383</v>
      </c>
      <c r="B197" s="2">
        <v>135</v>
      </c>
      <c r="C197" s="128">
        <v>99.82</v>
      </c>
      <c r="D197" s="124">
        <v>1.3508</v>
      </c>
      <c r="E197" s="32">
        <f t="shared" si="117"/>
        <v>0.22000000000000003</v>
      </c>
      <c r="F197" s="13">
        <f t="shared" si="118"/>
        <v>0.10393525925925928</v>
      </c>
      <c r="H197" s="5">
        <f t="shared" si="119"/>
        <v>14.031260000000003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2020-07-01</v>
      </c>
      <c r="M197" s="18">
        <f t="shared" ca="1" si="122"/>
        <v>34020</v>
      </c>
      <c r="N197" s="19">
        <f t="shared" ca="1" si="123"/>
        <v>0.15054114932392715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0.11606474074074075</v>
      </c>
    </row>
    <row r="198" spans="1:30">
      <c r="A198" s="31" t="s">
        <v>385</v>
      </c>
      <c r="B198" s="2">
        <v>135</v>
      </c>
      <c r="C198" s="128">
        <v>99.18</v>
      </c>
      <c r="D198" s="124">
        <v>1.3594999999999999</v>
      </c>
      <c r="E198" s="32">
        <f t="shared" si="117"/>
        <v>0.22000000000000003</v>
      </c>
      <c r="F198" s="13">
        <f t="shared" si="118"/>
        <v>9.6857333333333517E-2</v>
      </c>
      <c r="H198" s="5">
        <f t="shared" si="119"/>
        <v>13.075740000000025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2020-07-01</v>
      </c>
      <c r="M198" s="18">
        <f t="shared" ca="1" si="122"/>
        <v>33885</v>
      </c>
      <c r="N198" s="19">
        <f t="shared" ca="1" si="123"/>
        <v>0.14084831341301488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0.12314266666666651</v>
      </c>
    </row>
    <row r="199" spans="1:30">
      <c r="A199" s="31" t="s">
        <v>387</v>
      </c>
      <c r="B199" s="2">
        <v>135</v>
      </c>
      <c r="C199" s="128">
        <v>98.48</v>
      </c>
      <c r="D199" s="124">
        <v>1.3692</v>
      </c>
      <c r="E199" s="32">
        <f t="shared" si="117"/>
        <v>0.22000000000000003</v>
      </c>
      <c r="F199" s="13">
        <f t="shared" si="118"/>
        <v>8.9115851851851891E-2</v>
      </c>
      <c r="H199" s="5">
        <f t="shared" si="119"/>
        <v>12.030640000000005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2020-07-01</v>
      </c>
      <c r="M199" s="18">
        <f t="shared" ca="1" si="122"/>
        <v>33480</v>
      </c>
      <c r="N199" s="19">
        <f t="shared" ca="1" si="123"/>
        <v>0.13115841099163686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0.13088414814814814</v>
      </c>
    </row>
    <row r="200" spans="1:30">
      <c r="A200" s="31" t="s">
        <v>389</v>
      </c>
      <c r="B200" s="2">
        <v>135</v>
      </c>
      <c r="C200" s="128">
        <v>98.87</v>
      </c>
      <c r="D200" s="124">
        <v>1.3637999999999999</v>
      </c>
      <c r="E200" s="32">
        <f t="shared" si="117"/>
        <v>0.22000000000000003</v>
      </c>
      <c r="F200" s="13">
        <f t="shared" si="118"/>
        <v>9.3428962962963172E-2</v>
      </c>
      <c r="H200" s="5">
        <f t="shared" si="119"/>
        <v>12.612910000000028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2020-07-01</v>
      </c>
      <c r="M200" s="18">
        <f t="shared" ca="1" si="122"/>
        <v>33345</v>
      </c>
      <c r="N200" s="19">
        <f t="shared" ca="1" si="123"/>
        <v>0.138063042435148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0.12657103703703687</v>
      </c>
    </row>
    <row r="201" spans="1:30">
      <c r="A201" s="31" t="s">
        <v>391</v>
      </c>
      <c r="B201" s="2">
        <v>135</v>
      </c>
      <c r="C201" s="128">
        <v>99.32</v>
      </c>
      <c r="D201" s="124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9.8405629629629676E-2</v>
      </c>
      <c r="H201" s="5">
        <f t="shared" ref="H201:H232" si="139">IF(G201="",$F$1*C201-B201,G201-B201)</f>
        <v>13.284760000000006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2020-07-01</v>
      </c>
      <c r="M201" s="18">
        <f t="shared" ref="M201:M232" ca="1" si="142">(L201-K201+1)*B201</f>
        <v>33210</v>
      </c>
      <c r="N201" s="19">
        <f t="shared" ref="N201:N232" ca="1" si="143">H201/M201*365</f>
        <v>0.14600835290575134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0.12159437037037035</v>
      </c>
    </row>
    <row r="202" spans="1:30">
      <c r="A202" s="31" t="s">
        <v>393</v>
      </c>
      <c r="B202" s="2">
        <v>135</v>
      </c>
      <c r="C202" s="128">
        <v>99.43</v>
      </c>
      <c r="D202" s="124">
        <v>1.3561000000000001</v>
      </c>
      <c r="E202" s="32">
        <f t="shared" si="137"/>
        <v>0.22000000000000003</v>
      </c>
      <c r="F202" s="13">
        <f t="shared" si="138"/>
        <v>9.962214814814821E-2</v>
      </c>
      <c r="H202" s="5">
        <f t="shared" si="139"/>
        <v>13.448990000000009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2020-07-01</v>
      </c>
      <c r="M202" s="18">
        <f t="shared" ca="1" si="142"/>
        <v>33075</v>
      </c>
      <c r="N202" s="19">
        <f t="shared" ca="1" si="143"/>
        <v>0.14841666969009837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0.12037785185185182</v>
      </c>
    </row>
    <row r="203" spans="1:30">
      <c r="A203" s="31" t="s">
        <v>395</v>
      </c>
      <c r="B203" s="2">
        <v>135</v>
      </c>
      <c r="C203" s="128">
        <v>97.87</v>
      </c>
      <c r="D203" s="124">
        <v>1.3777999999999999</v>
      </c>
      <c r="E203" s="32">
        <f t="shared" si="137"/>
        <v>0.22000000000000003</v>
      </c>
      <c r="F203" s="13">
        <f t="shared" si="138"/>
        <v>8.2369703703703737E-2</v>
      </c>
      <c r="H203" s="5">
        <f t="shared" si="139"/>
        <v>11.119910000000004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2020-07-01</v>
      </c>
      <c r="M203" s="18">
        <f t="shared" ca="1" si="142"/>
        <v>32940</v>
      </c>
      <c r="N203" s="19">
        <f t="shared" ca="1" si="143"/>
        <v>0.12321697480267159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0.13763029629629631</v>
      </c>
    </row>
    <row r="204" spans="1:30">
      <c r="A204" s="31" t="s">
        <v>397</v>
      </c>
      <c r="B204" s="2">
        <v>135</v>
      </c>
      <c r="C204" s="128">
        <v>97.29</v>
      </c>
      <c r="D204" s="124">
        <v>1.3859999999999999</v>
      </c>
      <c r="E204" s="32">
        <f t="shared" si="137"/>
        <v>0.22000000000000003</v>
      </c>
      <c r="F204" s="13">
        <f t="shared" si="138"/>
        <v>7.5955333333333402E-2</v>
      </c>
      <c r="H204" s="5">
        <f t="shared" si="139"/>
        <v>10.25397000000001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2020-07-01</v>
      </c>
      <c r="M204" s="18">
        <f t="shared" ca="1" si="142"/>
        <v>32535</v>
      </c>
      <c r="N204" s="19">
        <f t="shared" ca="1" si="143"/>
        <v>0.1150360857538037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0.14404466666666663</v>
      </c>
    </row>
    <row r="205" spans="1:30">
      <c r="A205" s="31" t="s">
        <v>399</v>
      </c>
      <c r="B205" s="2">
        <v>135</v>
      </c>
      <c r="C205" s="128">
        <v>96.72</v>
      </c>
      <c r="D205" s="124">
        <v>1.3940999999999999</v>
      </c>
      <c r="E205" s="32">
        <f t="shared" si="137"/>
        <v>0.22000000000000003</v>
      </c>
      <c r="F205" s="13">
        <f t="shared" si="138"/>
        <v>6.9651555555555605E-2</v>
      </c>
      <c r="H205" s="5">
        <f t="shared" si="139"/>
        <v>9.4029600000000073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2020-07-01</v>
      </c>
      <c r="M205" s="18">
        <f t="shared" ca="1" si="142"/>
        <v>32400</v>
      </c>
      <c r="N205" s="19">
        <f t="shared" ca="1" si="143"/>
        <v>0.10592840740740748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0.15034844444444442</v>
      </c>
    </row>
    <row r="206" spans="1:30">
      <c r="A206" s="31" t="s">
        <v>401</v>
      </c>
      <c r="B206" s="2">
        <v>135</v>
      </c>
      <c r="C206" s="128">
        <v>97.12</v>
      </c>
      <c r="D206" s="124">
        <v>1.3884000000000001</v>
      </c>
      <c r="E206" s="32">
        <f t="shared" si="137"/>
        <v>0.22000000000000003</v>
      </c>
      <c r="F206" s="13">
        <f t="shared" si="138"/>
        <v>7.4075259259259424E-2</v>
      </c>
      <c r="H206" s="5">
        <f t="shared" si="139"/>
        <v>10.000160000000022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2020-07-01</v>
      </c>
      <c r="M206" s="18">
        <f t="shared" ca="1" si="142"/>
        <v>32265</v>
      </c>
      <c r="N206" s="19">
        <f t="shared" ca="1" si="143"/>
        <v>0.11312748799008239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0.1459247407407406</v>
      </c>
    </row>
    <row r="207" spans="1:30">
      <c r="A207" s="31" t="s">
        <v>403</v>
      </c>
      <c r="B207" s="2">
        <v>135</v>
      </c>
      <c r="C207" s="128">
        <v>96.96</v>
      </c>
      <c r="D207" s="124">
        <v>1.3907</v>
      </c>
      <c r="E207" s="32">
        <f t="shared" si="137"/>
        <v>0.22000000000000003</v>
      </c>
      <c r="F207" s="13">
        <f t="shared" si="138"/>
        <v>7.2305777777777774E-2</v>
      </c>
      <c r="H207" s="5">
        <f t="shared" si="139"/>
        <v>9.7612799999999993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2020-07-01</v>
      </c>
      <c r="M207" s="18">
        <f t="shared" ca="1" si="142"/>
        <v>32130</v>
      </c>
      <c r="N207" s="19">
        <f t="shared" ca="1" si="143"/>
        <v>0.11088911297852473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0.14769422222222225</v>
      </c>
    </row>
    <row r="208" spans="1:30">
      <c r="A208" s="31" t="s">
        <v>405</v>
      </c>
      <c r="B208" s="2">
        <v>135</v>
      </c>
      <c r="C208" s="128">
        <v>97.39</v>
      </c>
      <c r="D208" s="124">
        <v>1.3846000000000001</v>
      </c>
      <c r="E208" s="32">
        <f t="shared" si="137"/>
        <v>0.22000000000000003</v>
      </c>
      <c r="F208" s="13">
        <f t="shared" si="138"/>
        <v>7.7061259259259413E-2</v>
      </c>
      <c r="H208" s="5">
        <f t="shared" si="139"/>
        <v>10.40327000000002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2020-07-01</v>
      </c>
      <c r="M208" s="18">
        <f t="shared" ca="1" si="142"/>
        <v>31995</v>
      </c>
      <c r="N208" s="19">
        <f t="shared" ca="1" si="143"/>
        <v>0.11868084231911261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0.14293874074074062</v>
      </c>
    </row>
    <row r="209" spans="1:30">
      <c r="A209" s="31" t="s">
        <v>407</v>
      </c>
      <c r="B209" s="2">
        <v>135</v>
      </c>
      <c r="C209" s="128">
        <v>99.02</v>
      </c>
      <c r="D209" s="124">
        <v>1.3616999999999999</v>
      </c>
      <c r="E209" s="32">
        <f t="shared" si="137"/>
        <v>0.22000000000000003</v>
      </c>
      <c r="F209" s="13">
        <f t="shared" si="138"/>
        <v>9.5087851851851868E-2</v>
      </c>
      <c r="H209" s="5">
        <f t="shared" si="139"/>
        <v>12.836860000000001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2020-07-01</v>
      </c>
      <c r="M209" s="18">
        <f t="shared" ca="1" si="142"/>
        <v>31590</v>
      </c>
      <c r="N209" s="19">
        <f t="shared" ca="1" si="143"/>
        <v>0.14832079455523903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0.12491214814814816</v>
      </c>
    </row>
    <row r="210" spans="1:30">
      <c r="A210" s="31" t="s">
        <v>409</v>
      </c>
      <c r="B210" s="2">
        <v>135</v>
      </c>
      <c r="C210" s="128">
        <v>99.02</v>
      </c>
      <c r="D210" s="124">
        <v>1.3617999999999999</v>
      </c>
      <c r="E210" s="32">
        <f t="shared" si="137"/>
        <v>0.22000000000000003</v>
      </c>
      <c r="F210" s="13">
        <f t="shared" si="138"/>
        <v>9.5087851851851868E-2</v>
      </c>
      <c r="H210" s="5">
        <f t="shared" si="139"/>
        <v>12.836860000000001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2020-07-01</v>
      </c>
      <c r="M210" s="18">
        <f t="shared" ca="1" si="142"/>
        <v>31455</v>
      </c>
      <c r="N210" s="19">
        <f t="shared" ca="1" si="143"/>
        <v>0.1489573644889525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0.12491214814814816</v>
      </c>
    </row>
    <row r="211" spans="1:30">
      <c r="A211" s="31" t="s">
        <v>411</v>
      </c>
      <c r="B211" s="2">
        <v>135</v>
      </c>
      <c r="C211" s="128">
        <v>99.14</v>
      </c>
      <c r="D211" s="124">
        <v>1.3601000000000001</v>
      </c>
      <c r="E211" s="32">
        <f t="shared" si="137"/>
        <v>0.22000000000000003</v>
      </c>
      <c r="F211" s="13">
        <f t="shared" si="138"/>
        <v>9.6414962962962938E-2</v>
      </c>
      <c r="H211" s="5">
        <f t="shared" si="139"/>
        <v>13.016019999999997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2020-07-01</v>
      </c>
      <c r="M211" s="18">
        <f t="shared" ca="1" si="142"/>
        <v>31320</v>
      </c>
      <c r="N211" s="19">
        <f t="shared" ca="1" si="143"/>
        <v>0.15168733397190293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0.12358503703703709</v>
      </c>
    </row>
    <row r="212" spans="1:30">
      <c r="A212" s="31" t="s">
        <v>413</v>
      </c>
      <c r="B212" s="2">
        <v>135</v>
      </c>
      <c r="C212" s="128">
        <v>99.01</v>
      </c>
      <c r="D212" s="124">
        <v>1.3619000000000001</v>
      </c>
      <c r="E212" s="32">
        <f t="shared" si="137"/>
        <v>0.22000000000000003</v>
      </c>
      <c r="F212" s="13">
        <f t="shared" si="138"/>
        <v>9.4977259259259331E-2</v>
      </c>
      <c r="H212" s="5">
        <f t="shared" si="139"/>
        <v>12.821930000000009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2020-07-01</v>
      </c>
      <c r="M212" s="18">
        <f t="shared" ca="1" si="142"/>
        <v>31185</v>
      </c>
      <c r="N212" s="19">
        <f t="shared" ca="1" si="143"/>
        <v>0.15007229276895953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0.12502274074074071</v>
      </c>
    </row>
    <row r="213" spans="1:30">
      <c r="A213" s="31" t="s">
        <v>415</v>
      </c>
      <c r="B213" s="2">
        <v>135</v>
      </c>
      <c r="C213" s="128">
        <v>99.73</v>
      </c>
      <c r="D213" s="124">
        <v>1.3521000000000001</v>
      </c>
      <c r="E213" s="32">
        <f t="shared" si="137"/>
        <v>0.22000000000000003</v>
      </c>
      <c r="F213" s="13">
        <f t="shared" si="138"/>
        <v>0.10293992592592602</v>
      </c>
      <c r="H213" s="5">
        <f t="shared" si="139"/>
        <v>13.896890000000013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2020-07-01</v>
      </c>
      <c r="M213" s="18">
        <f t="shared" ca="1" si="142"/>
        <v>31050</v>
      </c>
      <c r="N213" s="19">
        <f t="shared" ca="1" si="143"/>
        <v>0.1633611867954913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0.11706007407407401</v>
      </c>
    </row>
    <row r="214" spans="1:30">
      <c r="A214" s="31" t="s">
        <v>417</v>
      </c>
      <c r="B214" s="2">
        <v>135</v>
      </c>
      <c r="C214" s="128">
        <v>98.97</v>
      </c>
      <c r="D214" s="124">
        <v>1.3625</v>
      </c>
      <c r="E214" s="32">
        <f t="shared" si="137"/>
        <v>0.22000000000000003</v>
      </c>
      <c r="F214" s="13">
        <f t="shared" si="138"/>
        <v>9.453488888888896E-2</v>
      </c>
      <c r="H214" s="5">
        <f t="shared" si="139"/>
        <v>12.76221000000001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2020-07-01</v>
      </c>
      <c r="M214" s="18">
        <f t="shared" ca="1" si="142"/>
        <v>30645</v>
      </c>
      <c r="N214" s="19">
        <f t="shared" ca="1" si="143"/>
        <v>0.15200543808125316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0.12546511111111108</v>
      </c>
    </row>
    <row r="215" spans="1:30">
      <c r="A215" s="31" t="s">
        <v>419</v>
      </c>
      <c r="B215" s="2">
        <v>135</v>
      </c>
      <c r="C215" s="128">
        <v>98.02</v>
      </c>
      <c r="D215" s="124">
        <v>1.3755999999999999</v>
      </c>
      <c r="E215" s="32">
        <f t="shared" si="137"/>
        <v>0.22000000000000003</v>
      </c>
      <c r="F215" s="13">
        <f t="shared" si="138"/>
        <v>8.4028592592592641E-2</v>
      </c>
      <c r="H215" s="5">
        <f t="shared" si="139"/>
        <v>11.343860000000006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2020-07-01</v>
      </c>
      <c r="M215" s="18">
        <f t="shared" ca="1" si="142"/>
        <v>30510</v>
      </c>
      <c r="N215" s="19">
        <f t="shared" ca="1" si="143"/>
        <v>0.13570989511635537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0.13597140740740737</v>
      </c>
    </row>
    <row r="216" spans="1:30">
      <c r="A216" s="31" t="s">
        <v>421</v>
      </c>
      <c r="B216" s="2">
        <v>135</v>
      </c>
      <c r="C216" s="128">
        <v>98.94</v>
      </c>
      <c r="D216" s="124">
        <v>1.3628</v>
      </c>
      <c r="E216" s="32">
        <f t="shared" si="137"/>
        <v>0.22000000000000003</v>
      </c>
      <c r="F216" s="13">
        <f t="shared" si="138"/>
        <v>9.420311111111114E-2</v>
      </c>
      <c r="H216" s="5">
        <f t="shared" si="139"/>
        <v>12.717420000000004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2020-07-01</v>
      </c>
      <c r="M216" s="18">
        <f t="shared" ca="1" si="142"/>
        <v>30375</v>
      </c>
      <c r="N216" s="19">
        <f t="shared" ca="1" si="143"/>
        <v>0.15281838024691363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0.1257968888888889</v>
      </c>
    </row>
    <row r="217" spans="1:30">
      <c r="A217" s="31" t="s">
        <v>423</v>
      </c>
      <c r="B217" s="2">
        <v>135</v>
      </c>
      <c r="C217" s="128">
        <v>99.38</v>
      </c>
      <c r="D217" s="124">
        <v>1.3568</v>
      </c>
      <c r="E217" s="32">
        <f t="shared" si="137"/>
        <v>0.22000000000000003</v>
      </c>
      <c r="F217" s="13">
        <f t="shared" si="138"/>
        <v>9.9069185185185107E-2</v>
      </c>
      <c r="H217" s="5">
        <f t="shared" si="139"/>
        <v>13.374339999999989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2020-07-01</v>
      </c>
      <c r="M217" s="18">
        <f t="shared" ca="1" si="142"/>
        <v>30240</v>
      </c>
      <c r="N217" s="19">
        <f t="shared" ca="1" si="143"/>
        <v>0.16142969907407395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0.12093081481481492</v>
      </c>
    </row>
    <row r="218" spans="1:30">
      <c r="A218" s="31" t="s">
        <v>425</v>
      </c>
      <c r="B218" s="2">
        <v>135</v>
      </c>
      <c r="C218" s="128">
        <v>100.36</v>
      </c>
      <c r="D218" s="124">
        <v>1.3435999999999999</v>
      </c>
      <c r="E218" s="32">
        <f t="shared" si="137"/>
        <v>0.22000000000000003</v>
      </c>
      <c r="F218" s="13">
        <f t="shared" si="138"/>
        <v>0.10990725925925926</v>
      </c>
      <c r="H218" s="5">
        <f t="shared" si="139"/>
        <v>14.837479999999999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2020-07-01</v>
      </c>
      <c r="M218" s="18">
        <f t="shared" ca="1" si="142"/>
        <v>30105</v>
      </c>
      <c r="N218" s="19">
        <f t="shared" ca="1" si="143"/>
        <v>0.17989304766650058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0.11009274074074077</v>
      </c>
    </row>
    <row r="219" spans="1:30">
      <c r="A219" s="31" t="s">
        <v>427</v>
      </c>
      <c r="B219" s="2">
        <v>135</v>
      </c>
      <c r="C219" s="128">
        <v>99.67</v>
      </c>
      <c r="D219" s="124">
        <v>1.3529</v>
      </c>
      <c r="E219" s="32">
        <f t="shared" si="137"/>
        <v>0.22000000000000003</v>
      </c>
      <c r="F219" s="13">
        <f t="shared" si="138"/>
        <v>0.10227637037037038</v>
      </c>
      <c r="H219" s="5">
        <f t="shared" si="139"/>
        <v>13.807310000000001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2020-07-01</v>
      </c>
      <c r="M219" s="18">
        <f t="shared" ca="1" si="142"/>
        <v>29700</v>
      </c>
      <c r="N219" s="19">
        <f t="shared" ca="1" si="143"/>
        <v>0.16968579629629632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0.11772362962962965</v>
      </c>
    </row>
    <row r="220" spans="1:30">
      <c r="A220" s="31" t="s">
        <v>429</v>
      </c>
      <c r="B220" s="2">
        <v>135</v>
      </c>
      <c r="C220" s="128">
        <v>99.34</v>
      </c>
      <c r="D220" s="124">
        <v>1.3573</v>
      </c>
      <c r="E220" s="32">
        <f t="shared" si="137"/>
        <v>0.22000000000000003</v>
      </c>
      <c r="F220" s="13">
        <f t="shared" si="138"/>
        <v>9.8626814814814959E-2</v>
      </c>
      <c r="H220" s="5">
        <f t="shared" si="139"/>
        <v>13.314620000000019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2020-07-01</v>
      </c>
      <c r="M220" s="18">
        <f t="shared" ca="1" si="142"/>
        <v>29565</v>
      </c>
      <c r="N220" s="19">
        <f t="shared" ca="1" si="143"/>
        <v>0.16437802469135826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0.12137318518518507</v>
      </c>
    </row>
    <row r="221" spans="1:30">
      <c r="A221" s="31" t="s">
        <v>431</v>
      </c>
      <c r="B221" s="2">
        <v>135</v>
      </c>
      <c r="C221" s="128">
        <v>99.73</v>
      </c>
      <c r="D221" s="124">
        <v>1.3520000000000001</v>
      </c>
      <c r="E221" s="32">
        <f t="shared" si="137"/>
        <v>0.22000000000000003</v>
      </c>
      <c r="F221" s="13">
        <f t="shared" si="138"/>
        <v>0.10293992592592602</v>
      </c>
      <c r="H221" s="5">
        <f t="shared" si="139"/>
        <v>13.896890000000013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2020-07-01</v>
      </c>
      <c r="M221" s="18">
        <f t="shared" ca="1" si="142"/>
        <v>29430</v>
      </c>
      <c r="N221" s="19">
        <f t="shared" ca="1" si="143"/>
        <v>0.17235354570166514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0.11706007407407401</v>
      </c>
    </row>
    <row r="222" spans="1:30">
      <c r="A222" s="31" t="s">
        <v>433</v>
      </c>
      <c r="B222" s="2">
        <v>135</v>
      </c>
      <c r="C222" s="128">
        <v>100.05</v>
      </c>
      <c r="D222" s="124">
        <v>1.3476999999999999</v>
      </c>
      <c r="E222" s="32">
        <f t="shared" si="137"/>
        <v>0.22000000000000003</v>
      </c>
      <c r="F222" s="13">
        <f t="shared" si="138"/>
        <v>0.10647888888888891</v>
      </c>
      <c r="H222" s="5">
        <f t="shared" si="139"/>
        <v>14.374650000000003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2020-07-01</v>
      </c>
      <c r="M222" s="18">
        <f t="shared" ca="1" si="142"/>
        <v>29295</v>
      </c>
      <c r="N222" s="19">
        <f t="shared" ca="1" si="143"/>
        <v>0.17910043522785463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0.11352111111111111</v>
      </c>
    </row>
    <row r="223" spans="1:30">
      <c r="A223" s="31" t="s">
        <v>435</v>
      </c>
      <c r="B223" s="2">
        <v>135</v>
      </c>
      <c r="C223" s="128">
        <v>100.89</v>
      </c>
      <c r="D223" s="124">
        <v>1.3365</v>
      </c>
      <c r="E223" s="32">
        <f t="shared" si="137"/>
        <v>0.22000000000000003</v>
      </c>
      <c r="F223" s="13">
        <f t="shared" si="138"/>
        <v>0.11576866666666669</v>
      </c>
      <c r="H223" s="5">
        <f t="shared" si="139"/>
        <v>15.628770000000003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2020-07-01</v>
      </c>
      <c r="M223" s="18">
        <f t="shared" ca="1" si="142"/>
        <v>29160</v>
      </c>
      <c r="N223" s="19">
        <f t="shared" ca="1" si="143"/>
        <v>0.1956276080246914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0.10423133333333334</v>
      </c>
    </row>
    <row r="224" spans="1:30">
      <c r="A224" s="31" t="s">
        <v>437</v>
      </c>
      <c r="B224" s="2">
        <v>135</v>
      </c>
      <c r="C224" s="128">
        <v>100.74</v>
      </c>
      <c r="D224" s="124">
        <v>1.3385</v>
      </c>
      <c r="E224" s="32">
        <f t="shared" si="137"/>
        <v>0.22000000000000003</v>
      </c>
      <c r="F224" s="13">
        <f t="shared" si="138"/>
        <v>0.11410977777777778</v>
      </c>
      <c r="H224" s="5">
        <f t="shared" si="139"/>
        <v>15.404820000000001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2020-07-01</v>
      </c>
      <c r="M224" s="18">
        <f t="shared" ca="1" si="142"/>
        <v>28755</v>
      </c>
      <c r="N224" s="19">
        <f t="shared" ca="1" si="143"/>
        <v>0.19554022952529995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0.10589022222222225</v>
      </c>
    </row>
    <row r="225" spans="1:30">
      <c r="A225" s="31" t="s">
        <v>439</v>
      </c>
      <c r="B225" s="2">
        <v>135</v>
      </c>
      <c r="C225" s="128">
        <v>100.37</v>
      </c>
      <c r="D225" s="124">
        <v>1.3433999999999999</v>
      </c>
      <c r="E225" s="32">
        <f t="shared" si="137"/>
        <v>0.22000000000000003</v>
      </c>
      <c r="F225" s="13">
        <f t="shared" si="138"/>
        <v>0.11001785185185201</v>
      </c>
      <c r="H225" s="5">
        <f t="shared" si="139"/>
        <v>14.85241000000002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2020-07-01</v>
      </c>
      <c r="M225" s="18">
        <f t="shared" ca="1" si="142"/>
        <v>28620</v>
      </c>
      <c r="N225" s="19">
        <f t="shared" ca="1" si="143"/>
        <v>0.18941752795248104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0.10998214814814802</v>
      </c>
    </row>
    <row r="226" spans="1:30">
      <c r="A226" s="31" t="s">
        <v>441</v>
      </c>
      <c r="B226" s="2">
        <v>135</v>
      </c>
      <c r="C226" s="128">
        <v>100.41</v>
      </c>
      <c r="D226" s="124">
        <v>1.3429</v>
      </c>
      <c r="E226" s="32">
        <f t="shared" si="137"/>
        <v>0.22000000000000003</v>
      </c>
      <c r="F226" s="13">
        <f t="shared" si="138"/>
        <v>0.11046022222222236</v>
      </c>
      <c r="H226" s="5">
        <f t="shared" si="139"/>
        <v>14.912130000000019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2020-07-01</v>
      </c>
      <c r="M226" s="18">
        <f t="shared" ca="1" si="142"/>
        <v>28485</v>
      </c>
      <c r="N226" s="19">
        <f t="shared" ca="1" si="143"/>
        <v>0.19108047919957899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0.10953977777777767</v>
      </c>
    </row>
    <row r="227" spans="1:30">
      <c r="A227" s="31" t="s">
        <v>443</v>
      </c>
      <c r="B227" s="2">
        <v>135</v>
      </c>
      <c r="C227" s="128">
        <v>99.68</v>
      </c>
      <c r="D227" s="124">
        <v>1.3527</v>
      </c>
      <c r="E227" s="32">
        <f t="shared" si="137"/>
        <v>0.22000000000000003</v>
      </c>
      <c r="F227" s="13">
        <f t="shared" si="138"/>
        <v>0.10238696296296312</v>
      </c>
      <c r="H227" s="5">
        <f t="shared" si="139"/>
        <v>13.822240000000022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2020-07-01</v>
      </c>
      <c r="M227" s="18">
        <f t="shared" ca="1" si="142"/>
        <v>28350</v>
      </c>
      <c r="N227" s="19">
        <f t="shared" ca="1" si="143"/>
        <v>0.17795829276895972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0.1176130370370369</v>
      </c>
    </row>
    <row r="228" spans="1:30">
      <c r="A228" s="31" t="s">
        <v>445</v>
      </c>
      <c r="B228" s="2">
        <v>135</v>
      </c>
      <c r="C228" s="128">
        <v>99.13</v>
      </c>
      <c r="D228" s="124">
        <v>1.3603000000000001</v>
      </c>
      <c r="E228" s="32">
        <f t="shared" si="137"/>
        <v>0.22000000000000003</v>
      </c>
      <c r="F228" s="13">
        <f t="shared" si="138"/>
        <v>9.6304370370370401E-2</v>
      </c>
      <c r="H228" s="5">
        <f t="shared" si="139"/>
        <v>13.001090000000005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2020-07-01</v>
      </c>
      <c r="M228" s="18">
        <f t="shared" ca="1" si="142"/>
        <v>28215</v>
      </c>
      <c r="N228" s="19">
        <f t="shared" ca="1" si="143"/>
        <v>0.16818705830232153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0.12369562962962963</v>
      </c>
    </row>
    <row r="229" spans="1:30">
      <c r="A229" s="31" t="s">
        <v>447</v>
      </c>
      <c r="B229" s="2">
        <v>135</v>
      </c>
      <c r="C229" s="128">
        <v>99.29</v>
      </c>
      <c r="D229" s="124">
        <v>1.3581000000000001</v>
      </c>
      <c r="E229" s="32">
        <f t="shared" si="137"/>
        <v>0.22000000000000003</v>
      </c>
      <c r="F229" s="13">
        <f t="shared" si="138"/>
        <v>9.8073851851852065E-2</v>
      </c>
      <c r="H229" s="5">
        <f t="shared" si="139"/>
        <v>13.239970000000028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2020-07-01</v>
      </c>
      <c r="M229" s="18">
        <f t="shared" ca="1" si="142"/>
        <v>27810</v>
      </c>
      <c r="N229" s="19">
        <f t="shared" ca="1" si="143"/>
        <v>0.17377163070837864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0.12192614814814796</v>
      </c>
    </row>
    <row r="230" spans="1:30">
      <c r="A230" s="31" t="s">
        <v>449</v>
      </c>
      <c r="B230" s="2">
        <v>135</v>
      </c>
      <c r="C230" s="128">
        <v>99.16</v>
      </c>
      <c r="D230" s="124">
        <v>1.3597999999999999</v>
      </c>
      <c r="E230" s="32">
        <f t="shared" si="137"/>
        <v>0.22000000000000003</v>
      </c>
      <c r="F230" s="13">
        <f t="shared" si="138"/>
        <v>9.6636148148148235E-2</v>
      </c>
      <c r="H230" s="5">
        <f t="shared" si="139"/>
        <v>13.045880000000011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2020-07-01</v>
      </c>
      <c r="M230" s="18">
        <f t="shared" ca="1" si="142"/>
        <v>27675</v>
      </c>
      <c r="N230" s="19">
        <f t="shared" ca="1" si="143"/>
        <v>0.17205948328816636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0.12336385185185179</v>
      </c>
    </row>
    <row r="231" spans="1:30">
      <c r="A231" s="31" t="s">
        <v>451</v>
      </c>
      <c r="B231" s="2">
        <v>135</v>
      </c>
      <c r="C231" s="128">
        <v>99.1</v>
      </c>
      <c r="D231" s="124">
        <v>1.3607</v>
      </c>
      <c r="E231" s="32">
        <f t="shared" si="137"/>
        <v>0.22000000000000003</v>
      </c>
      <c r="F231" s="13">
        <f t="shared" si="138"/>
        <v>9.5972592592592582E-2</v>
      </c>
      <c r="H231" s="5">
        <f t="shared" si="139"/>
        <v>12.956299999999999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2020-07-01</v>
      </c>
      <c r="M231" s="18">
        <f t="shared" ca="1" si="142"/>
        <v>27540</v>
      </c>
      <c r="N231" s="19">
        <f t="shared" ca="1" si="143"/>
        <v>0.1717156681190995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0.12402740740740745</v>
      </c>
    </row>
    <row r="232" spans="1:30">
      <c r="A232" s="31" t="s">
        <v>453</v>
      </c>
      <c r="B232" s="2">
        <v>135</v>
      </c>
      <c r="C232" s="128">
        <v>99.37</v>
      </c>
      <c r="D232" s="124">
        <v>1.357</v>
      </c>
      <c r="E232" s="32">
        <f t="shared" si="137"/>
        <v>0.22000000000000003</v>
      </c>
      <c r="F232" s="13">
        <f t="shared" si="138"/>
        <v>9.8958592592592778E-2</v>
      </c>
      <c r="H232" s="5">
        <f t="shared" si="139"/>
        <v>13.359410000000025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2020-07-01</v>
      </c>
      <c r="M232" s="18">
        <f t="shared" ca="1" si="142"/>
        <v>27405</v>
      </c>
      <c r="N232" s="19">
        <f t="shared" ca="1" si="143"/>
        <v>0.17793047436599196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0.12104140740740725</v>
      </c>
    </row>
    <row r="233" spans="1:30">
      <c r="A233" s="31" t="s">
        <v>455</v>
      </c>
      <c r="B233" s="2">
        <v>135</v>
      </c>
      <c r="C233" s="128">
        <v>97.58</v>
      </c>
      <c r="D233" s="124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7.9162518518518674E-2</v>
      </c>
      <c r="H233" s="5">
        <f t="shared" ref="H233:H264" si="158">IF(G233="",$F$1*C233-B233,G233-B233)</f>
        <v>10.686940000000021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2020-07-01</v>
      </c>
      <c r="M233" s="18">
        <f t="shared" ref="M233:M264" ca="1" si="161">(L233-K233+1)*B233</f>
        <v>27270</v>
      </c>
      <c r="N233" s="19">
        <f t="shared" ref="N233:N264" ca="1" si="162">H233/M233*365</f>
        <v>0.1430411844517788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0.14083748148148134</v>
      </c>
    </row>
    <row r="234" spans="1:30">
      <c r="A234" s="31" t="s">
        <v>457</v>
      </c>
      <c r="B234" s="2">
        <v>135</v>
      </c>
      <c r="C234" s="128">
        <v>97.14</v>
      </c>
      <c r="D234" s="124">
        <v>1.3880999999999999</v>
      </c>
      <c r="E234" s="32">
        <f t="shared" si="156"/>
        <v>0.22000000000000003</v>
      </c>
      <c r="F234" s="13">
        <f t="shared" si="157"/>
        <v>7.4296444444444498E-2</v>
      </c>
      <c r="H234" s="5">
        <f t="shared" si="158"/>
        <v>10.030020000000007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2020-07-01</v>
      </c>
      <c r="M234" s="18">
        <f t="shared" ca="1" si="161"/>
        <v>26865</v>
      </c>
      <c r="N234" s="19">
        <f t="shared" ca="1" si="162"/>
        <v>0.13627237297599118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0.14570355555555553</v>
      </c>
    </row>
    <row r="235" spans="1:30">
      <c r="A235" s="31" t="s">
        <v>459</v>
      </c>
      <c r="B235" s="2">
        <v>135</v>
      </c>
      <c r="C235" s="128">
        <v>95.9</v>
      </c>
      <c r="D235" s="124">
        <v>1.4060999999999999</v>
      </c>
      <c r="E235" s="32">
        <f t="shared" si="156"/>
        <v>0.22000000000000003</v>
      </c>
      <c r="F235" s="13">
        <f t="shared" si="157"/>
        <v>6.0582962962963116E-2</v>
      </c>
      <c r="H235" s="5">
        <f t="shared" si="158"/>
        <v>8.1787000000000205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2020-07-01</v>
      </c>
      <c r="M235" s="18">
        <f t="shared" ca="1" si="161"/>
        <v>26730</v>
      </c>
      <c r="N235" s="19">
        <f t="shared" ca="1" si="162"/>
        <v>0.11168071455293704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0.15941703703703691</v>
      </c>
    </row>
    <row r="236" spans="1:30">
      <c r="A236" s="31" t="s">
        <v>461</v>
      </c>
      <c r="B236" s="2">
        <v>135</v>
      </c>
      <c r="C236" s="128">
        <v>96.1</v>
      </c>
      <c r="D236" s="124">
        <v>1.4031</v>
      </c>
      <c r="E236" s="32">
        <f t="shared" si="156"/>
        <v>0.22000000000000003</v>
      </c>
      <c r="F236" s="13">
        <f t="shared" si="157"/>
        <v>6.2794814814814914E-2</v>
      </c>
      <c r="H236" s="5">
        <f t="shared" si="158"/>
        <v>8.4773000000000138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2020-07-01</v>
      </c>
      <c r="M236" s="18">
        <f t="shared" ca="1" si="161"/>
        <v>26595</v>
      </c>
      <c r="N236" s="19">
        <f t="shared" ca="1" si="162"/>
        <v>0.11634572288024084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0.15720518518518511</v>
      </c>
    </row>
    <row r="237" spans="1:30">
      <c r="A237" s="31" t="s">
        <v>463</v>
      </c>
      <c r="B237" s="2">
        <v>135</v>
      </c>
      <c r="C237" s="128">
        <v>96.25</v>
      </c>
      <c r="D237" s="124">
        <v>1.401</v>
      </c>
      <c r="E237" s="32">
        <f t="shared" si="156"/>
        <v>0.22000000000000003</v>
      </c>
      <c r="F237" s="13">
        <f t="shared" si="157"/>
        <v>6.4453703703703819E-2</v>
      </c>
      <c r="H237" s="5">
        <f t="shared" si="158"/>
        <v>8.7012500000000159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2020-07-01</v>
      </c>
      <c r="M237" s="18">
        <f t="shared" ca="1" si="161"/>
        <v>26460</v>
      </c>
      <c r="N237" s="19">
        <f t="shared" ca="1" si="162"/>
        <v>0.12002858087679538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0.15554629629629621</v>
      </c>
    </row>
    <row r="238" spans="1:30">
      <c r="A238" s="31" t="s">
        <v>465</v>
      </c>
      <c r="B238" s="2">
        <v>135</v>
      </c>
      <c r="C238" s="128">
        <v>96.46</v>
      </c>
      <c r="D238" s="124">
        <v>1.3978999999999999</v>
      </c>
      <c r="E238" s="32">
        <f t="shared" si="156"/>
        <v>0.22000000000000003</v>
      </c>
      <c r="F238" s="13">
        <f t="shared" si="157"/>
        <v>6.6776148148148168E-2</v>
      </c>
      <c r="H238" s="5">
        <f t="shared" si="158"/>
        <v>9.0147800000000018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2020-07-01</v>
      </c>
      <c r="M238" s="18">
        <f t="shared" ca="1" si="161"/>
        <v>26325</v>
      </c>
      <c r="N238" s="19">
        <f t="shared" ca="1" si="162"/>
        <v>0.12499125166191834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0.15322385185185186</v>
      </c>
    </row>
    <row r="239" spans="1:30">
      <c r="A239" s="31" t="s">
        <v>467</v>
      </c>
      <c r="B239" s="2">
        <v>135</v>
      </c>
      <c r="C239" s="128">
        <v>97.61</v>
      </c>
      <c r="D239" s="124">
        <v>1.3814</v>
      </c>
      <c r="E239" s="32">
        <f t="shared" si="156"/>
        <v>0.22000000000000003</v>
      </c>
      <c r="F239" s="13">
        <f t="shared" si="157"/>
        <v>7.9494296296296285E-2</v>
      </c>
      <c r="H239" s="5">
        <f t="shared" si="158"/>
        <v>10.731729999999999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2020-07-01</v>
      </c>
      <c r="M239" s="18">
        <f t="shared" ca="1" si="161"/>
        <v>25920</v>
      </c>
      <c r="N239" s="19">
        <f t="shared" ca="1" si="162"/>
        <v>0.15112196952160492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0.14050570370370374</v>
      </c>
    </row>
    <row r="240" spans="1:30">
      <c r="A240" s="31" t="s">
        <v>469</v>
      </c>
      <c r="B240" s="2">
        <v>135</v>
      </c>
      <c r="C240" s="128">
        <v>97.02</v>
      </c>
      <c r="D240" s="124">
        <v>1.3897999999999999</v>
      </c>
      <c r="E240" s="32">
        <f t="shared" si="156"/>
        <v>0.22000000000000003</v>
      </c>
      <c r="F240" s="13">
        <f t="shared" si="157"/>
        <v>7.2969333333333414E-2</v>
      </c>
      <c r="H240" s="5">
        <f t="shared" si="158"/>
        <v>9.8508600000000115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2020-07-01</v>
      </c>
      <c r="M240" s="18">
        <f t="shared" ca="1" si="161"/>
        <v>25785</v>
      </c>
      <c r="N240" s="19">
        <f t="shared" ca="1" si="162"/>
        <v>0.13944401396160575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0.14703066666666662</v>
      </c>
    </row>
    <row r="241" spans="1:30">
      <c r="A241" s="31" t="s">
        <v>471</v>
      </c>
      <c r="B241" s="2">
        <v>135</v>
      </c>
      <c r="C241" s="128">
        <v>97.06</v>
      </c>
      <c r="D241" s="124">
        <v>1.3893</v>
      </c>
      <c r="E241" s="32">
        <f t="shared" si="156"/>
        <v>0.22000000000000003</v>
      </c>
      <c r="F241" s="13">
        <f t="shared" si="157"/>
        <v>7.3411703703703785E-2</v>
      </c>
      <c r="H241" s="5">
        <f t="shared" si="158"/>
        <v>9.9105800000000102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2020-07-01</v>
      </c>
      <c r="M241" s="18">
        <f t="shared" ca="1" si="161"/>
        <v>25650</v>
      </c>
      <c r="N241" s="19">
        <f t="shared" ca="1" si="162"/>
        <v>0.1410277465886941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0.14658829629629624</v>
      </c>
    </row>
    <row r="242" spans="1:30">
      <c r="A242" s="31" t="s">
        <v>473</v>
      </c>
      <c r="B242" s="2">
        <v>135</v>
      </c>
      <c r="C242" s="128">
        <v>96.26</v>
      </c>
      <c r="D242" s="124">
        <v>1.4008</v>
      </c>
      <c r="E242" s="32">
        <f t="shared" si="156"/>
        <v>0.22000000000000003</v>
      </c>
      <c r="F242" s="13">
        <f t="shared" si="157"/>
        <v>6.4564296296296356E-2</v>
      </c>
      <c r="H242" s="5">
        <f t="shared" si="158"/>
        <v>8.7161800000000085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2020-07-01</v>
      </c>
      <c r="M242" s="18">
        <f t="shared" ca="1" si="161"/>
        <v>25515</v>
      </c>
      <c r="N242" s="19">
        <f t="shared" ca="1" si="162"/>
        <v>0.12468766215951413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0.15543570370370369</v>
      </c>
    </row>
    <row r="243" spans="1:30">
      <c r="A243" s="31" t="s">
        <v>475</v>
      </c>
      <c r="B243" s="2">
        <v>135</v>
      </c>
      <c r="C243" s="128">
        <v>96.34</v>
      </c>
      <c r="D243" s="124">
        <v>1.3996</v>
      </c>
      <c r="E243" s="32">
        <f t="shared" si="156"/>
        <v>0.22000000000000003</v>
      </c>
      <c r="F243" s="13">
        <f t="shared" si="157"/>
        <v>6.5449037037037083E-2</v>
      </c>
      <c r="H243" s="5">
        <f t="shared" si="158"/>
        <v>8.8356200000000058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2020-07-01</v>
      </c>
      <c r="M243" s="18">
        <f t="shared" ca="1" si="161"/>
        <v>25380</v>
      </c>
      <c r="N243" s="19">
        <f t="shared" ca="1" si="162"/>
        <v>0.12706860914105603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0.15455096296296295</v>
      </c>
    </row>
    <row r="244" spans="1:30">
      <c r="A244" s="31" t="s">
        <v>477</v>
      </c>
      <c r="B244" s="2">
        <v>135</v>
      </c>
      <c r="C244" s="128">
        <v>95</v>
      </c>
      <c r="D244" s="124">
        <v>1.4193</v>
      </c>
      <c r="E244" s="32">
        <f t="shared" si="156"/>
        <v>0.22000000000000003</v>
      </c>
      <c r="F244" s="13">
        <f t="shared" si="157"/>
        <v>5.0629629629629691E-2</v>
      </c>
      <c r="H244" s="5">
        <f t="shared" si="158"/>
        <v>6.835000000000008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2020-07-01</v>
      </c>
      <c r="M244" s="18">
        <f t="shared" ca="1" si="161"/>
        <v>24975</v>
      </c>
      <c r="N244" s="19">
        <f t="shared" ca="1" si="162"/>
        <v>9.9890890890890996E-2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0.16937037037037034</v>
      </c>
    </row>
    <row r="245" spans="1:30">
      <c r="A245" s="31" t="s">
        <v>479</v>
      </c>
      <c r="B245" s="2">
        <v>135</v>
      </c>
      <c r="C245" s="128">
        <v>94.68</v>
      </c>
      <c r="D245" s="124">
        <v>1.4240999999999999</v>
      </c>
      <c r="E245" s="32">
        <f t="shared" si="156"/>
        <v>0.22000000000000003</v>
      </c>
      <c r="F245" s="13">
        <f t="shared" si="157"/>
        <v>4.7090666666666801E-2</v>
      </c>
      <c r="H245" s="5">
        <f t="shared" si="158"/>
        <v>6.3572400000000187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2020-07-01</v>
      </c>
      <c r="M245" s="18">
        <f t="shared" ca="1" si="161"/>
        <v>24840</v>
      </c>
      <c r="N245" s="19">
        <f t="shared" ca="1" si="162"/>
        <v>9.3413550724637959E-2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0.17290933333333322</v>
      </c>
    </row>
    <row r="246" spans="1:30">
      <c r="A246" s="31" t="s">
        <v>481</v>
      </c>
      <c r="B246" s="2">
        <v>135</v>
      </c>
      <c r="C246" s="128">
        <v>93.48</v>
      </c>
      <c r="D246" s="124">
        <v>1.4424999999999999</v>
      </c>
      <c r="E246" s="32">
        <f t="shared" si="156"/>
        <v>0.22000000000000003</v>
      </c>
      <c r="F246" s="13">
        <f t="shared" si="157"/>
        <v>3.3819555555555568E-2</v>
      </c>
      <c r="H246" s="5">
        <f t="shared" si="158"/>
        <v>4.5656400000000019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2020-07-01</v>
      </c>
      <c r="M246" s="18">
        <f t="shared" ca="1" si="161"/>
        <v>24570</v>
      </c>
      <c r="N246" s="19">
        <f t="shared" ca="1" si="162"/>
        <v>6.7824932844932878E-2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0.18618044444444445</v>
      </c>
    </row>
    <row r="247" spans="1:30">
      <c r="A247" s="31" t="s">
        <v>483</v>
      </c>
      <c r="B247" s="2">
        <v>135</v>
      </c>
      <c r="C247" s="128">
        <v>93.63</v>
      </c>
      <c r="D247" s="124">
        <v>1.4401999999999999</v>
      </c>
      <c r="E247" s="32">
        <f t="shared" si="156"/>
        <v>0.22000000000000003</v>
      </c>
      <c r="F247" s="13">
        <f t="shared" si="157"/>
        <v>3.5478444444444472E-2</v>
      </c>
      <c r="H247" s="5">
        <f t="shared" si="158"/>
        <v>4.789590000000004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2020-07-01</v>
      </c>
      <c r="M247" s="18">
        <f t="shared" ca="1" si="161"/>
        <v>24435</v>
      </c>
      <c r="N247" s="19">
        <f t="shared" ca="1" si="162"/>
        <v>7.1544929404542726E-2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0.18452155555555555</v>
      </c>
    </row>
    <row r="248" spans="1:30">
      <c r="A248" s="31" t="s">
        <v>485</v>
      </c>
      <c r="B248" s="2">
        <v>135</v>
      </c>
      <c r="C248" s="128">
        <v>93.96</v>
      </c>
      <c r="D248" s="124">
        <v>1.4351</v>
      </c>
      <c r="E248" s="32">
        <f t="shared" si="156"/>
        <v>0.22000000000000003</v>
      </c>
      <c r="F248" s="13">
        <f t="shared" si="157"/>
        <v>3.9128000000000107E-2</v>
      </c>
      <c r="H248" s="5">
        <f t="shared" si="158"/>
        <v>5.2822800000000143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2020-07-01</v>
      </c>
      <c r="M248" s="18">
        <f t="shared" ca="1" si="161"/>
        <v>24030</v>
      </c>
      <c r="N248" s="19">
        <f t="shared" ca="1" si="162"/>
        <v>8.0234382022472128E-2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0.18087199999999992</v>
      </c>
    </row>
    <row r="249" spans="1:30">
      <c r="A249" s="31" t="s">
        <v>487</v>
      </c>
      <c r="B249" s="2">
        <v>135</v>
      </c>
      <c r="C249" s="128">
        <v>93.3</v>
      </c>
      <c r="D249" s="124">
        <v>1.4452</v>
      </c>
      <c r="E249" s="32">
        <f t="shared" si="156"/>
        <v>0.22000000000000003</v>
      </c>
      <c r="F249" s="13">
        <f t="shared" si="157"/>
        <v>3.1828888888888844E-2</v>
      </c>
      <c r="H249" s="5">
        <f t="shared" si="158"/>
        <v>4.2968999999999937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2020-07-01</v>
      </c>
      <c r="M249" s="18">
        <f t="shared" ca="1" si="161"/>
        <v>23895</v>
      </c>
      <c r="N249" s="19">
        <f t="shared" ca="1" si="162"/>
        <v>6.5635844318895076E-2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0.18817111111111118</v>
      </c>
    </row>
    <row r="250" spans="1:30">
      <c r="A250" s="31" t="s">
        <v>489</v>
      </c>
      <c r="B250" s="2">
        <v>135</v>
      </c>
      <c r="C250" s="128">
        <v>94.32</v>
      </c>
      <c r="D250" s="124">
        <v>1.4296</v>
      </c>
      <c r="E250" s="32">
        <f t="shared" si="156"/>
        <v>0.22000000000000003</v>
      </c>
      <c r="F250" s="13">
        <f t="shared" si="157"/>
        <v>4.3109333333333347E-2</v>
      </c>
      <c r="H250" s="5">
        <f t="shared" si="158"/>
        <v>5.8197600000000023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2020-07-01</v>
      </c>
      <c r="M250" s="18">
        <f t="shared" ca="1" si="161"/>
        <v>23760</v>
      </c>
      <c r="N250" s="19">
        <f t="shared" ca="1" si="162"/>
        <v>8.9402878787878823E-2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0.1768906666666667</v>
      </c>
    </row>
    <row r="251" spans="1:30">
      <c r="A251" s="31" t="s">
        <v>491</v>
      </c>
      <c r="B251" s="2">
        <v>135</v>
      </c>
      <c r="C251" s="128">
        <v>93.21</v>
      </c>
      <c r="D251" s="124">
        <v>1.4466000000000001</v>
      </c>
      <c r="E251" s="32">
        <f t="shared" si="156"/>
        <v>0.22000000000000003</v>
      </c>
      <c r="F251" s="13">
        <f t="shared" si="157"/>
        <v>3.0833555555555583E-2</v>
      </c>
      <c r="H251" s="5">
        <f t="shared" si="158"/>
        <v>4.1625300000000038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2020-07-01</v>
      </c>
      <c r="M251" s="18">
        <f t="shared" ca="1" si="161"/>
        <v>23625</v>
      </c>
      <c r="N251" s="19">
        <f t="shared" ca="1" si="162"/>
        <v>6.4309987301587365E-2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0.18916644444444444</v>
      </c>
    </row>
    <row r="252" spans="1:30">
      <c r="A252" s="31" t="s">
        <v>493</v>
      </c>
      <c r="B252" s="2">
        <v>135</v>
      </c>
      <c r="C252" s="128">
        <v>93.22</v>
      </c>
      <c r="D252" s="124">
        <v>1.4464999999999999</v>
      </c>
      <c r="E252" s="32">
        <f t="shared" si="156"/>
        <v>0.22000000000000003</v>
      </c>
      <c r="F252" s="13">
        <f t="shared" si="157"/>
        <v>3.094414814814812E-2</v>
      </c>
      <c r="H252" s="5">
        <f t="shared" si="158"/>
        <v>4.1774599999999964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2020-07-01</v>
      </c>
      <c r="M252" s="18">
        <f t="shared" ca="1" si="161"/>
        <v>23490</v>
      </c>
      <c r="N252" s="19">
        <f t="shared" ca="1" si="162"/>
        <v>6.4911575138356686E-2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0.18905585185185192</v>
      </c>
    </row>
    <row r="253" spans="1:30">
      <c r="A253" s="31" t="s">
        <v>495</v>
      </c>
      <c r="B253" s="2">
        <v>135</v>
      </c>
      <c r="C253" s="128">
        <v>92.37</v>
      </c>
      <c r="D253" s="124">
        <v>1.4598</v>
      </c>
      <c r="E253" s="32">
        <f t="shared" si="156"/>
        <v>0.22000000000000003</v>
      </c>
      <c r="F253" s="13">
        <f t="shared" si="157"/>
        <v>2.1543777777777804E-2</v>
      </c>
      <c r="H253" s="5">
        <f t="shared" si="158"/>
        <v>2.9084100000000035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2020-07-01</v>
      </c>
      <c r="M253" s="18">
        <f t="shared" ca="1" si="161"/>
        <v>23085</v>
      </c>
      <c r="N253" s="19">
        <f t="shared" ca="1" si="162"/>
        <v>4.5985256660168998E-2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0.19845622222222223</v>
      </c>
    </row>
    <row r="254" spans="1:30">
      <c r="A254" s="31" t="s">
        <v>497</v>
      </c>
      <c r="B254" s="2">
        <v>135</v>
      </c>
      <c r="C254" s="128">
        <v>92.65</v>
      </c>
      <c r="D254" s="124">
        <v>1.4553</v>
      </c>
      <c r="E254" s="32">
        <f t="shared" si="156"/>
        <v>0.22000000000000003</v>
      </c>
      <c r="F254" s="13">
        <f t="shared" si="157"/>
        <v>2.4640370370370538E-2</v>
      </c>
      <c r="H254" s="5">
        <f t="shared" si="158"/>
        <v>3.3264500000000226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2020-07-01</v>
      </c>
      <c r="M254" s="18">
        <f t="shared" ca="1" si="161"/>
        <v>22950</v>
      </c>
      <c r="N254" s="19">
        <f t="shared" ca="1" si="162"/>
        <v>5.2904324618736745E-2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0.19535962962962949</v>
      </c>
    </row>
    <row r="255" spans="1:30">
      <c r="A255" s="31" t="s">
        <v>499</v>
      </c>
      <c r="B255" s="2">
        <v>135</v>
      </c>
      <c r="C255" s="128">
        <v>93.14</v>
      </c>
      <c r="D255" s="124">
        <v>1.4477</v>
      </c>
      <c r="E255" s="32">
        <f t="shared" si="156"/>
        <v>0.22000000000000003</v>
      </c>
      <c r="F255" s="13">
        <f t="shared" si="157"/>
        <v>3.0059407407407399E-2</v>
      </c>
      <c r="H255" s="5">
        <f t="shared" si="158"/>
        <v>4.0580199999999991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2020-07-01</v>
      </c>
      <c r="M255" s="18">
        <f t="shared" ca="1" si="161"/>
        <v>22815</v>
      </c>
      <c r="N255" s="19">
        <f t="shared" ca="1" si="162"/>
        <v>6.4921205347359179E-2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0.18994059259259263</v>
      </c>
    </row>
    <row r="256" spans="1:30">
      <c r="A256" s="31" t="s">
        <v>501</v>
      </c>
      <c r="B256" s="2">
        <v>135</v>
      </c>
      <c r="C256" s="128">
        <v>93.47</v>
      </c>
      <c r="D256" s="124">
        <v>1.4426000000000001</v>
      </c>
      <c r="E256" s="32">
        <f t="shared" si="156"/>
        <v>0.22000000000000003</v>
      </c>
      <c r="F256" s="13">
        <f t="shared" si="157"/>
        <v>3.3708962962963031E-2</v>
      </c>
      <c r="H256" s="5">
        <f t="shared" si="158"/>
        <v>4.5507100000000094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2020-07-01</v>
      </c>
      <c r="M256" s="18">
        <f t="shared" ca="1" si="161"/>
        <v>22680</v>
      </c>
      <c r="N256" s="19">
        <f t="shared" ca="1" si="162"/>
        <v>7.3236735008818499E-2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0.18629103703703701</v>
      </c>
    </row>
    <row r="257" spans="1:30">
      <c r="A257" s="31" t="s">
        <v>503</v>
      </c>
      <c r="B257" s="2">
        <v>135</v>
      </c>
      <c r="C257" s="128">
        <v>93.35</v>
      </c>
      <c r="D257" s="124">
        <v>1.4444999999999999</v>
      </c>
      <c r="E257" s="32">
        <f t="shared" si="156"/>
        <v>0.22000000000000003</v>
      </c>
      <c r="F257" s="13">
        <f t="shared" si="157"/>
        <v>3.2381851851851953E-2</v>
      </c>
      <c r="H257" s="5">
        <f t="shared" si="158"/>
        <v>4.3715500000000134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2020-07-01</v>
      </c>
      <c r="M257" s="18">
        <f t="shared" ca="1" si="161"/>
        <v>22545</v>
      </c>
      <c r="N257" s="19">
        <f t="shared" ca="1" si="162"/>
        <v>7.0774706143269236E-2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0.18761814814814809</v>
      </c>
    </row>
    <row r="258" spans="1:30">
      <c r="A258" s="31" t="s">
        <v>505</v>
      </c>
      <c r="B258" s="2">
        <v>135</v>
      </c>
      <c r="C258" s="128">
        <v>92.67</v>
      </c>
      <c r="D258" s="124">
        <v>1.4551000000000001</v>
      </c>
      <c r="E258" s="32">
        <f t="shared" si="156"/>
        <v>0.22000000000000003</v>
      </c>
      <c r="F258" s="13">
        <f t="shared" si="157"/>
        <v>2.4861555555555612E-2</v>
      </c>
      <c r="H258" s="5">
        <f t="shared" si="158"/>
        <v>3.3563100000000077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2020-07-01</v>
      </c>
      <c r="M258" s="18">
        <f t="shared" ca="1" si="161"/>
        <v>22140</v>
      </c>
      <c r="N258" s="19">
        <f t="shared" ca="1" si="162"/>
        <v>5.533212059620609E-2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0.19513844444444442</v>
      </c>
    </row>
    <row r="259" spans="1:30">
      <c r="A259" s="31" t="s">
        <v>507</v>
      </c>
      <c r="B259" s="2">
        <v>135</v>
      </c>
      <c r="C259" s="128">
        <v>94.18</v>
      </c>
      <c r="D259" s="124">
        <v>1.4318</v>
      </c>
      <c r="E259" s="32">
        <f t="shared" si="156"/>
        <v>0.22000000000000003</v>
      </c>
      <c r="F259" s="13">
        <f t="shared" si="157"/>
        <v>4.1561037037037195E-2</v>
      </c>
      <c r="H259" s="5">
        <f t="shared" si="158"/>
        <v>5.6107400000000212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2020-07-01</v>
      </c>
      <c r="M259" s="18">
        <f t="shared" ca="1" si="161"/>
        <v>22005</v>
      </c>
      <c r="N259" s="19">
        <f t="shared" ca="1" si="162"/>
        <v>9.3066125880482048E-2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0.17843896296296283</v>
      </c>
    </row>
    <row r="260" spans="1:30">
      <c r="A260" s="31" t="s">
        <v>509</v>
      </c>
      <c r="B260" s="2">
        <v>135</v>
      </c>
      <c r="C260" s="128">
        <v>93.8</v>
      </c>
      <c r="D260" s="124">
        <v>1.4376</v>
      </c>
      <c r="E260" s="32">
        <f t="shared" si="156"/>
        <v>0.22000000000000003</v>
      </c>
      <c r="F260" s="13">
        <f t="shared" si="157"/>
        <v>3.7358518518518666E-2</v>
      </c>
      <c r="H260" s="5">
        <f t="shared" si="158"/>
        <v>5.0434000000000196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2020-07-01</v>
      </c>
      <c r="M260" s="18">
        <f t="shared" ca="1" si="161"/>
        <v>21870</v>
      </c>
      <c r="N260" s="19">
        <f t="shared" ca="1" si="162"/>
        <v>8.4171970736168597E-2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0.18264148148148135</v>
      </c>
    </row>
    <row r="261" spans="1:30">
      <c r="A261" s="31" t="s">
        <v>511</v>
      </c>
      <c r="B261" s="2">
        <v>135</v>
      </c>
      <c r="C261" s="128">
        <v>96.59</v>
      </c>
      <c r="D261" s="124">
        <v>1.3959999999999999</v>
      </c>
      <c r="E261" s="32">
        <f t="shared" si="156"/>
        <v>0.22000000000000003</v>
      </c>
      <c r="F261" s="13">
        <f t="shared" si="157"/>
        <v>6.8213851851851998E-2</v>
      </c>
      <c r="H261" s="5">
        <f t="shared" si="158"/>
        <v>9.2088700000000188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2020-07-01</v>
      </c>
      <c r="M261" s="18">
        <f t="shared" ca="1" si="161"/>
        <v>21735</v>
      </c>
      <c r="N261" s="19">
        <f t="shared" ca="1" si="162"/>
        <v>0.1546463100989191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0.15178614814814803</v>
      </c>
    </row>
    <row r="262" spans="1:30">
      <c r="A262" s="31" t="s">
        <v>513</v>
      </c>
      <c r="B262" s="2">
        <v>135</v>
      </c>
      <c r="C262" s="128">
        <v>104.32</v>
      </c>
      <c r="D262" s="124">
        <v>1.2926</v>
      </c>
      <c r="E262" s="32">
        <f t="shared" si="156"/>
        <v>0.22000000000000003</v>
      </c>
      <c r="F262" s="13">
        <f t="shared" si="157"/>
        <v>0.15370192592592599</v>
      </c>
      <c r="H262" s="5">
        <f t="shared" si="158"/>
        <v>20.749760000000009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2020-07-01</v>
      </c>
      <c r="M262" s="18">
        <f t="shared" ca="1" si="161"/>
        <v>20250</v>
      </c>
      <c r="N262" s="19">
        <f t="shared" ca="1" si="162"/>
        <v>0.37400801975308656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6.6298074074074037E-2</v>
      </c>
    </row>
    <row r="263" spans="1:30">
      <c r="A263" s="31" t="s">
        <v>515</v>
      </c>
      <c r="B263" s="2">
        <v>90</v>
      </c>
      <c r="C263" s="128">
        <v>67.819999999999993</v>
      </c>
      <c r="D263" s="124">
        <v>1.3253999999999999</v>
      </c>
      <c r="E263" s="32">
        <f t="shared" si="156"/>
        <v>0.19</v>
      </c>
      <c r="F263" s="13">
        <f t="shared" si="157"/>
        <v>0.12505844444444436</v>
      </c>
      <c r="H263" s="5">
        <f t="shared" si="158"/>
        <v>11.255259999999993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2020-07-01</v>
      </c>
      <c r="M263" s="18">
        <f t="shared" ca="1" si="161"/>
        <v>13410</v>
      </c>
      <c r="N263" s="19">
        <f t="shared" ca="1" si="162"/>
        <v>0.30635122296793421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6.4941555555555641E-2</v>
      </c>
    </row>
    <row r="264" spans="1:30">
      <c r="A264" s="31" t="s">
        <v>517</v>
      </c>
      <c r="B264" s="2">
        <v>90</v>
      </c>
      <c r="C264" s="128">
        <v>67.09</v>
      </c>
      <c r="D264" s="124">
        <v>1.3399000000000001</v>
      </c>
      <c r="E264" s="32">
        <f t="shared" si="156"/>
        <v>0.19</v>
      </c>
      <c r="F264" s="13">
        <f t="shared" si="157"/>
        <v>0.11294855555555566</v>
      </c>
      <c r="H264" s="5">
        <f t="shared" si="158"/>
        <v>10.16537000000001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2020-07-01</v>
      </c>
      <c r="M264" s="18">
        <f t="shared" ca="1" si="161"/>
        <v>13320</v>
      </c>
      <c r="N264" s="19">
        <f t="shared" ca="1" si="162"/>
        <v>0.27855555930930959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7.7051444444444339E-2</v>
      </c>
    </row>
    <row r="265" spans="1:30">
      <c r="A265" s="31" t="s">
        <v>519</v>
      </c>
      <c r="B265" s="2">
        <v>135</v>
      </c>
      <c r="C265" s="128">
        <v>98.91</v>
      </c>
      <c r="D265" s="124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9.3871333333333321E-2</v>
      </c>
      <c r="H265" s="5">
        <f t="shared" ref="H265:H286" si="178">IF(G265="",$F$1*C265-B265,G265-B265)</f>
        <v>12.672629999999998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2020-07-01</v>
      </c>
      <c r="M265" s="18">
        <f t="shared" ref="M265:M286" ca="1" si="181">(L265-K265+1)*B265</f>
        <v>19845</v>
      </c>
      <c r="N265" s="19">
        <f t="shared" ref="N265:N286" ca="1" si="182">H265/M265*365</f>
        <v>0.23308188208616776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0.12612866666666672</v>
      </c>
    </row>
    <row r="266" spans="1:30">
      <c r="A266" s="31" t="s">
        <v>521</v>
      </c>
      <c r="B266" s="2">
        <v>135</v>
      </c>
      <c r="C266" s="128">
        <v>98.89</v>
      </c>
      <c r="D266" s="124">
        <v>1.3634999999999999</v>
      </c>
      <c r="E266" s="32">
        <f t="shared" si="176"/>
        <v>0.22000000000000003</v>
      </c>
      <c r="F266" s="13">
        <f t="shared" si="177"/>
        <v>9.3650148148148246E-2</v>
      </c>
      <c r="H266" s="5">
        <f t="shared" si="178"/>
        <v>12.642770000000013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2020-07-01</v>
      </c>
      <c r="M266" s="18">
        <f t="shared" ca="1" si="181"/>
        <v>19710</v>
      </c>
      <c r="N266" s="19">
        <f t="shared" ca="1" si="182"/>
        <v>0.23412537037037059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0.12634985185185177</v>
      </c>
    </row>
    <row r="267" spans="1:30">
      <c r="A267" s="31" t="s">
        <v>523</v>
      </c>
      <c r="B267" s="2">
        <v>135</v>
      </c>
      <c r="C267" s="128">
        <v>98.52</v>
      </c>
      <c r="D267" s="124">
        <v>1.3687</v>
      </c>
      <c r="E267" s="32">
        <f t="shared" si="176"/>
        <v>0.22000000000000003</v>
      </c>
      <c r="F267" s="13">
        <f t="shared" si="177"/>
        <v>8.9558222222222247E-2</v>
      </c>
      <c r="H267" s="5">
        <f t="shared" si="178"/>
        <v>12.090360000000004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2020-07-01</v>
      </c>
      <c r="M267" s="18">
        <f t="shared" ca="1" si="181"/>
        <v>19305</v>
      </c>
      <c r="N267" s="19">
        <f t="shared" ca="1" si="182"/>
        <v>0.22859266511266518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0.13044177777777777</v>
      </c>
    </row>
    <row r="268" spans="1:30">
      <c r="A268" s="31" t="s">
        <v>525</v>
      </c>
      <c r="B268" s="2">
        <v>135</v>
      </c>
      <c r="C268" s="128">
        <v>97.65</v>
      </c>
      <c r="D268" s="124">
        <v>1.3808</v>
      </c>
      <c r="E268" s="32">
        <f t="shared" si="176"/>
        <v>0.22000000000000003</v>
      </c>
      <c r="F268" s="13">
        <f t="shared" si="177"/>
        <v>7.9936666666666864E-2</v>
      </c>
      <c r="H268" s="5">
        <f t="shared" si="178"/>
        <v>10.791450000000026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2020-07-01</v>
      </c>
      <c r="M268" s="18">
        <f t="shared" ca="1" si="181"/>
        <v>19170</v>
      </c>
      <c r="N268" s="19">
        <f t="shared" ca="1" si="182"/>
        <v>0.20547100938967186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0.14006333333333315</v>
      </c>
    </row>
    <row r="269" spans="1:30">
      <c r="A269" s="31" t="s">
        <v>527</v>
      </c>
      <c r="B269" s="2">
        <v>135</v>
      </c>
      <c r="C269" s="128">
        <v>96.91</v>
      </c>
      <c r="D269" s="124">
        <v>1.3914</v>
      </c>
      <c r="E269" s="32">
        <f t="shared" si="176"/>
        <v>0.22000000000000003</v>
      </c>
      <c r="F269" s="13">
        <f t="shared" si="177"/>
        <v>7.175281481481488E-2</v>
      </c>
      <c r="H269" s="5">
        <f t="shared" si="178"/>
        <v>9.6866300000000081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2020-07-01</v>
      </c>
      <c r="M269" s="18">
        <f t="shared" ca="1" si="181"/>
        <v>19035</v>
      </c>
      <c r="N269" s="19">
        <f t="shared" ca="1" si="182"/>
        <v>0.18574310218019455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0.14824718518518515</v>
      </c>
    </row>
    <row r="270" spans="1:30">
      <c r="A270" s="31" t="s">
        <v>529</v>
      </c>
      <c r="B270" s="2">
        <v>135</v>
      </c>
      <c r="C270" s="128">
        <v>97.47</v>
      </c>
      <c r="D270" s="124">
        <v>1.3834</v>
      </c>
      <c r="E270" s="32">
        <f t="shared" si="176"/>
        <v>0.22000000000000003</v>
      </c>
      <c r="F270" s="13">
        <f t="shared" si="177"/>
        <v>7.7946000000000126E-2</v>
      </c>
      <c r="H270" s="5">
        <f t="shared" si="178"/>
        <v>10.522710000000018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2020-07-01</v>
      </c>
      <c r="M270" s="18">
        <f t="shared" ca="1" si="181"/>
        <v>18900</v>
      </c>
      <c r="N270" s="19">
        <f t="shared" ca="1" si="182"/>
        <v>0.20321635714285749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0.1420539999999999</v>
      </c>
    </row>
    <row r="271" spans="1:30">
      <c r="A271" s="31" t="s">
        <v>531</v>
      </c>
      <c r="B271" s="2">
        <v>135</v>
      </c>
      <c r="C271" s="128">
        <v>96.83</v>
      </c>
      <c r="D271" s="124">
        <v>1.3925000000000001</v>
      </c>
      <c r="E271" s="32">
        <f t="shared" si="176"/>
        <v>0.22000000000000003</v>
      </c>
      <c r="F271" s="13">
        <f t="shared" si="177"/>
        <v>7.0868074074074153E-2</v>
      </c>
      <c r="H271" s="5">
        <f t="shared" si="178"/>
        <v>9.5671900000000107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2020-07-01</v>
      </c>
      <c r="M271" s="18">
        <f t="shared" ca="1" si="181"/>
        <v>18765</v>
      </c>
      <c r="N271" s="19">
        <f t="shared" ca="1" si="182"/>
        <v>0.18609242472688536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0.14913192592592589</v>
      </c>
    </row>
    <row r="272" spans="1:30">
      <c r="A272" s="31" t="s">
        <v>533</v>
      </c>
      <c r="B272" s="2">
        <v>135</v>
      </c>
      <c r="C272" s="128">
        <v>94.83</v>
      </c>
      <c r="D272" s="124">
        <v>1.4218999999999999</v>
      </c>
      <c r="E272" s="32">
        <f t="shared" si="176"/>
        <v>0.22000000000000003</v>
      </c>
      <c r="F272" s="13">
        <f t="shared" si="177"/>
        <v>4.8749555555555713E-2</v>
      </c>
      <c r="H272" s="5">
        <f t="shared" si="178"/>
        <v>6.5811900000000207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2020-07-01</v>
      </c>
      <c r="M272" s="18">
        <f t="shared" ca="1" si="181"/>
        <v>18360</v>
      </c>
      <c r="N272" s="19">
        <f t="shared" ca="1" si="182"/>
        <v>0.13083520424836642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0.17125044444444432</v>
      </c>
    </row>
    <row r="273" spans="1:30">
      <c r="A273" s="31" t="s">
        <v>535</v>
      </c>
      <c r="B273" s="2">
        <v>135</v>
      </c>
      <c r="C273" s="128">
        <v>95.25</v>
      </c>
      <c r="D273" s="124">
        <v>1.4156</v>
      </c>
      <c r="E273" s="32">
        <f t="shared" si="176"/>
        <v>0.22000000000000003</v>
      </c>
      <c r="F273" s="13">
        <f t="shared" si="177"/>
        <v>5.3394444444444598E-2</v>
      </c>
      <c r="H273" s="5">
        <f t="shared" si="178"/>
        <v>7.2082500000000209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2020-07-01</v>
      </c>
      <c r="M273" s="18">
        <f t="shared" ca="1" si="181"/>
        <v>18225</v>
      </c>
      <c r="N273" s="19">
        <f t="shared" ca="1" si="182"/>
        <v>0.14436275720164651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0.16660555555555542</v>
      </c>
    </row>
    <row r="274" spans="1:30">
      <c r="A274" s="31" t="s">
        <v>537</v>
      </c>
      <c r="B274" s="2">
        <v>135</v>
      </c>
      <c r="C274" s="128">
        <v>95.39</v>
      </c>
      <c r="D274" s="124">
        <v>1.4136</v>
      </c>
      <c r="E274" s="32">
        <f t="shared" si="176"/>
        <v>0.22000000000000003</v>
      </c>
      <c r="F274" s="13">
        <f t="shared" si="177"/>
        <v>5.4942740740740757E-2</v>
      </c>
      <c r="H274" s="5">
        <f t="shared" si="178"/>
        <v>7.417270000000002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2020-07-01</v>
      </c>
      <c r="M274" s="18">
        <f t="shared" ca="1" si="181"/>
        <v>18090</v>
      </c>
      <c r="N274" s="19">
        <f t="shared" ca="1" si="182"/>
        <v>0.14965746545052519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0.16505725925925926</v>
      </c>
    </row>
    <row r="275" spans="1:30">
      <c r="A275" s="31" t="s">
        <v>539</v>
      </c>
      <c r="B275" s="2">
        <v>135</v>
      </c>
      <c r="C275" s="128">
        <v>93.35</v>
      </c>
      <c r="D275" s="124">
        <v>1.4444999999999999</v>
      </c>
      <c r="E275" s="32">
        <f t="shared" si="176"/>
        <v>0.22000000000000003</v>
      </c>
      <c r="F275" s="13">
        <f t="shared" si="177"/>
        <v>3.2381851851851953E-2</v>
      </c>
      <c r="H275" s="5">
        <f t="shared" si="178"/>
        <v>4.3715500000000134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2020-07-01</v>
      </c>
      <c r="M275" s="18">
        <f t="shared" ca="1" si="181"/>
        <v>17955</v>
      </c>
      <c r="N275" s="19">
        <f t="shared" ca="1" si="182"/>
        <v>8.8867488164856859E-2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0.18761814814814809</v>
      </c>
    </row>
    <row r="276" spans="1:30">
      <c r="A276" s="31" t="s">
        <v>541</v>
      </c>
      <c r="B276" s="2">
        <v>135</v>
      </c>
      <c r="C276" s="128">
        <v>93.23</v>
      </c>
      <c r="D276" s="124">
        <v>1.4462999999999999</v>
      </c>
      <c r="E276" s="32">
        <f t="shared" si="176"/>
        <v>0.22000000000000003</v>
      </c>
      <c r="F276" s="13">
        <f t="shared" si="177"/>
        <v>3.1054740740740869E-2</v>
      </c>
      <c r="H276" s="5">
        <f t="shared" si="178"/>
        <v>4.1923900000000174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2020-07-01</v>
      </c>
      <c r="M276" s="18">
        <f t="shared" ca="1" si="181"/>
        <v>17820</v>
      </c>
      <c r="N276" s="19">
        <f t="shared" ca="1" si="182"/>
        <v>8.5871063411897097E-2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0.18894525925925915</v>
      </c>
    </row>
    <row r="277" spans="1:30">
      <c r="A277" s="31" t="s">
        <v>543</v>
      </c>
      <c r="B277" s="2">
        <v>135</v>
      </c>
      <c r="C277" s="128">
        <v>93.63</v>
      </c>
      <c r="D277" s="124">
        <v>1.4401999999999999</v>
      </c>
      <c r="E277" s="32">
        <f t="shared" si="176"/>
        <v>0.22000000000000003</v>
      </c>
      <c r="F277" s="13">
        <f t="shared" si="177"/>
        <v>3.5478444444444472E-2</v>
      </c>
      <c r="H277" s="5">
        <f t="shared" si="178"/>
        <v>4.789590000000004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2020-07-01</v>
      </c>
      <c r="M277" s="18">
        <f t="shared" ca="1" si="181"/>
        <v>17415</v>
      </c>
      <c r="N277" s="19">
        <f t="shared" ca="1" si="182"/>
        <v>0.10038474590869949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0.18452155555555555</v>
      </c>
    </row>
    <row r="278" spans="1:30">
      <c r="A278" s="31" t="s">
        <v>545</v>
      </c>
      <c r="B278" s="2">
        <v>135</v>
      </c>
      <c r="C278" s="128">
        <v>93.85</v>
      </c>
      <c r="D278" s="124">
        <v>1.4368000000000001</v>
      </c>
      <c r="E278" s="32">
        <f t="shared" si="176"/>
        <v>0.22000000000000003</v>
      </c>
      <c r="F278" s="13">
        <f t="shared" si="177"/>
        <v>3.791148148148156E-2</v>
      </c>
      <c r="H278" s="5">
        <f t="shared" si="178"/>
        <v>5.1180500000000109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2020-07-01</v>
      </c>
      <c r="M278" s="18">
        <f t="shared" ca="1" si="181"/>
        <v>17280</v>
      </c>
      <c r="N278" s="19">
        <f t="shared" ca="1" si="182"/>
        <v>0.10810695891203725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0.18208851851851848</v>
      </c>
    </row>
    <row r="279" spans="1:30">
      <c r="A279" s="31" t="s">
        <v>547</v>
      </c>
      <c r="B279" s="2">
        <v>135</v>
      </c>
      <c r="C279" s="128">
        <v>94.95</v>
      </c>
      <c r="D279" s="124">
        <v>1.4200999999999999</v>
      </c>
      <c r="E279" s="32">
        <f t="shared" si="176"/>
        <v>0.22000000000000003</v>
      </c>
      <c r="F279" s="13">
        <f t="shared" si="177"/>
        <v>5.007666666666679E-2</v>
      </c>
      <c r="H279" s="5">
        <f t="shared" si="178"/>
        <v>6.7603500000000167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2020-07-01</v>
      </c>
      <c r="M279" s="18">
        <f t="shared" ca="1" si="181"/>
        <v>17145</v>
      </c>
      <c r="N279" s="19">
        <f t="shared" ca="1" si="182"/>
        <v>0.14392112860892425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0.16992333333333323</v>
      </c>
    </row>
    <row r="280" spans="1:30">
      <c r="A280" s="31" t="s">
        <v>549</v>
      </c>
      <c r="B280" s="2">
        <v>135</v>
      </c>
      <c r="C280" s="128">
        <v>94.69</v>
      </c>
      <c r="D280" s="124">
        <v>1.4239999999999999</v>
      </c>
      <c r="E280" s="32">
        <f t="shared" si="176"/>
        <v>0.22000000000000003</v>
      </c>
      <c r="F280" s="13">
        <f t="shared" si="177"/>
        <v>4.7201259259259346E-2</v>
      </c>
      <c r="H280" s="5">
        <f t="shared" si="178"/>
        <v>6.3721700000000112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2020-07-01</v>
      </c>
      <c r="M280" s="18">
        <f t="shared" ca="1" si="181"/>
        <v>17010</v>
      </c>
      <c r="N280" s="19">
        <f t="shared" ca="1" si="182"/>
        <v>0.13673380658436238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0.1727987407407407</v>
      </c>
    </row>
    <row r="281" spans="1:30">
      <c r="A281" s="31" t="s">
        <v>551</v>
      </c>
      <c r="B281" s="2">
        <v>135</v>
      </c>
      <c r="C281" s="128">
        <v>97.97</v>
      </c>
      <c r="D281" s="124">
        <v>1.3763000000000001</v>
      </c>
      <c r="E281" s="32">
        <f t="shared" si="176"/>
        <v>0.22000000000000003</v>
      </c>
      <c r="F281" s="13">
        <f t="shared" si="177"/>
        <v>8.3475629629629747E-2</v>
      </c>
      <c r="H281" s="5">
        <f t="shared" si="178"/>
        <v>11.269210000000015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2020-07-01</v>
      </c>
      <c r="M281" s="18">
        <f t="shared" ca="1" si="181"/>
        <v>16875</v>
      </c>
      <c r="N281" s="19">
        <f t="shared" ca="1" si="182"/>
        <v>0.24374883851851886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0.1365243703703703</v>
      </c>
    </row>
    <row r="282" spans="1:30">
      <c r="A282" s="31" t="s">
        <v>553</v>
      </c>
      <c r="B282" s="2">
        <v>135</v>
      </c>
      <c r="C282" s="128">
        <v>95.04</v>
      </c>
      <c r="D282" s="124">
        <v>1.4188000000000001</v>
      </c>
      <c r="E282" s="32">
        <f t="shared" si="176"/>
        <v>0.22000000000000003</v>
      </c>
      <c r="F282" s="13">
        <f t="shared" si="177"/>
        <v>5.1072000000000048E-2</v>
      </c>
      <c r="H282" s="5">
        <f t="shared" si="178"/>
        <v>6.8947200000000066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2020-07-01</v>
      </c>
      <c r="M282" s="18">
        <f t="shared" ca="1" si="181"/>
        <v>16470</v>
      </c>
      <c r="N282" s="19">
        <f t="shared" ca="1" si="182"/>
        <v>0.15279737704918048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0.16892799999999997</v>
      </c>
    </row>
    <row r="283" spans="1:30">
      <c r="A283" s="31" t="s">
        <v>555</v>
      </c>
      <c r="B283" s="2">
        <v>135</v>
      </c>
      <c r="C283" s="128">
        <v>94.53</v>
      </c>
      <c r="D283" s="124">
        <v>1.4265000000000001</v>
      </c>
      <c r="E283" s="32">
        <f t="shared" si="176"/>
        <v>0.22000000000000003</v>
      </c>
      <c r="F283" s="13">
        <f t="shared" si="177"/>
        <v>4.5431777777777897E-2</v>
      </c>
      <c r="H283" s="5">
        <f t="shared" si="178"/>
        <v>6.1332900000000166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2020-07-01</v>
      </c>
      <c r="M283" s="18">
        <f t="shared" ca="1" si="181"/>
        <v>16335</v>
      </c>
      <c r="N283" s="19">
        <f t="shared" ca="1" si="182"/>
        <v>0.13704627180899945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0.17456822222222212</v>
      </c>
    </row>
    <row r="284" spans="1:30">
      <c r="A284" s="31" t="s">
        <v>557</v>
      </c>
      <c r="B284" s="2">
        <v>135</v>
      </c>
      <c r="C284" s="128">
        <v>94.02</v>
      </c>
      <c r="D284" s="124">
        <v>1.4341999999999999</v>
      </c>
      <c r="E284" s="32">
        <f t="shared" si="176"/>
        <v>0.22000000000000003</v>
      </c>
      <c r="F284" s="13">
        <f t="shared" si="177"/>
        <v>3.9791555555555538E-2</v>
      </c>
      <c r="H284" s="5">
        <f t="shared" si="178"/>
        <v>5.3718599999999981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2020-07-01</v>
      </c>
      <c r="M284" s="18">
        <f t="shared" ca="1" si="181"/>
        <v>16200</v>
      </c>
      <c r="N284" s="19">
        <f t="shared" ca="1" si="182"/>
        <v>0.1210326481481481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0.1802084444444445</v>
      </c>
    </row>
    <row r="285" spans="1:30">
      <c r="A285" s="31" t="s">
        <v>559</v>
      </c>
      <c r="B285" s="2">
        <v>135</v>
      </c>
      <c r="C285" s="128">
        <v>92.07</v>
      </c>
      <c r="D285" s="124">
        <v>1.4644999999999999</v>
      </c>
      <c r="E285" s="32">
        <f t="shared" si="176"/>
        <v>0.22000000000000003</v>
      </c>
      <c r="F285" s="13">
        <f t="shared" si="177"/>
        <v>1.8225999999999996E-2</v>
      </c>
      <c r="H285" s="5">
        <f t="shared" si="178"/>
        <v>2.4605099999999993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2020-07-01</v>
      </c>
      <c r="M285" s="18">
        <f t="shared" ca="1" si="181"/>
        <v>16065</v>
      </c>
      <c r="N285" s="19">
        <f t="shared" ca="1" si="182"/>
        <v>5.5903277310924357E-2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0.20177400000000004</v>
      </c>
    </row>
    <row r="286" spans="1:30">
      <c r="A286" s="31" t="s">
        <v>561</v>
      </c>
      <c r="B286" s="2">
        <v>135</v>
      </c>
      <c r="C286" s="128">
        <v>93.51</v>
      </c>
      <c r="D286" s="124">
        <v>1.4419999999999999</v>
      </c>
      <c r="E286" s="32">
        <f t="shared" si="176"/>
        <v>0.22000000000000003</v>
      </c>
      <c r="F286" s="13">
        <f t="shared" si="177"/>
        <v>3.4151333333333395E-2</v>
      </c>
      <c r="H286" s="5">
        <f t="shared" si="178"/>
        <v>4.610430000000008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2020-07-01</v>
      </c>
      <c r="M286" s="18">
        <f t="shared" ca="1" si="181"/>
        <v>15930</v>
      </c>
      <c r="N286" s="19">
        <f t="shared" ca="1" si="182"/>
        <v>0.10563759887005668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0.18584866666666663</v>
      </c>
    </row>
    <row r="287" spans="1:30">
      <c r="A287" s="31" t="s">
        <v>1062</v>
      </c>
      <c r="B287" s="2">
        <v>135</v>
      </c>
      <c r="C287" s="128">
        <v>96.57</v>
      </c>
      <c r="D287" s="124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6.7992666666666701E-2</v>
      </c>
      <c r="H287" s="5">
        <f t="shared" ref="H287:H291" si="197">IF(G287="",$F$1*C287-B287,G287-B287)</f>
        <v>9.1790100000000052</v>
      </c>
      <c r="I287" s="2" t="s">
        <v>66</v>
      </c>
      <c r="J287" s="33" t="s">
        <v>1063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2020-07-01</v>
      </c>
      <c r="M287" s="18">
        <f t="shared" ref="M287:M291" ca="1" si="200">(L287-K287+1)*B287</f>
        <v>15525</v>
      </c>
      <c r="N287" s="19">
        <f t="shared" ref="N287:N291" ca="1" si="201">H287/M287*365</f>
        <v>0.21580281159420303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0.15200733333333333</v>
      </c>
    </row>
    <row r="288" spans="1:30">
      <c r="A288" s="31" t="s">
        <v>1064</v>
      </c>
      <c r="B288" s="2">
        <v>135</v>
      </c>
      <c r="C288" s="128">
        <v>94.67</v>
      </c>
      <c r="D288" s="124">
        <v>1.4242999999999999</v>
      </c>
      <c r="E288" s="32">
        <f t="shared" si="195"/>
        <v>0.22000000000000003</v>
      </c>
      <c r="F288" s="13">
        <f t="shared" si="196"/>
        <v>4.6980074074074264E-2</v>
      </c>
      <c r="H288" s="5">
        <f t="shared" si="197"/>
        <v>6.3423100000000261</v>
      </c>
      <c r="I288" s="2" t="s">
        <v>66</v>
      </c>
      <c r="J288" s="33" t="s">
        <v>1065</v>
      </c>
      <c r="K288" s="34">
        <f t="shared" si="198"/>
        <v>43900</v>
      </c>
      <c r="L288" s="34" t="str">
        <f t="shared" ca="1" si="199"/>
        <v>2020-07-01</v>
      </c>
      <c r="M288" s="18">
        <f t="shared" ca="1" si="200"/>
        <v>15390</v>
      </c>
      <c r="N288" s="19">
        <f t="shared" ca="1" si="201"/>
        <v>0.15041865821962375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0.17301992592592577</v>
      </c>
    </row>
    <row r="289" spans="1:30">
      <c r="A289" s="31" t="s">
        <v>1066</v>
      </c>
      <c r="B289" s="2">
        <v>135</v>
      </c>
      <c r="C289" s="128">
        <v>95.87</v>
      </c>
      <c r="D289" s="124">
        <v>1.4065000000000001</v>
      </c>
      <c r="E289" s="32">
        <f t="shared" si="195"/>
        <v>0.22000000000000003</v>
      </c>
      <c r="F289" s="13">
        <f t="shared" si="196"/>
        <v>6.0251185185185289E-2</v>
      </c>
      <c r="H289" s="5">
        <f t="shared" si="197"/>
        <v>8.1339100000000144</v>
      </c>
      <c r="I289" s="2" t="s">
        <v>66</v>
      </c>
      <c r="J289" s="33" t="s">
        <v>1067</v>
      </c>
      <c r="K289" s="34">
        <f t="shared" si="198"/>
        <v>43901</v>
      </c>
      <c r="L289" s="34" t="str">
        <f t="shared" ca="1" si="199"/>
        <v>2020-07-01</v>
      </c>
      <c r="M289" s="18">
        <f t="shared" ca="1" si="200"/>
        <v>15255</v>
      </c>
      <c r="N289" s="19">
        <f t="shared" ca="1" si="201"/>
        <v>0.19461666011143922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0.15974881481481473</v>
      </c>
    </row>
    <row r="290" spans="1:30">
      <c r="A290" s="31" t="s">
        <v>1068</v>
      </c>
      <c r="B290" s="2">
        <v>135</v>
      </c>
      <c r="C290" s="128">
        <v>97.65</v>
      </c>
      <c r="D290" s="124">
        <v>1.3809</v>
      </c>
      <c r="E290" s="32">
        <f t="shared" si="195"/>
        <v>0.22000000000000003</v>
      </c>
      <c r="F290" s="13">
        <f t="shared" si="196"/>
        <v>7.9936666666666864E-2</v>
      </c>
      <c r="H290" s="5">
        <f t="shared" si="197"/>
        <v>10.791450000000026</v>
      </c>
      <c r="I290" s="2" t="s">
        <v>66</v>
      </c>
      <c r="J290" s="33" t="s">
        <v>1069</v>
      </c>
      <c r="K290" s="34">
        <f t="shared" si="198"/>
        <v>43902</v>
      </c>
      <c r="L290" s="34" t="str">
        <f t="shared" ca="1" si="199"/>
        <v>2020-07-01</v>
      </c>
      <c r="M290" s="18">
        <f t="shared" ca="1" si="200"/>
        <v>15120</v>
      </c>
      <c r="N290" s="19">
        <f t="shared" ca="1" si="201"/>
        <v>0.26050788690476256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0.14006333333333315</v>
      </c>
    </row>
    <row r="291" spans="1:30">
      <c r="A291" s="31" t="s">
        <v>1070</v>
      </c>
      <c r="B291" s="2">
        <v>135</v>
      </c>
      <c r="C291" s="128">
        <v>98.96</v>
      </c>
      <c r="D291" s="124">
        <v>1.3626</v>
      </c>
      <c r="E291" s="32">
        <f t="shared" si="195"/>
        <v>0.22000000000000003</v>
      </c>
      <c r="F291" s="13">
        <f t="shared" si="196"/>
        <v>9.4424296296296215E-2</v>
      </c>
      <c r="H291" s="5">
        <f t="shared" si="197"/>
        <v>12.747279999999989</v>
      </c>
      <c r="I291" s="2" t="s">
        <v>66</v>
      </c>
      <c r="J291" s="33" t="s">
        <v>1071</v>
      </c>
      <c r="K291" s="34">
        <f t="shared" si="198"/>
        <v>43903</v>
      </c>
      <c r="L291" s="34" t="str">
        <f t="shared" ca="1" si="199"/>
        <v>2020-07-01</v>
      </c>
      <c r="M291" s="18">
        <f t="shared" ca="1" si="200"/>
        <v>14985</v>
      </c>
      <c r="N291" s="19">
        <f t="shared" ca="1" si="201"/>
        <v>0.31049430764097402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0.1255757037037038</v>
      </c>
    </row>
    <row r="292" spans="1:30">
      <c r="A292" s="31" t="s">
        <v>1079</v>
      </c>
      <c r="B292" s="2">
        <v>135</v>
      </c>
      <c r="C292" s="129">
        <v>103.12</v>
      </c>
      <c r="D292" s="125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0.14043081481481498</v>
      </c>
      <c r="H292" s="5">
        <f t="shared" ref="H292:H296" si="217">IF(G292="",$F$1*C292-B292,G292-B292)</f>
        <v>18.958160000000021</v>
      </c>
      <c r="I292" s="2" t="s">
        <v>66</v>
      </c>
      <c r="J292" s="33" t="s">
        <v>1080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2020-07-01</v>
      </c>
      <c r="M292" s="18">
        <f t="shared" ref="M292:M296" ca="1" si="220">(L292-K292+1)*B292</f>
        <v>14580</v>
      </c>
      <c r="N292" s="19">
        <f t="shared" ref="N292:N296" ca="1" si="221">H292/M292*365</f>
        <v>0.47460414266118023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7.9569185185185048E-2</v>
      </c>
    </row>
    <row r="293" spans="1:30">
      <c r="A293" s="31" t="s">
        <v>1081</v>
      </c>
      <c r="B293" s="2">
        <v>90</v>
      </c>
      <c r="C293" s="129">
        <v>69.06</v>
      </c>
      <c r="D293" s="125">
        <v>1.3017000000000001</v>
      </c>
      <c r="E293" s="32">
        <f t="shared" si="215"/>
        <v>0.19</v>
      </c>
      <c r="F293" s="13">
        <f t="shared" si="216"/>
        <v>0.14562866666666677</v>
      </c>
      <c r="H293" s="5">
        <f t="shared" si="217"/>
        <v>13.106580000000008</v>
      </c>
      <c r="I293" s="2" t="s">
        <v>66</v>
      </c>
      <c r="J293" s="33" t="s">
        <v>1082</v>
      </c>
      <c r="K293" s="34">
        <f t="shared" si="218"/>
        <v>43907</v>
      </c>
      <c r="L293" s="34" t="str">
        <f t="shared" ca="1" si="219"/>
        <v>2020-07-01</v>
      </c>
      <c r="M293" s="18">
        <f t="shared" ca="1" si="220"/>
        <v>9630</v>
      </c>
      <c r="N293" s="19">
        <f t="shared" ca="1" si="221"/>
        <v>0.4967706853582558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4.4371333333333235E-2</v>
      </c>
    </row>
    <row r="294" spans="1:30">
      <c r="A294" s="31" t="s">
        <v>1083</v>
      </c>
      <c r="B294" s="2">
        <v>90</v>
      </c>
      <c r="C294" s="129">
        <v>70.38</v>
      </c>
      <c r="D294" s="125">
        <v>1.2773000000000001</v>
      </c>
      <c r="E294" s="32">
        <f t="shared" si="215"/>
        <v>0.19</v>
      </c>
      <c r="F294" s="13">
        <f t="shared" si="216"/>
        <v>0.16752600000000006</v>
      </c>
      <c r="H294" s="5">
        <f t="shared" si="217"/>
        <v>15.077340000000007</v>
      </c>
      <c r="I294" s="2" t="s">
        <v>66</v>
      </c>
      <c r="J294" s="33" t="s">
        <v>1084</v>
      </c>
      <c r="K294" s="34">
        <f t="shared" si="218"/>
        <v>43908</v>
      </c>
      <c r="L294" s="34" t="str">
        <f t="shared" ca="1" si="219"/>
        <v>2020-07-01</v>
      </c>
      <c r="M294" s="18">
        <f t="shared" ca="1" si="220"/>
        <v>9540</v>
      </c>
      <c r="N294" s="19">
        <f t="shared" ca="1" si="221"/>
        <v>0.57685839622641533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2.2473999999999938E-2</v>
      </c>
    </row>
    <row r="295" spans="1:30">
      <c r="A295" s="31" t="s">
        <v>1085</v>
      </c>
      <c r="B295" s="2">
        <v>105</v>
      </c>
      <c r="C295" s="129">
        <v>83.12</v>
      </c>
      <c r="D295" s="125">
        <v>1.2616000000000001</v>
      </c>
      <c r="E295" s="32">
        <f t="shared" si="215"/>
        <v>0.2</v>
      </c>
      <c r="F295" s="13">
        <f t="shared" si="216"/>
        <v>0.1818872380952383</v>
      </c>
      <c r="H295" s="5">
        <f t="shared" si="217"/>
        <v>19.098160000000021</v>
      </c>
      <c r="I295" s="2" t="s">
        <v>66</v>
      </c>
      <c r="J295" s="33" t="s">
        <v>1086</v>
      </c>
      <c r="K295" s="34">
        <f t="shared" si="218"/>
        <v>43909</v>
      </c>
      <c r="L295" s="34" t="str">
        <f t="shared" ca="1" si="219"/>
        <v>2020-07-01</v>
      </c>
      <c r="M295" s="18">
        <f t="shared" ca="1" si="220"/>
        <v>11025</v>
      </c>
      <c r="N295" s="19">
        <f t="shared" ca="1" si="221"/>
        <v>0.6322746848072569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1.8112761904761715E-2</v>
      </c>
    </row>
    <row r="296" spans="1:30">
      <c r="A296" s="31" t="s">
        <v>1087</v>
      </c>
      <c r="B296" s="2">
        <v>105</v>
      </c>
      <c r="C296" s="129">
        <v>81.75</v>
      </c>
      <c r="D296" s="125">
        <v>1.2827999999999999</v>
      </c>
      <c r="E296" s="32">
        <f t="shared" si="215"/>
        <v>0.2</v>
      </c>
      <c r="F296" s="13">
        <f t="shared" si="216"/>
        <v>0.16240714285714289</v>
      </c>
      <c r="H296" s="5">
        <f t="shared" si="217"/>
        <v>17.052750000000003</v>
      </c>
      <c r="I296" s="2" t="s">
        <v>66</v>
      </c>
      <c r="J296" s="33" t="s">
        <v>1088</v>
      </c>
      <c r="K296" s="34">
        <f t="shared" si="218"/>
        <v>43910</v>
      </c>
      <c r="L296" s="34" t="str">
        <f t="shared" ca="1" si="219"/>
        <v>2020-07-01</v>
      </c>
      <c r="M296" s="18">
        <f t="shared" ca="1" si="220"/>
        <v>10920</v>
      </c>
      <c r="N296" s="19">
        <f t="shared" ca="1" si="221"/>
        <v>0.56998660714285732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3.7592857142857122E-2</v>
      </c>
    </row>
    <row r="297" spans="1:30">
      <c r="A297" s="31" t="s">
        <v>1095</v>
      </c>
      <c r="B297" s="2">
        <v>105</v>
      </c>
      <c r="C297" s="129">
        <v>84.42</v>
      </c>
      <c r="D297" s="125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0.20037200000000005</v>
      </c>
      <c r="H297" s="5">
        <f t="shared" ref="H297:H301" si="237">IF(G297="",$F$1*C297-B297,G297-B297)</f>
        <v>21.039060000000006</v>
      </c>
      <c r="I297" s="176" t="s">
        <v>1286</v>
      </c>
      <c r="J297" s="33" t="s">
        <v>1096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2020-07-01</v>
      </c>
      <c r="M297" s="18">
        <f t="shared" ref="M297:M301" ca="1" si="240">(L297-K297+1)*B297</f>
        <v>10605</v>
      </c>
      <c r="N297" s="19">
        <f t="shared" ref="N297:N301" ca="1" si="241">H297/M297*365</f>
        <v>0.72411663366336654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 t="str">
        <f t="shared" ref="AD297:AD301" si="254">IF(E297-F297&lt;0,"达成",E297-F297)</f>
        <v>达成</v>
      </c>
    </row>
    <row r="298" spans="1:30">
      <c r="A298" s="31" t="s">
        <v>1097</v>
      </c>
      <c r="B298" s="2">
        <v>105</v>
      </c>
      <c r="C298" s="129">
        <v>82.38</v>
      </c>
      <c r="D298" s="125">
        <v>1.2729999999999999</v>
      </c>
      <c r="E298" s="32">
        <f t="shared" si="235"/>
        <v>0.2</v>
      </c>
      <c r="F298" s="13">
        <f t="shared" si="236"/>
        <v>0.17136514285714288</v>
      </c>
      <c r="H298" s="5">
        <f t="shared" si="237"/>
        <v>17.993340000000003</v>
      </c>
      <c r="I298" s="2" t="s">
        <v>66</v>
      </c>
      <c r="J298" s="33" t="s">
        <v>1098</v>
      </c>
      <c r="K298" s="34">
        <f t="shared" si="238"/>
        <v>43914</v>
      </c>
      <c r="L298" s="34" t="str">
        <f t="shared" ca="1" si="239"/>
        <v>2020-07-01</v>
      </c>
      <c r="M298" s="18">
        <f t="shared" ca="1" si="240"/>
        <v>10500</v>
      </c>
      <c r="N298" s="19">
        <f t="shared" ca="1" si="241"/>
        <v>0.62548277142857156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2.8634857142857129E-2</v>
      </c>
    </row>
    <row r="299" spans="1:30">
      <c r="A299" s="31" t="s">
        <v>1099</v>
      </c>
      <c r="B299" s="2">
        <v>105</v>
      </c>
      <c r="C299" s="129">
        <v>80.37</v>
      </c>
      <c r="D299" s="125">
        <v>1.3048999999999999</v>
      </c>
      <c r="E299" s="32">
        <f t="shared" si="235"/>
        <v>0.2</v>
      </c>
      <c r="F299" s="13">
        <f t="shared" si="236"/>
        <v>0.14278485714285735</v>
      </c>
      <c r="H299" s="5">
        <f t="shared" si="237"/>
        <v>14.992410000000021</v>
      </c>
      <c r="I299" s="2" t="s">
        <v>66</v>
      </c>
      <c r="J299" s="33" t="s">
        <v>1100</v>
      </c>
      <c r="K299" s="34">
        <f t="shared" si="238"/>
        <v>43915</v>
      </c>
      <c r="L299" s="34" t="str">
        <f t="shared" ca="1" si="239"/>
        <v>2020-07-01</v>
      </c>
      <c r="M299" s="18">
        <f t="shared" ca="1" si="240"/>
        <v>10395</v>
      </c>
      <c r="N299" s="19">
        <f t="shared" ca="1" si="241"/>
        <v>0.52642901875901948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5.7215142857142659E-2</v>
      </c>
    </row>
    <row r="300" spans="1:30">
      <c r="A300" s="31" t="s">
        <v>1101</v>
      </c>
      <c r="B300" s="2">
        <v>90</v>
      </c>
      <c r="C300" s="129">
        <v>69.31</v>
      </c>
      <c r="D300" s="125">
        <v>1.2968999999999999</v>
      </c>
      <c r="E300" s="32">
        <f t="shared" si="235"/>
        <v>0.19</v>
      </c>
      <c r="F300" s="13">
        <f t="shared" si="236"/>
        <v>0.14977588888888896</v>
      </c>
      <c r="H300" s="5">
        <f t="shared" si="237"/>
        <v>13.479830000000007</v>
      </c>
      <c r="I300" s="2" t="s">
        <v>66</v>
      </c>
      <c r="J300" s="33" t="s">
        <v>1102</v>
      </c>
      <c r="K300" s="34">
        <f t="shared" si="238"/>
        <v>43916</v>
      </c>
      <c r="L300" s="34" t="str">
        <f t="shared" ca="1" si="239"/>
        <v>2020-07-01</v>
      </c>
      <c r="M300" s="18">
        <f t="shared" ca="1" si="240"/>
        <v>8820</v>
      </c>
      <c r="N300" s="19">
        <f t="shared" ca="1" si="241"/>
        <v>0.55783876984127012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4.0224111111111044E-2</v>
      </c>
    </row>
    <row r="301" spans="1:30">
      <c r="A301" s="31" t="s">
        <v>1103</v>
      </c>
      <c r="B301" s="2">
        <v>90</v>
      </c>
      <c r="C301" s="129">
        <v>69.09</v>
      </c>
      <c r="D301" s="125">
        <v>1.3009999999999999</v>
      </c>
      <c r="E301" s="32">
        <f t="shared" si="235"/>
        <v>0.19</v>
      </c>
      <c r="F301" s="13">
        <f t="shared" si="236"/>
        <v>0.1461263333333335</v>
      </c>
      <c r="H301" s="5">
        <f t="shared" si="237"/>
        <v>13.151370000000014</v>
      </c>
      <c r="I301" s="2" t="s">
        <v>66</v>
      </c>
      <c r="J301" s="33" t="s">
        <v>1104</v>
      </c>
      <c r="K301" s="34">
        <f t="shared" si="238"/>
        <v>43917</v>
      </c>
      <c r="L301" s="34" t="str">
        <f t="shared" ca="1" si="239"/>
        <v>2020-07-01</v>
      </c>
      <c r="M301" s="18">
        <f t="shared" ca="1" si="240"/>
        <v>8730</v>
      </c>
      <c r="N301" s="19">
        <f t="shared" ca="1" si="241"/>
        <v>0.54985682130584257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4.3873666666666505E-2</v>
      </c>
    </row>
    <row r="302" spans="1:30">
      <c r="A302" s="31" t="s">
        <v>1112</v>
      </c>
      <c r="B302" s="2">
        <v>90</v>
      </c>
      <c r="C302" s="129">
        <v>69.73</v>
      </c>
      <c r="D302" s="125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0.15674322222222231</v>
      </c>
      <c r="H302" s="5">
        <f t="shared" ref="H302" si="257">IF(G302="",$F$1*C302-B302,G302-B302)</f>
        <v>14.106890000000007</v>
      </c>
      <c r="I302" s="2" t="s">
        <v>66</v>
      </c>
      <c r="J302" s="33" t="s">
        <v>1113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2020-07-01</v>
      </c>
      <c r="M302" s="18">
        <f t="shared" ref="M302" ca="1" si="260">(L302-K302+1)*B302</f>
        <v>8460</v>
      </c>
      <c r="N302" s="19">
        <f t="shared" ref="N302" ca="1" si="261">H302/M302*365</f>
        <v>0.60863059692671428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3.3256777777777691E-2</v>
      </c>
    </row>
    <row r="303" spans="1:30">
      <c r="A303" s="31" t="s">
        <v>1114</v>
      </c>
      <c r="B303" s="2">
        <v>105</v>
      </c>
      <c r="C303" s="129">
        <v>81.11</v>
      </c>
      <c r="D303" s="125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0.15330695238095249</v>
      </c>
      <c r="H303" s="5">
        <f t="shared" ref="H303" si="277">IF(G303="",$F$1*C303-B303,G303-B303)</f>
        <v>16.09723000000001</v>
      </c>
      <c r="I303" s="2" t="s">
        <v>66</v>
      </c>
      <c r="J303" s="33" t="s">
        <v>1115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2020-07-01</v>
      </c>
      <c r="M303" s="18">
        <f t="shared" ref="M303" ca="1" si="280">(L303-K303+1)*B303</f>
        <v>9765</v>
      </c>
      <c r="N303" s="19">
        <f t="shared" ref="N303" ca="1" si="281">H303/M303*365</f>
        <v>0.60168857654889951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4.6693047619047523E-2</v>
      </c>
    </row>
    <row r="304" spans="1:30">
      <c r="A304" s="31" t="s">
        <v>1116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0.15657733333333335</v>
      </c>
      <c r="H304" s="5">
        <f>IF(G304="",$F$1*C304-B304,G304-B304)</f>
        <v>14.09196</v>
      </c>
      <c r="I304" s="2" t="s">
        <v>66</v>
      </c>
      <c r="J304" s="33" t="s">
        <v>1117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2020-07-01</v>
      </c>
      <c r="M304" s="18">
        <f ca="1">(L304-K304+1)*B304</f>
        <v>8280</v>
      </c>
      <c r="N304" s="19">
        <f ca="1">H304/M304*365</f>
        <v>0.62120355072463773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3.3422666666666656E-2</v>
      </c>
    </row>
    <row r="305" spans="1:30">
      <c r="A305" s="31" t="s">
        <v>1118</v>
      </c>
      <c r="B305" s="2">
        <v>105</v>
      </c>
      <c r="C305" s="129">
        <v>80.12</v>
      </c>
      <c r="D305" s="125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0.13923009523809546</v>
      </c>
      <c r="H305" s="5">
        <f t="shared" ref="H305:H306" si="297">IF(G305="",$F$1*C305-B305,G305-B305)</f>
        <v>14.619160000000022</v>
      </c>
      <c r="I305" s="2" t="s">
        <v>66</v>
      </c>
      <c r="J305" s="33" t="s">
        <v>1119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2020-07-01</v>
      </c>
      <c r="M305" s="18">
        <f t="shared" ref="M305:M306" ca="1" si="300">(L305-K305+1)*B305</f>
        <v>9555</v>
      </c>
      <c r="N305" s="19">
        <f t="shared" ref="N305:N306" ca="1" si="301">H305/M305*365</f>
        <v>0.55845038199895425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6.0769904761904553E-2</v>
      </c>
    </row>
    <row r="306" spans="1:30">
      <c r="A306" s="31" t="s">
        <v>1120</v>
      </c>
      <c r="B306" s="2">
        <v>90</v>
      </c>
      <c r="C306" s="129">
        <v>69.05</v>
      </c>
      <c r="D306" s="125">
        <v>1.3018000000000001</v>
      </c>
      <c r="E306" s="32">
        <f t="shared" si="295"/>
        <v>0.19</v>
      </c>
      <c r="F306" s="13">
        <f t="shared" si="296"/>
        <v>0.1454627777777778</v>
      </c>
      <c r="H306" s="5">
        <f t="shared" si="297"/>
        <v>13.091650000000001</v>
      </c>
      <c r="I306" s="2" t="s">
        <v>66</v>
      </c>
      <c r="J306" s="33" t="s">
        <v>1121</v>
      </c>
      <c r="K306" s="34">
        <f t="shared" si="298"/>
        <v>43924</v>
      </c>
      <c r="L306" s="34" t="str">
        <f t="shared" ca="1" si="299"/>
        <v>2020-07-01</v>
      </c>
      <c r="M306" s="18">
        <f t="shared" ca="1" si="300"/>
        <v>8100</v>
      </c>
      <c r="N306" s="19">
        <f t="shared" ca="1" si="301"/>
        <v>0.58993237654320996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4.45372222222222E-2</v>
      </c>
    </row>
    <row r="307" spans="1:30">
      <c r="A307" s="31" t="s">
        <v>1127</v>
      </c>
      <c r="B307" s="2">
        <v>90</v>
      </c>
      <c r="C307" s="129">
        <v>67.59</v>
      </c>
      <c r="D307" s="125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0.12124300000000009</v>
      </c>
      <c r="H307" s="5">
        <f t="shared" ref="H307:H310" si="317">IF(G307="",$F$1*C307-B307,G307-B307)</f>
        <v>10.911870000000008</v>
      </c>
      <c r="I307" s="2" t="s">
        <v>66</v>
      </c>
      <c r="J307" s="33" t="s">
        <v>1128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2020-07-01</v>
      </c>
      <c r="M307" s="18">
        <f t="shared" ref="M307:M310" ca="1" si="320">(L307-K307+1)*B307</f>
        <v>7740</v>
      </c>
      <c r="N307" s="19">
        <f t="shared" ref="N307:N310" ca="1" si="321">H307/M307*365</f>
        <v>0.51457784883720969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6.8756999999999915E-2</v>
      </c>
    </row>
    <row r="308" spans="1:30">
      <c r="A308" s="31" t="s">
        <v>1129</v>
      </c>
      <c r="B308" s="2">
        <v>240</v>
      </c>
      <c r="C308" s="129">
        <v>181.04</v>
      </c>
      <c r="D308" s="125">
        <v>1.3241000000000001</v>
      </c>
      <c r="E308" s="32">
        <f t="shared" si="315"/>
        <v>0.29000000000000004</v>
      </c>
      <c r="F308" s="13">
        <f t="shared" si="316"/>
        <v>0.12621966666666679</v>
      </c>
      <c r="H308" s="5">
        <f t="shared" si="317"/>
        <v>30.292720000000031</v>
      </c>
      <c r="I308" s="2" t="s">
        <v>66</v>
      </c>
      <c r="J308" s="33" t="s">
        <v>1130</v>
      </c>
      <c r="K308" s="34">
        <f t="shared" si="318"/>
        <v>43929</v>
      </c>
      <c r="L308" s="34" t="str">
        <f t="shared" ca="1" si="319"/>
        <v>2020-07-01</v>
      </c>
      <c r="M308" s="18">
        <f t="shared" ca="1" si="320"/>
        <v>20400</v>
      </c>
      <c r="N308" s="19">
        <f t="shared" ca="1" si="321"/>
        <v>0.54200209803921628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0.16378033333333325</v>
      </c>
    </row>
    <row r="309" spans="1:30">
      <c r="A309" s="31" t="s">
        <v>1131</v>
      </c>
      <c r="B309" s="2">
        <v>240</v>
      </c>
      <c r="C309" s="129">
        <v>180.46</v>
      </c>
      <c r="D309" s="125">
        <v>1.3283</v>
      </c>
      <c r="E309" s="32">
        <f t="shared" si="315"/>
        <v>0.29000000000000004</v>
      </c>
      <c r="F309" s="13">
        <f t="shared" si="316"/>
        <v>0.12261158333333337</v>
      </c>
      <c r="H309" s="5">
        <f t="shared" si="317"/>
        <v>29.426780000000008</v>
      </c>
      <c r="I309" s="2" t="s">
        <v>66</v>
      </c>
      <c r="J309" s="33" t="s">
        <v>1132</v>
      </c>
      <c r="K309" s="34">
        <f t="shared" si="318"/>
        <v>43930</v>
      </c>
      <c r="L309" s="34" t="str">
        <f t="shared" ca="1" si="319"/>
        <v>2020-07-01</v>
      </c>
      <c r="M309" s="18">
        <f t="shared" ca="1" si="320"/>
        <v>20160</v>
      </c>
      <c r="N309" s="19">
        <f t="shared" ca="1" si="321"/>
        <v>0.53277652281746046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0.16738841666666665</v>
      </c>
    </row>
    <row r="310" spans="1:30">
      <c r="A310" s="31" t="s">
        <v>1133</v>
      </c>
      <c r="B310" s="2">
        <v>240</v>
      </c>
      <c r="C310" s="129">
        <v>181.53</v>
      </c>
      <c r="D310" s="125">
        <v>1.3205</v>
      </c>
      <c r="E310" s="32">
        <f t="shared" si="315"/>
        <v>0.29000000000000004</v>
      </c>
      <c r="F310" s="13">
        <f t="shared" si="316"/>
        <v>0.12926787500000003</v>
      </c>
      <c r="H310" s="5">
        <f t="shared" si="317"/>
        <v>31.024290000000008</v>
      </c>
      <c r="I310" s="2" t="s">
        <v>66</v>
      </c>
      <c r="J310" s="33" t="s">
        <v>1134</v>
      </c>
      <c r="K310" s="34">
        <f t="shared" si="318"/>
        <v>43931</v>
      </c>
      <c r="L310" s="34" t="str">
        <f t="shared" ca="1" si="319"/>
        <v>2020-07-01</v>
      </c>
      <c r="M310" s="18">
        <f t="shared" ca="1" si="320"/>
        <v>19920</v>
      </c>
      <c r="N310" s="19">
        <f t="shared" ca="1" si="321"/>
        <v>0.5684671611445784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0.160732125</v>
      </c>
    </row>
    <row r="311" spans="1:30">
      <c r="A311" s="31" t="s">
        <v>1140</v>
      </c>
      <c r="B311" s="2">
        <v>240</v>
      </c>
      <c r="C311" s="129">
        <v>182.28</v>
      </c>
      <c r="D311" s="125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0.13393350000000007</v>
      </c>
      <c r="H311" s="5">
        <f t="shared" ref="H311:H315" si="337">IF(G311="",$F$1*C311-B311,G311-B311)</f>
        <v>32.144040000000018</v>
      </c>
      <c r="I311" s="2" t="s">
        <v>66</v>
      </c>
      <c r="J311" s="33" t="s">
        <v>1141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2020-07-01</v>
      </c>
      <c r="M311" s="18">
        <f t="shared" ref="M311:M315" ca="1" si="340">(L311-K311+1)*B311</f>
        <v>19200</v>
      </c>
      <c r="N311" s="19">
        <f t="shared" ref="N311:N315" ca="1" si="341">H311/M311*365</f>
        <v>0.61107159375000031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0.15606649999999997</v>
      </c>
    </row>
    <row r="312" spans="1:30">
      <c r="A312" s="31" t="s">
        <v>1142</v>
      </c>
      <c r="B312" s="2">
        <v>135</v>
      </c>
      <c r="C312" s="129">
        <v>100.74</v>
      </c>
      <c r="D312" s="125">
        <v>1.3385</v>
      </c>
      <c r="E312" s="32">
        <f t="shared" si="335"/>
        <v>0.22000000000000003</v>
      </c>
      <c r="F312" s="13">
        <f t="shared" si="336"/>
        <v>0.11410977777777778</v>
      </c>
      <c r="H312" s="5">
        <f t="shared" si="337"/>
        <v>15.404820000000001</v>
      </c>
      <c r="I312" s="2" t="s">
        <v>66</v>
      </c>
      <c r="J312" s="33" t="s">
        <v>1143</v>
      </c>
      <c r="K312" s="34">
        <f t="shared" si="338"/>
        <v>43935</v>
      </c>
      <c r="L312" s="34" t="str">
        <f t="shared" ca="1" si="339"/>
        <v>2020-07-01</v>
      </c>
      <c r="M312" s="18">
        <f t="shared" ca="1" si="340"/>
        <v>10665</v>
      </c>
      <c r="N312" s="19">
        <f t="shared" ca="1" si="341"/>
        <v>0.52721606188466952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0.10589022222222225</v>
      </c>
    </row>
    <row r="313" spans="1:30">
      <c r="A313" s="31" t="s">
        <v>1144</v>
      </c>
      <c r="B313" s="2">
        <v>240</v>
      </c>
      <c r="C313" s="129">
        <v>180.33</v>
      </c>
      <c r="D313" s="125">
        <v>1.3292999999999999</v>
      </c>
      <c r="E313" s="32">
        <f t="shared" si="335"/>
        <v>0.29000000000000004</v>
      </c>
      <c r="F313" s="13">
        <f t="shared" si="336"/>
        <v>0.1218028750000002</v>
      </c>
      <c r="H313" s="5">
        <f t="shared" si="337"/>
        <v>29.232690000000048</v>
      </c>
      <c r="I313" s="2" t="s">
        <v>66</v>
      </c>
      <c r="J313" s="33" t="s">
        <v>1145</v>
      </c>
      <c r="K313" s="34">
        <f t="shared" si="338"/>
        <v>43936</v>
      </c>
      <c r="L313" s="34" t="str">
        <f t="shared" ca="1" si="339"/>
        <v>2020-07-01</v>
      </c>
      <c r="M313" s="18">
        <f t="shared" ca="1" si="340"/>
        <v>18720</v>
      </c>
      <c r="N313" s="19">
        <f t="shared" ca="1" si="341"/>
        <v>0.56997499198718038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0.16819712499999984</v>
      </c>
    </row>
    <row r="314" spans="1:30">
      <c r="A314" s="31" t="s">
        <v>1146</v>
      </c>
      <c r="B314" s="2">
        <v>240</v>
      </c>
      <c r="C314" s="129">
        <v>180.06</v>
      </c>
      <c r="D314" s="125">
        <v>1.3312999999999999</v>
      </c>
      <c r="E314" s="32">
        <f t="shared" si="335"/>
        <v>0.29000000000000004</v>
      </c>
      <c r="F314" s="13">
        <f t="shared" si="336"/>
        <v>0.12012325000000008</v>
      </c>
      <c r="H314" s="5">
        <f t="shared" si="337"/>
        <v>28.829580000000021</v>
      </c>
      <c r="I314" s="2" t="s">
        <v>66</v>
      </c>
      <c r="J314" s="33" t="s">
        <v>1147</v>
      </c>
      <c r="K314" s="34">
        <f t="shared" si="338"/>
        <v>43937</v>
      </c>
      <c r="L314" s="34" t="str">
        <f t="shared" ca="1" si="339"/>
        <v>2020-07-01</v>
      </c>
      <c r="M314" s="18">
        <f t="shared" ca="1" si="340"/>
        <v>18480</v>
      </c>
      <c r="N314" s="19">
        <f t="shared" ca="1" si="341"/>
        <v>0.56941540584415629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0.16987674999999997</v>
      </c>
    </row>
    <row r="315" spans="1:30">
      <c r="A315" s="31" t="s">
        <v>1148</v>
      </c>
      <c r="B315" s="2">
        <v>240</v>
      </c>
      <c r="C315" s="129">
        <v>178.44</v>
      </c>
      <c r="D315" s="125">
        <v>1.3433999999999999</v>
      </c>
      <c r="E315" s="32">
        <f t="shared" si="335"/>
        <v>0.29000000000000004</v>
      </c>
      <c r="F315" s="13">
        <f t="shared" si="336"/>
        <v>0.11004550000000014</v>
      </c>
      <c r="H315" s="5">
        <f t="shared" si="337"/>
        <v>26.410920000000033</v>
      </c>
      <c r="I315" s="2" t="s">
        <v>66</v>
      </c>
      <c r="J315" s="33" t="s">
        <v>1149</v>
      </c>
      <c r="K315" s="34">
        <f t="shared" si="338"/>
        <v>43938</v>
      </c>
      <c r="L315" s="34" t="str">
        <f t="shared" ca="1" si="339"/>
        <v>2020-07-01</v>
      </c>
      <c r="M315" s="18">
        <f t="shared" ca="1" si="340"/>
        <v>18240</v>
      </c>
      <c r="N315" s="19">
        <f t="shared" ca="1" si="341"/>
        <v>0.52850799342105326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0.17995449999999991</v>
      </c>
    </row>
    <row r="316" spans="1:30">
      <c r="A316" s="31" t="s">
        <v>1155</v>
      </c>
      <c r="B316" s="2">
        <v>240</v>
      </c>
      <c r="C316" s="129">
        <v>177.77</v>
      </c>
      <c r="D316" s="125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0.10587754166666676</v>
      </c>
      <c r="H316" s="5">
        <f t="shared" ref="H316:H320" si="357">IF(G316="",$F$1*C316-B316,G316-B316)</f>
        <v>25.41061000000002</v>
      </c>
      <c r="I316" s="2" t="s">
        <v>66</v>
      </c>
      <c r="J316" s="33" t="s">
        <v>1156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2020-07-01</v>
      </c>
      <c r="M316" s="18">
        <f t="shared" ref="M316:M320" ca="1" si="360">(L316-K316+1)*B316</f>
        <v>17520</v>
      </c>
      <c r="N316" s="19">
        <f t="shared" ref="N316:N320" ca="1" si="361">H316/M316*365</f>
        <v>0.52938770833333371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0.18412245833333329</v>
      </c>
    </row>
    <row r="317" spans="1:30">
      <c r="A317" s="31" t="s">
        <v>1157</v>
      </c>
      <c r="B317" s="2">
        <v>240</v>
      </c>
      <c r="C317" s="129">
        <v>179.79</v>
      </c>
      <c r="D317" s="125">
        <v>1.3332999999999999</v>
      </c>
      <c r="E317" s="32">
        <f t="shared" si="355"/>
        <v>0.29000000000000004</v>
      </c>
      <c r="F317" s="13">
        <f t="shared" si="356"/>
        <v>0.11844362499999998</v>
      </c>
      <c r="H317" s="5">
        <f t="shared" si="357"/>
        <v>28.426469999999995</v>
      </c>
      <c r="I317" s="2" t="s">
        <v>66</v>
      </c>
      <c r="J317" s="33" t="s">
        <v>1158</v>
      </c>
      <c r="K317" s="34">
        <f t="shared" si="358"/>
        <v>43942</v>
      </c>
      <c r="L317" s="34" t="str">
        <f t="shared" ca="1" si="359"/>
        <v>2020-07-01</v>
      </c>
      <c r="M317" s="18">
        <f t="shared" ca="1" si="360"/>
        <v>17280</v>
      </c>
      <c r="N317" s="19">
        <f t="shared" ca="1" si="361"/>
        <v>0.60044337673611103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0.17155637500000004</v>
      </c>
    </row>
    <row r="318" spans="1:30">
      <c r="A318" s="31" t="s">
        <v>1159</v>
      </c>
      <c r="B318" s="2">
        <v>240</v>
      </c>
      <c r="C318" s="129">
        <v>178.4</v>
      </c>
      <c r="D318" s="125">
        <v>1.3436999999999999</v>
      </c>
      <c r="E318" s="32">
        <f t="shared" si="355"/>
        <v>0.29000000000000004</v>
      </c>
      <c r="F318" s="13">
        <f t="shared" si="356"/>
        <v>0.1097966666666667</v>
      </c>
      <c r="H318" s="5">
        <f t="shared" si="357"/>
        <v>26.351200000000006</v>
      </c>
      <c r="I318" s="2" t="s">
        <v>66</v>
      </c>
      <c r="J318" s="33" t="s">
        <v>1160</v>
      </c>
      <c r="K318" s="34">
        <f t="shared" si="358"/>
        <v>43943</v>
      </c>
      <c r="L318" s="34" t="str">
        <f t="shared" ca="1" si="359"/>
        <v>2020-07-01</v>
      </c>
      <c r="M318" s="18">
        <f t="shared" ca="1" si="360"/>
        <v>17040</v>
      </c>
      <c r="N318" s="19">
        <f t="shared" ca="1" si="361"/>
        <v>0.56444765258215979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0.18020333333333333</v>
      </c>
    </row>
    <row r="319" spans="1:30">
      <c r="A319" s="31" t="s">
        <v>1161</v>
      </c>
      <c r="B319" s="2">
        <v>240</v>
      </c>
      <c r="C319" s="129">
        <v>178.81</v>
      </c>
      <c r="D319" s="125">
        <v>1.3406</v>
      </c>
      <c r="E319" s="32">
        <f t="shared" si="355"/>
        <v>0.29000000000000004</v>
      </c>
      <c r="F319" s="13">
        <f t="shared" si="356"/>
        <v>0.1123472083333335</v>
      </c>
      <c r="H319" s="5">
        <f t="shared" si="357"/>
        <v>26.963330000000042</v>
      </c>
      <c r="I319" s="2" t="s">
        <v>66</v>
      </c>
      <c r="J319" s="33" t="s">
        <v>1162</v>
      </c>
      <c r="K319" s="34">
        <f t="shared" si="358"/>
        <v>43944</v>
      </c>
      <c r="L319" s="34" t="str">
        <f t="shared" ca="1" si="359"/>
        <v>2020-07-01</v>
      </c>
      <c r="M319" s="18">
        <f t="shared" ca="1" si="360"/>
        <v>16800</v>
      </c>
      <c r="N319" s="19">
        <f t="shared" ca="1" si="361"/>
        <v>0.58581044345238187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0.17765279166666653</v>
      </c>
    </row>
    <row r="320" spans="1:30">
      <c r="A320" s="31" t="s">
        <v>1163</v>
      </c>
      <c r="B320" s="2">
        <v>240</v>
      </c>
      <c r="C320" s="129">
        <v>180.26</v>
      </c>
      <c r="D320" s="125">
        <v>1.3298000000000001</v>
      </c>
      <c r="E320" s="32">
        <f t="shared" si="355"/>
        <v>0.29000000000000004</v>
      </c>
      <c r="F320" s="13">
        <f t="shared" si="356"/>
        <v>0.1213674166666666</v>
      </c>
      <c r="H320" s="5">
        <f t="shared" si="357"/>
        <v>29.128179999999986</v>
      </c>
      <c r="I320" s="2" t="s">
        <v>66</v>
      </c>
      <c r="J320" s="33" t="s">
        <v>1164</v>
      </c>
      <c r="K320" s="34">
        <f t="shared" si="358"/>
        <v>43945</v>
      </c>
      <c r="L320" s="34" t="str">
        <f t="shared" ca="1" si="359"/>
        <v>2020-07-01</v>
      </c>
      <c r="M320" s="18">
        <f t="shared" ca="1" si="360"/>
        <v>16560</v>
      </c>
      <c r="N320" s="19">
        <f t="shared" ca="1" si="361"/>
        <v>0.64201604468599005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0.16863258333333342</v>
      </c>
    </row>
    <row r="321" spans="1:30">
      <c r="A321" s="31" t="s">
        <v>1170</v>
      </c>
      <c r="B321" s="2">
        <v>240</v>
      </c>
      <c r="C321" s="129">
        <v>179.08</v>
      </c>
      <c r="D321" s="125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0.11402683333333338</v>
      </c>
      <c r="H321" s="5">
        <f t="shared" ref="H321:H324" si="377">IF(G321="",$F$1*C321-B321,G321-B321)</f>
        <v>27.366440000000011</v>
      </c>
      <c r="I321" s="2" t="s">
        <v>66</v>
      </c>
      <c r="J321" s="33" t="s">
        <v>1171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2020-07-01</v>
      </c>
      <c r="M321" s="18">
        <f t="shared" ref="M321:M324" ca="1" si="380">(L321-K321+1)*B321</f>
        <v>15840</v>
      </c>
      <c r="N321" s="19">
        <f t="shared" ref="N321:N324" ca="1" si="381">H321/M321*365</f>
        <v>0.63060294191919219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0.17597316666666665</v>
      </c>
    </row>
    <row r="322" spans="1:30">
      <c r="A322" s="31" t="s">
        <v>1172</v>
      </c>
      <c r="B322" s="2">
        <v>240</v>
      </c>
      <c r="C322" s="129">
        <v>177.93</v>
      </c>
      <c r="D322" s="125">
        <v>1.3472</v>
      </c>
      <c r="E322" s="32">
        <f t="shared" si="375"/>
        <v>0.29000000000000004</v>
      </c>
      <c r="F322" s="13">
        <f t="shared" si="376"/>
        <v>0.10687287500000006</v>
      </c>
      <c r="H322" s="5">
        <f t="shared" si="377"/>
        <v>25.649490000000014</v>
      </c>
      <c r="I322" s="2" t="s">
        <v>66</v>
      </c>
      <c r="J322" s="33" t="s">
        <v>1173</v>
      </c>
      <c r="K322" s="34">
        <f t="shared" si="378"/>
        <v>43949</v>
      </c>
      <c r="L322" s="34" t="str">
        <f t="shared" ca="1" si="379"/>
        <v>2020-07-01</v>
      </c>
      <c r="M322" s="18">
        <f t="shared" ca="1" si="380"/>
        <v>15600</v>
      </c>
      <c r="N322" s="19">
        <f t="shared" ca="1" si="381"/>
        <v>0.60013229807692337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0.18312712499999997</v>
      </c>
    </row>
    <row r="323" spans="1:30">
      <c r="A323" s="31" t="s">
        <v>1174</v>
      </c>
      <c r="B323" s="2">
        <v>240</v>
      </c>
      <c r="C323" s="129">
        <v>177.12</v>
      </c>
      <c r="D323" s="125">
        <v>1.3533999999999999</v>
      </c>
      <c r="E323" s="32">
        <f t="shared" si="375"/>
        <v>0.29000000000000004</v>
      </c>
      <c r="F323" s="13">
        <f t="shared" si="376"/>
        <v>0.1018340000000002</v>
      </c>
      <c r="H323" s="5">
        <f t="shared" si="377"/>
        <v>24.440160000000049</v>
      </c>
      <c r="I323" s="2" t="s">
        <v>66</v>
      </c>
      <c r="J323" s="33" t="s">
        <v>1175</v>
      </c>
      <c r="K323" s="34">
        <f t="shared" si="378"/>
        <v>43950</v>
      </c>
      <c r="L323" s="34" t="str">
        <f t="shared" ca="1" si="379"/>
        <v>2020-07-01</v>
      </c>
      <c r="M323" s="18">
        <f t="shared" ca="1" si="380"/>
        <v>15360</v>
      </c>
      <c r="N323" s="19">
        <f t="shared" ca="1" si="381"/>
        <v>0.5807720312500011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0.18816599999999983</v>
      </c>
    </row>
    <row r="324" spans="1:30">
      <c r="A324" s="31" t="s">
        <v>1176</v>
      </c>
      <c r="B324" s="2">
        <v>135</v>
      </c>
      <c r="C324" s="129">
        <v>98.52</v>
      </c>
      <c r="D324" s="125">
        <v>1.3686</v>
      </c>
      <c r="E324" s="32">
        <f t="shared" si="375"/>
        <v>0.22000000000000003</v>
      </c>
      <c r="F324" s="13">
        <f t="shared" si="376"/>
        <v>8.9558222222222247E-2</v>
      </c>
      <c r="H324" s="5">
        <f t="shared" si="377"/>
        <v>12.090360000000004</v>
      </c>
      <c r="I324" s="2" t="s">
        <v>66</v>
      </c>
      <c r="J324" s="33" t="s">
        <v>1177</v>
      </c>
      <c r="K324" s="34">
        <f t="shared" si="378"/>
        <v>43951</v>
      </c>
      <c r="L324" s="34" t="str">
        <f t="shared" ca="1" si="379"/>
        <v>2020-07-01</v>
      </c>
      <c r="M324" s="18">
        <f t="shared" ca="1" si="380"/>
        <v>8505</v>
      </c>
      <c r="N324" s="19">
        <f t="shared" ca="1" si="381"/>
        <v>0.51886906525573206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0.13044177777777777</v>
      </c>
    </row>
    <row r="325" spans="1:30">
      <c r="A325" s="31" t="s">
        <v>1188</v>
      </c>
      <c r="B325" s="2">
        <v>135</v>
      </c>
      <c r="C325" s="129">
        <v>97.97</v>
      </c>
      <c r="D325" s="125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8.3475629629629747E-2</v>
      </c>
      <c r="H325" s="5">
        <f t="shared" ref="H325" si="397">IF(G325="",$F$1*C325-B325,G325-B325)</f>
        <v>11.269210000000015</v>
      </c>
      <c r="I325" s="2" t="s">
        <v>66</v>
      </c>
      <c r="J325" s="33" t="s">
        <v>1183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2020-07-01</v>
      </c>
      <c r="M325" s="18">
        <f t="shared" ref="M325" ca="1" si="400">(L325-K325+1)*B325</f>
        <v>7695</v>
      </c>
      <c r="N325" s="19">
        <f t="shared" ref="N325" ca="1" si="401">H325/M325*365</f>
        <v>0.53453692657569918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0.1365243703703703</v>
      </c>
    </row>
    <row r="326" spans="1:30">
      <c r="A326" s="31" t="s">
        <v>1189</v>
      </c>
      <c r="B326" s="2">
        <v>135</v>
      </c>
      <c r="C326" s="129">
        <v>98.22</v>
      </c>
      <c r="D326" s="125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8.6240444444444439E-2</v>
      </c>
      <c r="H326" s="5">
        <f t="shared" ref="H326:H327" si="417">IF(G326="",$F$1*C326-B326,G326-B326)</f>
        <v>11.64246</v>
      </c>
      <c r="I326" s="2" t="s">
        <v>66</v>
      </c>
      <c r="J326" s="33" t="s">
        <v>1185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2020-07-01</v>
      </c>
      <c r="M326" s="18">
        <f t="shared" ref="M326:M327" ca="1" si="420">(L326-K326+1)*B326</f>
        <v>7560</v>
      </c>
      <c r="N326" s="19">
        <f t="shared" ref="N326:N327" ca="1" si="421">H326/M326*365</f>
        <v>0.56210289682539682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0.13375955555555558</v>
      </c>
    </row>
    <row r="327" spans="1:30">
      <c r="A327" s="31" t="s">
        <v>1190</v>
      </c>
      <c r="B327" s="2">
        <v>135</v>
      </c>
      <c r="C327" s="129">
        <v>97.21</v>
      </c>
      <c r="D327" s="125">
        <v>1.3871</v>
      </c>
      <c r="E327" s="32">
        <f t="shared" si="415"/>
        <v>0.22000000000000003</v>
      </c>
      <c r="F327" s="13">
        <f t="shared" si="416"/>
        <v>7.5070592592592689E-2</v>
      </c>
      <c r="H327" s="5">
        <f t="shared" si="417"/>
        <v>10.134530000000012</v>
      </c>
      <c r="I327" s="2" t="s">
        <v>66</v>
      </c>
      <c r="J327" s="33" t="s">
        <v>1187</v>
      </c>
      <c r="K327" s="34">
        <f t="shared" si="418"/>
        <v>43959</v>
      </c>
      <c r="L327" s="34" t="str">
        <f t="shared" ca="1" si="419"/>
        <v>2020-07-01</v>
      </c>
      <c r="M327" s="18">
        <f t="shared" ca="1" si="420"/>
        <v>7425</v>
      </c>
      <c r="N327" s="19">
        <f t="shared" ca="1" si="421"/>
        <v>0.49819575084175144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0.14492940740740734</v>
      </c>
    </row>
    <row r="328" spans="1:30">
      <c r="A328" s="31" t="s">
        <v>1201</v>
      </c>
      <c r="B328" s="2">
        <v>135</v>
      </c>
      <c r="C328" s="129">
        <v>97.29</v>
      </c>
      <c r="D328" s="125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7.5955333333333402E-2</v>
      </c>
      <c r="H328" s="5">
        <f t="shared" ref="H328" si="437">IF(G328="",$F$1*C328-B328,G328-B328)</f>
        <v>10.25397000000001</v>
      </c>
      <c r="I328" s="2" t="s">
        <v>66</v>
      </c>
      <c r="J328" s="33" t="s">
        <v>1192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2020-07-01</v>
      </c>
      <c r="M328" s="18">
        <f t="shared" ref="M328" ca="1" si="440">(L328-K328+1)*B328</f>
        <v>7020</v>
      </c>
      <c r="N328" s="19">
        <f t="shared" ref="N328" ca="1" si="441">H328/M328*365</f>
        <v>0.53314801282051327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0.14404466666666663</v>
      </c>
    </row>
    <row r="329" spans="1:30">
      <c r="A329" s="31" t="s">
        <v>1202</v>
      </c>
      <c r="B329" s="2">
        <v>135</v>
      </c>
      <c r="C329" s="129">
        <v>97.29</v>
      </c>
      <c r="D329" s="125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7.5955333333333402E-2</v>
      </c>
      <c r="H329" s="5">
        <f t="shared" ref="H329:H332" si="457">IF(G329="",$F$1*C329-B329,G329-B329)</f>
        <v>10.25397000000001</v>
      </c>
      <c r="I329" s="2" t="s">
        <v>66</v>
      </c>
      <c r="J329" s="33" t="s">
        <v>1194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2020-07-01</v>
      </c>
      <c r="M329" s="18">
        <f t="shared" ref="M329:M332" ca="1" si="460">(L329-K329+1)*B329</f>
        <v>6885</v>
      </c>
      <c r="N329" s="19">
        <f t="shared" ref="N329:N332" ca="1" si="461">H329/M329*365</f>
        <v>0.54360189542483706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0.14404466666666663</v>
      </c>
    </row>
    <row r="330" spans="1:30">
      <c r="A330" s="31" t="s">
        <v>1203</v>
      </c>
      <c r="B330" s="2">
        <v>135</v>
      </c>
      <c r="C330" s="129">
        <v>97.1</v>
      </c>
      <c r="D330" s="125">
        <v>1.3887</v>
      </c>
      <c r="E330" s="32">
        <f t="shared" si="455"/>
        <v>0.22000000000000003</v>
      </c>
      <c r="F330" s="13">
        <f t="shared" si="456"/>
        <v>7.3854074074074141E-2</v>
      </c>
      <c r="H330" s="5">
        <f t="shared" si="457"/>
        <v>9.9703000000000088</v>
      </c>
      <c r="I330" s="2" t="s">
        <v>66</v>
      </c>
      <c r="J330" s="33" t="s">
        <v>1196</v>
      </c>
      <c r="K330" s="34">
        <f t="shared" si="458"/>
        <v>43964</v>
      </c>
      <c r="L330" s="34" t="str">
        <f t="shared" ca="1" si="459"/>
        <v>2020-07-01</v>
      </c>
      <c r="M330" s="18">
        <f t="shared" ca="1" si="460"/>
        <v>6750</v>
      </c>
      <c r="N330" s="19">
        <f t="shared" ca="1" si="461"/>
        <v>0.53913474074074119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0.1461459259259259</v>
      </c>
    </row>
    <row r="331" spans="1:30">
      <c r="A331" s="31" t="s">
        <v>1204</v>
      </c>
      <c r="B331" s="2">
        <v>135</v>
      </c>
      <c r="C331" s="129">
        <v>98.11</v>
      </c>
      <c r="D331" s="125">
        <v>1.3744000000000001</v>
      </c>
      <c r="E331" s="32">
        <f t="shared" si="455"/>
        <v>0.22000000000000003</v>
      </c>
      <c r="F331" s="13">
        <f t="shared" si="456"/>
        <v>8.5023925925925906E-2</v>
      </c>
      <c r="H331" s="5">
        <f t="shared" si="457"/>
        <v>11.478229999999996</v>
      </c>
      <c r="I331" s="2" t="s">
        <v>66</v>
      </c>
      <c r="J331" s="33" t="s">
        <v>1198</v>
      </c>
      <c r="K331" s="34">
        <f t="shared" si="458"/>
        <v>43965</v>
      </c>
      <c r="L331" s="34" t="str">
        <f t="shared" ca="1" si="459"/>
        <v>2020-07-01</v>
      </c>
      <c r="M331" s="18">
        <f t="shared" ca="1" si="460"/>
        <v>6615</v>
      </c>
      <c r="N331" s="19">
        <f t="shared" ca="1" si="461"/>
        <v>0.63334148904006027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0.13497607407407414</v>
      </c>
    </row>
    <row r="332" spans="1:30">
      <c r="A332" s="31" t="s">
        <v>1205</v>
      </c>
      <c r="B332" s="2">
        <v>135</v>
      </c>
      <c r="C332" s="129">
        <v>98.39</v>
      </c>
      <c r="D332" s="125">
        <v>1.3705000000000001</v>
      </c>
      <c r="E332" s="32">
        <f t="shared" si="455"/>
        <v>0.22000000000000003</v>
      </c>
      <c r="F332" s="13">
        <f t="shared" si="456"/>
        <v>8.812051851851864E-2</v>
      </c>
      <c r="H332" s="5">
        <f t="shared" si="457"/>
        <v>11.896270000000015</v>
      </c>
      <c r="I332" s="2" t="s">
        <v>66</v>
      </c>
      <c r="J332" s="33" t="s">
        <v>1200</v>
      </c>
      <c r="K332" s="34">
        <f t="shared" si="458"/>
        <v>43966</v>
      </c>
      <c r="L332" s="34" t="str">
        <f t="shared" ca="1" si="459"/>
        <v>2020-07-01</v>
      </c>
      <c r="M332" s="18">
        <f t="shared" ca="1" si="460"/>
        <v>6480</v>
      </c>
      <c r="N332" s="19">
        <f t="shared" ca="1" si="461"/>
        <v>0.67008310956790218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0.13187948148148138</v>
      </c>
    </row>
    <row r="333" spans="1:30">
      <c r="A333" s="31" t="s">
        <v>1206</v>
      </c>
      <c r="B333" s="2">
        <v>135</v>
      </c>
      <c r="C333" s="129">
        <v>98.14</v>
      </c>
      <c r="D333" s="125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8.5355703703703725E-2</v>
      </c>
      <c r="H333" s="5">
        <f t="shared" ref="H333:H337" si="477">IF(G333="",$F$1*C333-B333,G333-B333)</f>
        <v>11.523020000000002</v>
      </c>
      <c r="I333" s="2" t="s">
        <v>66</v>
      </c>
      <c r="J333" s="33" t="s">
        <v>1207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2020-07-01</v>
      </c>
      <c r="M333" s="18">
        <f t="shared" ref="M333:M337" ca="1" si="480">(L333-K333+1)*B333</f>
        <v>6075</v>
      </c>
      <c r="N333" s="19">
        <f t="shared" ref="N333:N337" ca="1" si="481">H333/M333*365</f>
        <v>0.69232959670781902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0.13464429629629632</v>
      </c>
    </row>
    <row r="334" spans="1:30">
      <c r="A334" s="31" t="s">
        <v>1208</v>
      </c>
      <c r="B334" s="2">
        <v>135</v>
      </c>
      <c r="C334" s="129">
        <v>97.34</v>
      </c>
      <c r="D334" s="125">
        <v>1.3853</v>
      </c>
      <c r="E334" s="32">
        <f t="shared" si="475"/>
        <v>0.22000000000000003</v>
      </c>
      <c r="F334" s="13">
        <f t="shared" si="476"/>
        <v>7.6508296296296519E-2</v>
      </c>
      <c r="H334" s="5">
        <f t="shared" si="477"/>
        <v>10.328620000000029</v>
      </c>
      <c r="I334" s="2" t="s">
        <v>66</v>
      </c>
      <c r="J334" s="33" t="s">
        <v>1209</v>
      </c>
      <c r="K334" s="34">
        <f t="shared" si="478"/>
        <v>43970</v>
      </c>
      <c r="L334" s="34" t="str">
        <f t="shared" ca="1" si="479"/>
        <v>2020-07-01</v>
      </c>
      <c r="M334" s="18">
        <f t="shared" ca="1" si="480"/>
        <v>5940</v>
      </c>
      <c r="N334" s="19">
        <f t="shared" ca="1" si="481"/>
        <v>0.63467109427609614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0.14349170370370351</v>
      </c>
    </row>
    <row r="335" spans="1:30">
      <c r="A335" s="31" t="s">
        <v>1210</v>
      </c>
      <c r="B335" s="2">
        <v>135</v>
      </c>
      <c r="C335" s="129">
        <v>97.81</v>
      </c>
      <c r="D335" s="125">
        <v>1.3786</v>
      </c>
      <c r="E335" s="32">
        <f t="shared" si="475"/>
        <v>0.22000000000000003</v>
      </c>
      <c r="F335" s="13">
        <f t="shared" si="476"/>
        <v>8.1706148148148305E-2</v>
      </c>
      <c r="H335" s="5">
        <f t="shared" si="477"/>
        <v>11.030330000000021</v>
      </c>
      <c r="I335" s="2" t="s">
        <v>66</v>
      </c>
      <c r="J335" s="33" t="s">
        <v>1211</v>
      </c>
      <c r="K335" s="34">
        <f t="shared" si="478"/>
        <v>43971</v>
      </c>
      <c r="L335" s="34" t="str">
        <f t="shared" ca="1" si="479"/>
        <v>2020-07-01</v>
      </c>
      <c r="M335" s="18">
        <f t="shared" ca="1" si="480"/>
        <v>5805</v>
      </c>
      <c r="N335" s="19">
        <f t="shared" ca="1" si="481"/>
        <v>0.69355218776916583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0.13829385185185172</v>
      </c>
    </row>
    <row r="336" spans="1:30">
      <c r="A336" s="31" t="s">
        <v>1212</v>
      </c>
      <c r="B336" s="2">
        <v>135</v>
      </c>
      <c r="C336" s="129">
        <v>98.32</v>
      </c>
      <c r="D336" s="125">
        <v>1.3714999999999999</v>
      </c>
      <c r="E336" s="32">
        <f t="shared" si="475"/>
        <v>0.22000000000000003</v>
      </c>
      <c r="F336" s="13">
        <f t="shared" si="476"/>
        <v>8.7346370370370449E-2</v>
      </c>
      <c r="H336" s="5">
        <f t="shared" si="477"/>
        <v>11.791760000000011</v>
      </c>
      <c r="I336" s="2" t="s">
        <v>66</v>
      </c>
      <c r="J336" s="33" t="s">
        <v>1213</v>
      </c>
      <c r="K336" s="34">
        <f t="shared" si="478"/>
        <v>43972</v>
      </c>
      <c r="L336" s="34" t="str">
        <f t="shared" ca="1" si="479"/>
        <v>2020-07-01</v>
      </c>
      <c r="M336" s="18">
        <f t="shared" ca="1" si="480"/>
        <v>5670</v>
      </c>
      <c r="N336" s="19">
        <f t="shared" ca="1" si="481"/>
        <v>0.75908155202821925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0.13265362962962957</v>
      </c>
    </row>
    <row r="337" spans="1:30">
      <c r="A337" s="31" t="s">
        <v>1214</v>
      </c>
      <c r="B337" s="2">
        <v>135</v>
      </c>
      <c r="C337" s="129">
        <v>100.47</v>
      </c>
      <c r="D337" s="125">
        <v>1.3421000000000001</v>
      </c>
      <c r="E337" s="32">
        <f t="shared" si="475"/>
        <v>0.22000000000000003</v>
      </c>
      <c r="F337" s="13">
        <f t="shared" si="476"/>
        <v>0.11112377777777779</v>
      </c>
      <c r="H337" s="5">
        <f t="shared" si="477"/>
        <v>15.001710000000003</v>
      </c>
      <c r="I337" s="2" t="s">
        <v>66</v>
      </c>
      <c r="J337" s="33" t="s">
        <v>1215</v>
      </c>
      <c r="K337" s="34">
        <f t="shared" si="478"/>
        <v>43973</v>
      </c>
      <c r="L337" s="34" t="str">
        <f t="shared" ca="1" si="479"/>
        <v>2020-07-01</v>
      </c>
      <c r="M337" s="18">
        <f t="shared" ca="1" si="480"/>
        <v>5535</v>
      </c>
      <c r="N337" s="19">
        <f t="shared" ca="1" si="481"/>
        <v>0.98927265582655843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0.10887622222222224</v>
      </c>
    </row>
    <row r="338" spans="1:30">
      <c r="A338" s="31" t="s">
        <v>1231</v>
      </c>
      <c r="B338" s="2">
        <v>240</v>
      </c>
      <c r="C338" s="129">
        <v>178.37</v>
      </c>
      <c r="D338" s="125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0.10961004166666678</v>
      </c>
      <c r="H338" s="5">
        <f t="shared" ref="H338:H342" si="497">IF(G338="",$F$1*C338-B338,G338-B338)</f>
        <v>26.306410000000028</v>
      </c>
      <c r="I338" s="2" t="s">
        <v>66</v>
      </c>
      <c r="J338" s="33" t="s">
        <v>1222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2020-07-01</v>
      </c>
      <c r="M338" s="18">
        <f t="shared" ref="M338:M342" ca="1" si="500">(L338-K338+1)*B338</f>
        <v>9120</v>
      </c>
      <c r="N338" s="19">
        <f t="shared" ref="N338:N342" ca="1" si="501">H338/M338*365</f>
        <v>1.0528332949561414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0.18038995833333327</v>
      </c>
    </row>
    <row r="339" spans="1:30">
      <c r="A339" s="31" t="s">
        <v>1232</v>
      </c>
      <c r="B339" s="2">
        <v>240</v>
      </c>
      <c r="C339" s="129">
        <v>176.48</v>
      </c>
      <c r="D339" s="125">
        <v>1.3583000000000001</v>
      </c>
      <c r="E339" s="32">
        <f t="shared" si="495"/>
        <v>0.29000000000000004</v>
      </c>
      <c r="F339" s="13">
        <f t="shared" si="496"/>
        <v>9.7852666666666727E-2</v>
      </c>
      <c r="H339" s="5">
        <f t="shared" si="497"/>
        <v>23.484640000000013</v>
      </c>
      <c r="I339" s="2" t="s">
        <v>66</v>
      </c>
      <c r="J339" s="33" t="s">
        <v>1224</v>
      </c>
      <c r="K339" s="34">
        <f t="shared" si="498"/>
        <v>43977</v>
      </c>
      <c r="L339" s="34" t="str">
        <f t="shared" ca="1" si="499"/>
        <v>2020-07-01</v>
      </c>
      <c r="M339" s="18">
        <f t="shared" ca="1" si="500"/>
        <v>8880</v>
      </c>
      <c r="N339" s="19">
        <f t="shared" ca="1" si="501"/>
        <v>0.96530333333333385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0.19214733333333331</v>
      </c>
    </row>
    <row r="340" spans="1:30">
      <c r="A340" s="31" t="s">
        <v>1233</v>
      </c>
      <c r="B340" s="2">
        <v>135</v>
      </c>
      <c r="C340" s="129">
        <v>99.92</v>
      </c>
      <c r="D340" s="125">
        <v>1.3494999999999999</v>
      </c>
      <c r="E340" s="32">
        <f t="shared" si="495"/>
        <v>0.22000000000000003</v>
      </c>
      <c r="F340" s="13">
        <f t="shared" si="496"/>
        <v>0.10504118518518529</v>
      </c>
      <c r="H340" s="5">
        <f t="shared" si="497"/>
        <v>14.180560000000014</v>
      </c>
      <c r="I340" s="2" t="s">
        <v>66</v>
      </c>
      <c r="J340" s="33" t="s">
        <v>1226</v>
      </c>
      <c r="K340" s="34">
        <f t="shared" si="498"/>
        <v>43978</v>
      </c>
      <c r="L340" s="34" t="str">
        <f t="shared" ca="1" si="499"/>
        <v>2020-07-01</v>
      </c>
      <c r="M340" s="18">
        <f t="shared" ca="1" si="500"/>
        <v>4860</v>
      </c>
      <c r="N340" s="19">
        <f t="shared" ca="1" si="501"/>
        <v>1.0650009053497953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0.11495881481481474</v>
      </c>
    </row>
    <row r="341" spans="1:30">
      <c r="A341" s="31" t="s">
        <v>1234</v>
      </c>
      <c r="B341" s="2">
        <v>240</v>
      </c>
      <c r="C341" s="129">
        <v>177.1</v>
      </c>
      <c r="D341" s="125">
        <v>1.3534999999999999</v>
      </c>
      <c r="E341" s="32">
        <f t="shared" si="495"/>
        <v>0.29000000000000004</v>
      </c>
      <c r="F341" s="13">
        <f t="shared" si="496"/>
        <v>0.10170958333333337</v>
      </c>
      <c r="H341" s="5">
        <f t="shared" si="497"/>
        <v>24.410300000000007</v>
      </c>
      <c r="I341" s="2" t="s">
        <v>66</v>
      </c>
      <c r="J341" s="33" t="s">
        <v>1228</v>
      </c>
      <c r="K341" s="34">
        <f t="shared" si="498"/>
        <v>43979</v>
      </c>
      <c r="L341" s="34" t="str">
        <f t="shared" ca="1" si="499"/>
        <v>2020-07-01</v>
      </c>
      <c r="M341" s="18">
        <f t="shared" ca="1" si="500"/>
        <v>8400</v>
      </c>
      <c r="N341" s="19">
        <f t="shared" ca="1" si="501"/>
        <v>1.060685654761905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0.18829041666666668</v>
      </c>
    </row>
    <row r="342" spans="1:30">
      <c r="A342" s="31" t="s">
        <v>1235</v>
      </c>
      <c r="B342" s="2">
        <v>240</v>
      </c>
      <c r="C342" s="129">
        <v>176.56</v>
      </c>
      <c r="D342" s="125">
        <v>1.3576999999999999</v>
      </c>
      <c r="E342" s="32">
        <f t="shared" si="495"/>
        <v>0.29000000000000004</v>
      </c>
      <c r="F342" s="13">
        <f t="shared" si="496"/>
        <v>9.8350333333333373E-2</v>
      </c>
      <c r="H342" s="5">
        <f t="shared" si="497"/>
        <v>23.60408000000001</v>
      </c>
      <c r="I342" s="2" t="s">
        <v>66</v>
      </c>
      <c r="J342" s="33" t="s">
        <v>1230</v>
      </c>
      <c r="K342" s="34">
        <f t="shared" si="498"/>
        <v>43980</v>
      </c>
      <c r="L342" s="34" t="str">
        <f t="shared" ca="1" si="499"/>
        <v>2020-07-01</v>
      </c>
      <c r="M342" s="18">
        <f t="shared" ca="1" si="500"/>
        <v>8160</v>
      </c>
      <c r="N342" s="19">
        <f t="shared" ca="1" si="501"/>
        <v>1.0558197549019612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0.19164966666666666</v>
      </c>
    </row>
    <row r="343" spans="1:30">
      <c r="A343" s="31" t="s">
        <v>1247</v>
      </c>
      <c r="B343" s="2">
        <v>135</v>
      </c>
      <c r="C343" s="129">
        <v>96.85</v>
      </c>
      <c r="D343" s="125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7.1089259259259227E-2</v>
      </c>
      <c r="H343" s="5">
        <f t="shared" ref="H343" si="517">IF(G343="",$F$1*C343-B343,G343-B343)</f>
        <v>9.5970499999999959</v>
      </c>
      <c r="I343" s="2" t="s">
        <v>66</v>
      </c>
      <c r="J343" s="33" t="s">
        <v>1238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2020-07-01</v>
      </c>
      <c r="M343" s="18">
        <f t="shared" ref="M343" ca="1" si="520">(L343-K343+1)*B343</f>
        <v>4185</v>
      </c>
      <c r="N343" s="19">
        <f t="shared" ref="N343" ca="1" si="521">H343/M343*365</f>
        <v>0.83701869772998772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0.14891074074074079</v>
      </c>
    </row>
    <row r="344" spans="1:30">
      <c r="A344" s="31" t="s">
        <v>1248</v>
      </c>
      <c r="B344" s="2">
        <v>135</v>
      </c>
      <c r="C344" s="129">
        <v>96.51</v>
      </c>
      <c r="D344" s="125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6.732911111111127E-2</v>
      </c>
      <c r="H344" s="5">
        <f t="shared" ref="H344:H347" si="537">IF(G344="",$F$1*C344-B344,G344-B344)</f>
        <v>9.0894300000000214</v>
      </c>
      <c r="I344" s="2" t="s">
        <v>66</v>
      </c>
      <c r="J344" s="33" t="s">
        <v>1240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2020-07-01</v>
      </c>
      <c r="M344" s="18">
        <f t="shared" ref="M344:M347" ca="1" si="540">(L344-K344+1)*B344</f>
        <v>4050</v>
      </c>
      <c r="N344" s="19">
        <f t="shared" ref="N344:N347" ca="1" si="541">H344/M344*365</f>
        <v>0.81917085185185379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0.15267088888888874</v>
      </c>
    </row>
    <row r="345" spans="1:30">
      <c r="A345" s="31" t="s">
        <v>1249</v>
      </c>
      <c r="B345" s="2">
        <v>135</v>
      </c>
      <c r="C345" s="129">
        <v>96.49</v>
      </c>
      <c r="D345" s="125">
        <v>1.3975</v>
      </c>
      <c r="E345" s="32">
        <f t="shared" si="535"/>
        <v>0.22000000000000003</v>
      </c>
      <c r="F345" s="13">
        <f t="shared" si="536"/>
        <v>6.7107925925925987E-2</v>
      </c>
      <c r="H345" s="5">
        <f t="shared" si="537"/>
        <v>9.0595700000000079</v>
      </c>
      <c r="I345" s="2" t="s">
        <v>66</v>
      </c>
      <c r="J345" s="33" t="s">
        <v>1242</v>
      </c>
      <c r="K345" s="34">
        <f t="shared" si="538"/>
        <v>43985</v>
      </c>
      <c r="L345" s="34" t="str">
        <f t="shared" ca="1" si="539"/>
        <v>2020-07-01</v>
      </c>
      <c r="M345" s="18">
        <f t="shared" ca="1" si="540"/>
        <v>3915</v>
      </c>
      <c r="N345" s="19">
        <f t="shared" ca="1" si="541"/>
        <v>0.84463424010217181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0.15289207407407404</v>
      </c>
    </row>
    <row r="346" spans="1:30">
      <c r="A346" s="31" t="s">
        <v>1250</v>
      </c>
      <c r="B346" s="2">
        <v>135</v>
      </c>
      <c r="C346" s="129">
        <v>96.51</v>
      </c>
      <c r="D346" s="125">
        <v>1.3972</v>
      </c>
      <c r="E346" s="32">
        <f t="shared" si="535"/>
        <v>0.22000000000000003</v>
      </c>
      <c r="F346" s="13">
        <f t="shared" si="536"/>
        <v>6.732911111111127E-2</v>
      </c>
      <c r="H346" s="5">
        <f t="shared" si="537"/>
        <v>9.0894300000000214</v>
      </c>
      <c r="I346" s="2" t="s">
        <v>66</v>
      </c>
      <c r="J346" s="33" t="s">
        <v>1244</v>
      </c>
      <c r="K346" s="34">
        <f t="shared" si="538"/>
        <v>43986</v>
      </c>
      <c r="L346" s="34" t="str">
        <f t="shared" ca="1" si="539"/>
        <v>2020-07-01</v>
      </c>
      <c r="M346" s="18">
        <f t="shared" ca="1" si="540"/>
        <v>3780</v>
      </c>
      <c r="N346" s="19">
        <f t="shared" ca="1" si="541"/>
        <v>0.8776830555555577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0.15267088888888874</v>
      </c>
    </row>
    <row r="347" spans="1:30">
      <c r="A347" s="31" t="s">
        <v>1251</v>
      </c>
      <c r="B347" s="2">
        <v>135</v>
      </c>
      <c r="C347" s="129">
        <v>96.08</v>
      </c>
      <c r="D347" s="125">
        <v>1.4034</v>
      </c>
      <c r="E347" s="32">
        <f t="shared" si="535"/>
        <v>0.22000000000000003</v>
      </c>
      <c r="F347" s="13">
        <f t="shared" si="536"/>
        <v>6.2573629629629632E-2</v>
      </c>
      <c r="H347" s="5">
        <f t="shared" si="537"/>
        <v>8.4474400000000003</v>
      </c>
      <c r="I347" s="2" t="s">
        <v>66</v>
      </c>
      <c r="J347" s="33" t="s">
        <v>1246</v>
      </c>
      <c r="K347" s="34">
        <f t="shared" si="538"/>
        <v>43987</v>
      </c>
      <c r="L347" s="34" t="str">
        <f t="shared" ca="1" si="539"/>
        <v>2020-07-01</v>
      </c>
      <c r="M347" s="18">
        <f t="shared" ca="1" si="540"/>
        <v>3645</v>
      </c>
      <c r="N347" s="19">
        <f t="shared" ca="1" si="541"/>
        <v>0.84590277091906729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0.15742637037037038</v>
      </c>
    </row>
    <row r="348" spans="1:30">
      <c r="A348" s="31" t="s">
        <v>1252</v>
      </c>
      <c r="B348" s="2">
        <v>135</v>
      </c>
      <c r="C348" s="129">
        <v>95.57</v>
      </c>
      <c r="D348" s="125">
        <v>1.4109</v>
      </c>
      <c r="E348" s="32">
        <f t="shared" ref="E348:E352" si="555">10%*Q348+13%</f>
        <v>0.22000000000000003</v>
      </c>
      <c r="F348" s="13">
        <f t="shared" ref="F348:F352" si="556">IF(G348="",($F$1*C348-B348)/B348,H348/B348)</f>
        <v>5.6933407407407481E-2</v>
      </c>
      <c r="H348" s="5">
        <f t="shared" ref="H348:H352" si="557">IF(G348="",$F$1*C348-B348,G348-B348)</f>
        <v>7.6860100000000102</v>
      </c>
      <c r="I348" s="2" t="s">
        <v>66</v>
      </c>
      <c r="J348" s="33" t="s">
        <v>1253</v>
      </c>
      <c r="K348" s="34">
        <f t="shared" ref="K348:K352" si="558">DATE(MID(J348,1,4),MID(J348,5,2),MID(J348,7,2))</f>
        <v>43990</v>
      </c>
      <c r="L348" s="34" t="str">
        <f t="shared" ref="L348:L352" ca="1" si="559">IF(LEN(J348) &gt; 15,DATE(MID(J348,12,4),MID(J348,16,2),MID(J348,18,2)),TEXT(TODAY(),"yyyy-mm-dd"))</f>
        <v>2020-07-01</v>
      </c>
      <c r="M348" s="18">
        <f t="shared" ref="M348:M352" ca="1" si="560">(L348-K348+1)*B348</f>
        <v>3240</v>
      </c>
      <c r="N348" s="19">
        <f t="shared" ref="N348:N352" ca="1" si="561">H348/M348*365</f>
        <v>0.86586223765432224</v>
      </c>
      <c r="O348" s="35">
        <f t="shared" ref="O348:O352" si="562">D348*C348</f>
        <v>134.83971299999999</v>
      </c>
      <c r="P348" s="35">
        <f t="shared" ref="P348:P352" si="563">B348-O348</f>
        <v>0.16028700000001095</v>
      </c>
      <c r="Q348" s="36">
        <f t="shared" ref="Q348:Q352" si="564">B348/150</f>
        <v>0.9</v>
      </c>
      <c r="R348" s="37">
        <f t="shared" ref="R348:R352" si="565">R347+C348-T348</f>
        <v>31962.999999999996</v>
      </c>
      <c r="S348" s="38">
        <f t="shared" ref="S348:S352" si="566">R348*D348</f>
        <v>45096.596699999995</v>
      </c>
      <c r="T348" s="38"/>
      <c r="U348" s="38"/>
      <c r="V348" s="39">
        <f t="shared" ref="V348:V352" si="567">V347+U348</f>
        <v>7548.79</v>
      </c>
      <c r="W348" s="39">
        <f t="shared" ref="W348:W352" si="568">V348+S348</f>
        <v>52645.386699999995</v>
      </c>
      <c r="X348" s="1">
        <f t="shared" ref="X348:X352" si="569">X347+B348</f>
        <v>48630</v>
      </c>
      <c r="Y348" s="37">
        <f t="shared" ref="Y348:Y352" si="570">W348-X348</f>
        <v>4015.3866999999955</v>
      </c>
      <c r="Z348" s="112">
        <f t="shared" ref="Z348:Z352" si="571">W348/X348-1</f>
        <v>8.257015628213038E-2</v>
      </c>
      <c r="AA348" s="112">
        <f t="shared" ref="AA348:AA352" si="572">S348/(X348-V348)-1</f>
        <v>9.7742658991787135E-2</v>
      </c>
      <c r="AB348" s="112">
        <f>SUM($C$2:C348)*D348/SUM($B$2:B348)-1</f>
        <v>9.8677665391733171E-2</v>
      </c>
      <c r="AC348" s="112">
        <f t="shared" ref="AC348:AC352" si="573">Z348-AB348</f>
        <v>-1.6107509109602791E-2</v>
      </c>
      <c r="AD348" s="40">
        <f t="shared" ref="AD348:AD352" si="574">IF(E348-F348&lt;0,"达成",E348-F348)</f>
        <v>0.16306659259259254</v>
      </c>
    </row>
    <row r="349" spans="1:30">
      <c r="A349" s="31" t="s">
        <v>1254</v>
      </c>
      <c r="B349" s="2">
        <v>135</v>
      </c>
      <c r="C349" s="129">
        <v>95.02</v>
      </c>
      <c r="D349" s="125">
        <v>1.419</v>
      </c>
      <c r="E349" s="32">
        <f t="shared" si="555"/>
        <v>0.22000000000000003</v>
      </c>
      <c r="F349" s="13">
        <f t="shared" si="556"/>
        <v>5.0850814814814765E-2</v>
      </c>
      <c r="H349" s="5">
        <f t="shared" si="557"/>
        <v>6.8648599999999931</v>
      </c>
      <c r="I349" s="2" t="s">
        <v>66</v>
      </c>
      <c r="J349" s="33" t="s">
        <v>1255</v>
      </c>
      <c r="K349" s="34">
        <f t="shared" si="558"/>
        <v>43991</v>
      </c>
      <c r="L349" s="34" t="str">
        <f t="shared" ca="1" si="559"/>
        <v>2020-07-01</v>
      </c>
      <c r="M349" s="18">
        <f t="shared" ca="1" si="560"/>
        <v>3105</v>
      </c>
      <c r="N349" s="19">
        <f t="shared" ca="1" si="561"/>
        <v>0.80698032206119075</v>
      </c>
      <c r="O349" s="35">
        <f t="shared" si="562"/>
        <v>134.83338000000001</v>
      </c>
      <c r="P349" s="35">
        <f t="shared" si="563"/>
        <v>0.16661999999999466</v>
      </c>
      <c r="Q349" s="36">
        <f t="shared" si="564"/>
        <v>0.9</v>
      </c>
      <c r="R349" s="37">
        <f t="shared" si="565"/>
        <v>32058.019999999997</v>
      </c>
      <c r="S349" s="38">
        <f t="shared" si="566"/>
        <v>45490.330379999999</v>
      </c>
      <c r="T349" s="38"/>
      <c r="U349" s="38"/>
      <c r="V349" s="39">
        <f t="shared" si="567"/>
        <v>7548.79</v>
      </c>
      <c r="W349" s="39">
        <f t="shared" si="568"/>
        <v>53039.12038</v>
      </c>
      <c r="X349" s="1">
        <f t="shared" si="569"/>
        <v>48765</v>
      </c>
      <c r="Y349" s="37">
        <f t="shared" si="570"/>
        <v>4274.1203800000003</v>
      </c>
      <c r="Z349" s="112">
        <f t="shared" si="571"/>
        <v>8.7647295806418501E-2</v>
      </c>
      <c r="AA349" s="112">
        <f t="shared" si="572"/>
        <v>0.10369998551540771</v>
      </c>
      <c r="AB349" s="112">
        <f>SUM($C$2:C349)*D349/SUM($B$2:B349)-1</f>
        <v>0.1046911362657641</v>
      </c>
      <c r="AC349" s="112">
        <f t="shared" si="573"/>
        <v>-1.7043840459345594E-2</v>
      </c>
      <c r="AD349" s="40">
        <f t="shared" si="574"/>
        <v>0.16914918518518526</v>
      </c>
    </row>
    <row r="350" spans="1:30">
      <c r="A350" s="31" t="s">
        <v>1256</v>
      </c>
      <c r="B350" s="2">
        <v>135</v>
      </c>
      <c r="C350" s="129">
        <v>95.11</v>
      </c>
      <c r="D350" s="125">
        <v>1.4177999999999999</v>
      </c>
      <c r="E350" s="32">
        <f t="shared" si="555"/>
        <v>0.22000000000000003</v>
      </c>
      <c r="F350" s="13">
        <f t="shared" si="556"/>
        <v>5.1846148148148231E-2</v>
      </c>
      <c r="H350" s="5">
        <f t="shared" si="557"/>
        <v>6.9992300000000114</v>
      </c>
      <c r="I350" s="2" t="s">
        <v>66</v>
      </c>
      <c r="J350" s="33" t="s">
        <v>1257</v>
      </c>
      <c r="K350" s="34">
        <f t="shared" si="558"/>
        <v>43992</v>
      </c>
      <c r="L350" s="34" t="str">
        <f t="shared" ca="1" si="559"/>
        <v>2020-07-01</v>
      </c>
      <c r="M350" s="18">
        <f t="shared" ca="1" si="560"/>
        <v>2970</v>
      </c>
      <c r="N350" s="19">
        <f t="shared" ca="1" si="561"/>
        <v>0.86017473063973204</v>
      </c>
      <c r="O350" s="35">
        <f t="shared" si="562"/>
        <v>134.846958</v>
      </c>
      <c r="P350" s="35">
        <f t="shared" si="563"/>
        <v>0.15304199999999923</v>
      </c>
      <c r="Q350" s="36">
        <f t="shared" si="564"/>
        <v>0.9</v>
      </c>
      <c r="R350" s="37">
        <f t="shared" si="565"/>
        <v>32153.129999999997</v>
      </c>
      <c r="S350" s="38">
        <f t="shared" si="566"/>
        <v>45586.707713999996</v>
      </c>
      <c r="T350" s="38"/>
      <c r="U350" s="38"/>
      <c r="V350" s="39">
        <f t="shared" si="567"/>
        <v>7548.79</v>
      </c>
      <c r="W350" s="39">
        <f t="shared" si="568"/>
        <v>53135.497713999997</v>
      </c>
      <c r="X350" s="1">
        <f t="shared" si="569"/>
        <v>48900</v>
      </c>
      <c r="Y350" s="37">
        <f t="shared" si="570"/>
        <v>4235.4977139999974</v>
      </c>
      <c r="Z350" s="112">
        <f t="shared" si="571"/>
        <v>8.6615495173824053E-2</v>
      </c>
      <c r="AA350" s="112">
        <f t="shared" si="572"/>
        <v>0.10242741902836694</v>
      </c>
      <c r="AB350" s="112">
        <f>SUM($C$2:C350)*D350/SUM($B$2:B350)-1</f>
        <v>0.10346736134969281</v>
      </c>
      <c r="AC350" s="112">
        <f t="shared" si="573"/>
        <v>-1.6851866175868757E-2</v>
      </c>
      <c r="AD350" s="40">
        <f t="shared" si="574"/>
        <v>0.1681538518518518</v>
      </c>
    </row>
    <row r="351" spans="1:30">
      <c r="A351" s="31" t="s">
        <v>1258</v>
      </c>
      <c r="B351" s="2">
        <v>135</v>
      </c>
      <c r="C351" s="129">
        <v>96.02</v>
      </c>
      <c r="D351" s="125">
        <v>1.4043000000000001</v>
      </c>
      <c r="E351" s="32">
        <f t="shared" si="555"/>
        <v>0.22000000000000003</v>
      </c>
      <c r="F351" s="13">
        <f t="shared" si="556"/>
        <v>6.1910074074074194E-2</v>
      </c>
      <c r="H351" s="5">
        <f t="shared" si="557"/>
        <v>8.3578600000000165</v>
      </c>
      <c r="I351" s="2" t="s">
        <v>66</v>
      </c>
      <c r="J351" s="33" t="s">
        <v>1259</v>
      </c>
      <c r="K351" s="34">
        <f t="shared" si="558"/>
        <v>43993</v>
      </c>
      <c r="L351" s="34" t="str">
        <f t="shared" ca="1" si="559"/>
        <v>2020-07-01</v>
      </c>
      <c r="M351" s="18">
        <f t="shared" ca="1" si="560"/>
        <v>2835</v>
      </c>
      <c r="N351" s="19">
        <f t="shared" ca="1" si="561"/>
        <v>1.0760560493827183</v>
      </c>
      <c r="O351" s="35">
        <f t="shared" si="562"/>
        <v>134.84088600000001</v>
      </c>
      <c r="P351" s="35">
        <f t="shared" si="563"/>
        <v>0.15911399999998821</v>
      </c>
      <c r="Q351" s="36">
        <f t="shared" si="564"/>
        <v>0.9</v>
      </c>
      <c r="R351" s="37">
        <f t="shared" si="565"/>
        <v>32249.149999999998</v>
      </c>
      <c r="S351" s="38">
        <f t="shared" si="566"/>
        <v>45287.481345</v>
      </c>
      <c r="T351" s="38"/>
      <c r="U351" s="38"/>
      <c r="V351" s="39">
        <f t="shared" si="567"/>
        <v>7548.79</v>
      </c>
      <c r="W351" s="39">
        <f t="shared" si="568"/>
        <v>52836.271345000001</v>
      </c>
      <c r="X351" s="1">
        <f t="shared" si="569"/>
        <v>49035</v>
      </c>
      <c r="Y351" s="37">
        <f t="shared" si="570"/>
        <v>3801.271345000001</v>
      </c>
      <c r="Z351" s="112">
        <f t="shared" si="571"/>
        <v>7.7521593657591481E-2</v>
      </c>
      <c r="AA351" s="112">
        <f t="shared" si="572"/>
        <v>9.1627346653261332E-2</v>
      </c>
      <c r="AB351" s="112">
        <f>SUM($C$2:C351)*D351/SUM($B$2:B351)-1</f>
        <v>9.2701194677270893E-2</v>
      </c>
      <c r="AC351" s="112">
        <f t="shared" si="573"/>
        <v>-1.5179601019679412E-2</v>
      </c>
      <c r="AD351" s="40">
        <f t="shared" si="574"/>
        <v>0.15808992592592583</v>
      </c>
    </row>
    <row r="352" spans="1:30">
      <c r="A352" s="31" t="s">
        <v>1260</v>
      </c>
      <c r="B352" s="2">
        <v>135</v>
      </c>
      <c r="C352" s="129">
        <v>95.95</v>
      </c>
      <c r="D352" s="125">
        <v>1.4053</v>
      </c>
      <c r="E352" s="32">
        <f t="shared" si="555"/>
        <v>0.22000000000000003</v>
      </c>
      <c r="F352" s="13">
        <f t="shared" si="556"/>
        <v>6.113592592592601E-2</v>
      </c>
      <c r="H352" s="5">
        <f t="shared" si="557"/>
        <v>8.2533500000000117</v>
      </c>
      <c r="I352" s="2" t="s">
        <v>66</v>
      </c>
      <c r="J352" s="33" t="s">
        <v>1261</v>
      </c>
      <c r="K352" s="34">
        <f t="shared" si="558"/>
        <v>43994</v>
      </c>
      <c r="L352" s="34" t="str">
        <f t="shared" ca="1" si="559"/>
        <v>2020-07-01</v>
      </c>
      <c r="M352" s="18">
        <f t="shared" ca="1" si="560"/>
        <v>2700</v>
      </c>
      <c r="N352" s="19">
        <f t="shared" ca="1" si="561"/>
        <v>1.1157306481481497</v>
      </c>
      <c r="O352" s="35">
        <f t="shared" si="562"/>
        <v>134.83853500000001</v>
      </c>
      <c r="P352" s="35">
        <f t="shared" si="563"/>
        <v>0.16146499999999264</v>
      </c>
      <c r="Q352" s="36">
        <f t="shared" si="564"/>
        <v>0.9</v>
      </c>
      <c r="R352" s="37">
        <f t="shared" si="565"/>
        <v>32345.1</v>
      </c>
      <c r="S352" s="38">
        <f t="shared" si="566"/>
        <v>45454.569029999999</v>
      </c>
      <c r="T352" s="38"/>
      <c r="U352" s="38"/>
      <c r="V352" s="39">
        <f t="shared" si="567"/>
        <v>7548.79</v>
      </c>
      <c r="W352" s="39">
        <f t="shared" si="568"/>
        <v>53003.35903</v>
      </c>
      <c r="X352" s="1">
        <f t="shared" si="569"/>
        <v>49170</v>
      </c>
      <c r="Y352" s="37">
        <f t="shared" si="570"/>
        <v>3833.3590299999996</v>
      </c>
      <c r="Z352" s="112">
        <f t="shared" si="571"/>
        <v>7.7961338824486415E-2</v>
      </c>
      <c r="AA352" s="112">
        <f t="shared" si="572"/>
        <v>9.2101095330962224E-2</v>
      </c>
      <c r="AB352" s="112">
        <f>SUM($C$2:C352)*D352/SUM($B$2:B352)-1</f>
        <v>9.3219367215781279E-2</v>
      </c>
      <c r="AC352" s="112">
        <f t="shared" si="573"/>
        <v>-1.5258028391294864E-2</v>
      </c>
      <c r="AD352" s="40">
        <f t="shared" si="574"/>
        <v>0.15886407407407402</v>
      </c>
    </row>
    <row r="353" spans="1:30">
      <c r="A353" s="31" t="s">
        <v>1267</v>
      </c>
      <c r="B353" s="2">
        <v>135</v>
      </c>
      <c r="C353" s="129">
        <v>97.03</v>
      </c>
      <c r="D353" s="125">
        <v>1.3896999999999999</v>
      </c>
      <c r="E353" s="32">
        <f t="shared" ref="E353:E357" si="575">10%*Q353+13%</f>
        <v>0.22000000000000003</v>
      </c>
      <c r="F353" s="13">
        <f t="shared" ref="F353:F357" si="576">IF(G353="",($F$1*C353-B353)/B353,H353/B353)</f>
        <v>7.3079925925925951E-2</v>
      </c>
      <c r="H353" s="5">
        <f t="shared" ref="H353:H357" si="577">IF(G353="",$F$1*C353-B353,G353-B353)</f>
        <v>9.8657900000000041</v>
      </c>
      <c r="I353" s="2" t="s">
        <v>66</v>
      </c>
      <c r="J353" s="33" t="s">
        <v>1268</v>
      </c>
      <c r="K353" s="34">
        <f t="shared" ref="K353:K357" si="578">DATE(MID(J353,1,4),MID(J353,5,2),MID(J353,7,2))</f>
        <v>43997</v>
      </c>
      <c r="L353" s="34" t="str">
        <f t="shared" ref="L353:L357" ca="1" si="579">IF(LEN(J353) &gt; 15,DATE(MID(J353,12,4),MID(J353,16,2),MID(J353,18,2)),TEXT(TODAY(),"yyyy-mm-dd"))</f>
        <v>2020-07-01</v>
      </c>
      <c r="M353" s="18">
        <f t="shared" ref="M353:M357" ca="1" si="580">(L353-K353+1)*B353</f>
        <v>2295</v>
      </c>
      <c r="N353" s="19">
        <f t="shared" ref="N353:N357" ca="1" si="581">H353/M353*365</f>
        <v>1.5690689978213512</v>
      </c>
      <c r="O353" s="35">
        <f t="shared" ref="O353:O357" si="582">D353*C353</f>
        <v>134.842591</v>
      </c>
      <c r="P353" s="35">
        <f t="shared" ref="P353:P357" si="583">B353-O353</f>
        <v>0.15740900000000124</v>
      </c>
      <c r="Q353" s="36">
        <f t="shared" ref="Q353:Q357" si="584">B353/150</f>
        <v>0.9</v>
      </c>
      <c r="R353" s="37">
        <f t="shared" ref="R353:R357" si="585">R352+C353-T353</f>
        <v>32442.129999999997</v>
      </c>
      <c r="S353" s="38">
        <f t="shared" ref="S353:S357" si="586">R353*D353</f>
        <v>45084.828060999993</v>
      </c>
      <c r="T353" s="38"/>
      <c r="U353" s="38"/>
      <c r="V353" s="39">
        <f t="shared" ref="V353:V357" si="587">V352+U353</f>
        <v>7548.79</v>
      </c>
      <c r="W353" s="39">
        <f t="shared" ref="W353:W357" si="588">V353+S353</f>
        <v>52633.618060999994</v>
      </c>
      <c r="X353" s="1">
        <f t="shared" ref="X353:X357" si="589">X352+B353</f>
        <v>49305</v>
      </c>
      <c r="Y353" s="37">
        <f t="shared" ref="Y353:Y357" si="590">W353-X353</f>
        <v>3328.6180609999938</v>
      </c>
      <c r="Z353" s="112">
        <f t="shared" ref="Z353:Z357" si="591">W353/X353-1</f>
        <v>6.7510760795051139E-2</v>
      </c>
      <c r="AA353" s="112">
        <f t="shared" ref="AA353:AA357" si="592">S353/(X353-V353)-1</f>
        <v>7.971552161941875E-2</v>
      </c>
      <c r="AB353" s="112">
        <f>SUM($C$2:C353)*D353/SUM($B$2:B353)-1</f>
        <v>8.0858517493154203E-2</v>
      </c>
      <c r="AC353" s="112">
        <f t="shared" ref="AC353:AC357" si="593">Z353-AB353</f>
        <v>-1.3347756698103064E-2</v>
      </c>
      <c r="AD353" s="40">
        <f t="shared" ref="AD353:AD357" si="594">IF(E353-F353&lt;0,"达成",E353-F353)</f>
        <v>0.14692007407407409</v>
      </c>
    </row>
    <row r="354" spans="1:30">
      <c r="A354" s="31" t="s">
        <v>1269</v>
      </c>
      <c r="B354" s="2">
        <v>135</v>
      </c>
      <c r="C354" s="129">
        <v>95.65</v>
      </c>
      <c r="D354" s="125">
        <v>1.4097</v>
      </c>
      <c r="E354" s="32">
        <f t="shared" si="575"/>
        <v>0.22000000000000003</v>
      </c>
      <c r="F354" s="13">
        <f t="shared" si="576"/>
        <v>5.7818148148148202E-2</v>
      </c>
      <c r="H354" s="5">
        <f t="shared" si="577"/>
        <v>7.8054500000000075</v>
      </c>
      <c r="I354" s="2" t="s">
        <v>66</v>
      </c>
      <c r="J354" s="33" t="s">
        <v>1270</v>
      </c>
      <c r="K354" s="34">
        <f t="shared" si="578"/>
        <v>43998</v>
      </c>
      <c r="L354" s="34" t="str">
        <f t="shared" ca="1" si="579"/>
        <v>2020-07-01</v>
      </c>
      <c r="M354" s="18">
        <f t="shared" ca="1" si="580"/>
        <v>2160</v>
      </c>
      <c r="N354" s="19">
        <f t="shared" ca="1" si="581"/>
        <v>1.3189765046296309</v>
      </c>
      <c r="O354" s="35">
        <f t="shared" si="582"/>
        <v>134.837805</v>
      </c>
      <c r="P354" s="35">
        <f t="shared" si="583"/>
        <v>0.16219499999999698</v>
      </c>
      <c r="Q354" s="36">
        <f t="shared" si="584"/>
        <v>0.9</v>
      </c>
      <c r="R354" s="37">
        <f t="shared" si="585"/>
        <v>32537.78</v>
      </c>
      <c r="S354" s="38">
        <f t="shared" si="586"/>
        <v>45868.508465999999</v>
      </c>
      <c r="T354" s="38"/>
      <c r="U354" s="38"/>
      <c r="V354" s="39">
        <f t="shared" si="587"/>
        <v>7548.79</v>
      </c>
      <c r="W354" s="39">
        <f t="shared" si="588"/>
        <v>53417.298466</v>
      </c>
      <c r="X354" s="1">
        <f t="shared" si="589"/>
        <v>49440</v>
      </c>
      <c r="Y354" s="37">
        <f t="shared" si="590"/>
        <v>3977.2984660000002</v>
      </c>
      <c r="Z354" s="112">
        <f t="shared" si="591"/>
        <v>8.0446975444983915E-2</v>
      </c>
      <c r="AA354" s="112">
        <f t="shared" si="592"/>
        <v>9.4943508817243449E-2</v>
      </c>
      <c r="AB354" s="112">
        <f>SUM($C$2:C354)*D354/SUM($B$2:B354)-1</f>
        <v>9.6147249393203404E-2</v>
      </c>
      <c r="AC354" s="112">
        <f t="shared" si="593"/>
        <v>-1.570027394821949E-2</v>
      </c>
      <c r="AD354" s="40">
        <f t="shared" si="594"/>
        <v>0.16218185185185183</v>
      </c>
    </row>
    <row r="355" spans="1:30">
      <c r="A355" s="31" t="s">
        <v>1271</v>
      </c>
      <c r="B355" s="2">
        <v>135</v>
      </c>
      <c r="C355" s="129">
        <v>95.57</v>
      </c>
      <c r="D355" s="125">
        <v>1.4109</v>
      </c>
      <c r="E355" s="32">
        <f t="shared" si="575"/>
        <v>0.22000000000000003</v>
      </c>
      <c r="F355" s="13">
        <f t="shared" si="576"/>
        <v>5.6933407407407481E-2</v>
      </c>
      <c r="H355" s="5">
        <f t="shared" si="577"/>
        <v>7.6860100000000102</v>
      </c>
      <c r="I355" s="2" t="s">
        <v>66</v>
      </c>
      <c r="J355" s="33" t="s">
        <v>1272</v>
      </c>
      <c r="K355" s="34">
        <f t="shared" si="578"/>
        <v>43999</v>
      </c>
      <c r="L355" s="34" t="str">
        <f t="shared" ca="1" si="579"/>
        <v>2020-07-01</v>
      </c>
      <c r="M355" s="18">
        <f t="shared" ca="1" si="580"/>
        <v>2025</v>
      </c>
      <c r="N355" s="19">
        <f t="shared" ca="1" si="581"/>
        <v>1.3853795802469155</v>
      </c>
      <c r="O355" s="35">
        <f t="shared" si="582"/>
        <v>134.83971299999999</v>
      </c>
      <c r="P355" s="35">
        <f t="shared" si="583"/>
        <v>0.16028700000001095</v>
      </c>
      <c r="Q355" s="36">
        <f t="shared" si="584"/>
        <v>0.9</v>
      </c>
      <c r="R355" s="37">
        <f t="shared" si="585"/>
        <v>32633.35</v>
      </c>
      <c r="S355" s="38">
        <f t="shared" si="586"/>
        <v>46042.393514999996</v>
      </c>
      <c r="T355" s="38"/>
      <c r="U355" s="38"/>
      <c r="V355" s="39">
        <f t="shared" si="587"/>
        <v>7548.79</v>
      </c>
      <c r="W355" s="39">
        <f t="shared" si="588"/>
        <v>53591.183514999997</v>
      </c>
      <c r="X355" s="1">
        <f t="shared" si="589"/>
        <v>49575</v>
      </c>
      <c r="Y355" s="37">
        <f t="shared" si="590"/>
        <v>4016.183514999997</v>
      </c>
      <c r="Z355" s="112">
        <f t="shared" si="591"/>
        <v>8.1012274634392201E-2</v>
      </c>
      <c r="AA355" s="112">
        <f t="shared" si="592"/>
        <v>9.5563780674012611E-2</v>
      </c>
      <c r="AB355" s="112">
        <f>SUM($C$2:C355)*D355/SUM($B$2:B355)-1</f>
        <v>9.6812741966716409E-2</v>
      </c>
      <c r="AC355" s="112">
        <f t="shared" si="593"/>
        <v>-1.5800467332324208E-2</v>
      </c>
      <c r="AD355" s="40">
        <f t="shared" si="594"/>
        <v>0.16306659259259254</v>
      </c>
    </row>
    <row r="356" spans="1:30">
      <c r="A356" s="31" t="s">
        <v>1273</v>
      </c>
      <c r="B356" s="2">
        <v>135</v>
      </c>
      <c r="C356" s="129">
        <v>94.93</v>
      </c>
      <c r="D356" s="125">
        <v>1.4204000000000001</v>
      </c>
      <c r="E356" s="32">
        <f t="shared" si="575"/>
        <v>0.22000000000000003</v>
      </c>
      <c r="F356" s="13">
        <f t="shared" si="576"/>
        <v>4.9855481481481716E-2</v>
      </c>
      <c r="H356" s="5">
        <f t="shared" si="577"/>
        <v>6.7304900000000316</v>
      </c>
      <c r="I356" s="2" t="s">
        <v>66</v>
      </c>
      <c r="J356" s="33" t="s">
        <v>1274</v>
      </c>
      <c r="K356" s="34">
        <f t="shared" si="578"/>
        <v>44000</v>
      </c>
      <c r="L356" s="34" t="str">
        <f t="shared" ca="1" si="579"/>
        <v>2020-07-01</v>
      </c>
      <c r="M356" s="18">
        <f t="shared" ca="1" si="580"/>
        <v>1890</v>
      </c>
      <c r="N356" s="19">
        <f t="shared" ca="1" si="581"/>
        <v>1.2998036243386304</v>
      </c>
      <c r="O356" s="35">
        <f t="shared" si="582"/>
        <v>134.83857200000003</v>
      </c>
      <c r="P356" s="35">
        <f t="shared" si="583"/>
        <v>0.16142799999997237</v>
      </c>
      <c r="Q356" s="36">
        <f t="shared" si="584"/>
        <v>0.9</v>
      </c>
      <c r="R356" s="37">
        <f t="shared" si="585"/>
        <v>32728.28</v>
      </c>
      <c r="S356" s="38">
        <f t="shared" si="586"/>
        <v>46487.248912000003</v>
      </c>
      <c r="T356" s="38"/>
      <c r="U356" s="38"/>
      <c r="V356" s="39">
        <f t="shared" si="587"/>
        <v>7548.79</v>
      </c>
      <c r="W356" s="39">
        <f t="shared" si="588"/>
        <v>54036.038912000004</v>
      </c>
      <c r="X356" s="1">
        <f t="shared" si="589"/>
        <v>49710</v>
      </c>
      <c r="Y356" s="37">
        <f t="shared" si="590"/>
        <v>4326.0389120000036</v>
      </c>
      <c r="Z356" s="112">
        <f t="shared" si="591"/>
        <v>8.7025526292496602E-2</v>
      </c>
      <c r="AA356" s="112">
        <f t="shared" si="592"/>
        <v>0.10260708627669857</v>
      </c>
      <c r="AB356" s="112">
        <f>SUM($C$2:C356)*D356/SUM($B$2:B356)-1</f>
        <v>0.10391167813317193</v>
      </c>
      <c r="AC356" s="112">
        <f t="shared" si="593"/>
        <v>-1.6886151840675323E-2</v>
      </c>
      <c r="AD356" s="40">
        <f t="shared" si="594"/>
        <v>0.17014451851851831</v>
      </c>
    </row>
    <row r="357" spans="1:30">
      <c r="A357" s="31" t="s">
        <v>1275</v>
      </c>
      <c r="B357" s="2">
        <v>135</v>
      </c>
      <c r="C357" s="129">
        <v>93.68</v>
      </c>
      <c r="D357" s="125">
        <v>1.4393</v>
      </c>
      <c r="E357" s="32">
        <f t="shared" si="575"/>
        <v>0.22000000000000003</v>
      </c>
      <c r="F357" s="13">
        <f t="shared" si="576"/>
        <v>3.6031407407407581E-2</v>
      </c>
      <c r="H357" s="5">
        <f t="shared" si="577"/>
        <v>4.8642400000000237</v>
      </c>
      <c r="I357" s="2" t="s">
        <v>66</v>
      </c>
      <c r="J357" s="33" t="s">
        <v>1276</v>
      </c>
      <c r="K357" s="34">
        <f t="shared" si="578"/>
        <v>44001</v>
      </c>
      <c r="L357" s="34" t="str">
        <f t="shared" ca="1" si="579"/>
        <v>2020-07-01</v>
      </c>
      <c r="M357" s="18">
        <f t="shared" ca="1" si="580"/>
        <v>1755</v>
      </c>
      <c r="N357" s="19">
        <f t="shared" ca="1" si="581"/>
        <v>1.011651054131059</v>
      </c>
      <c r="O357" s="35">
        <f t="shared" si="582"/>
        <v>134.83362400000001</v>
      </c>
      <c r="P357" s="35">
        <f t="shared" si="583"/>
        <v>0.16637599999998542</v>
      </c>
      <c r="Q357" s="36">
        <f t="shared" si="584"/>
        <v>0.9</v>
      </c>
      <c r="R357" s="37">
        <f t="shared" si="585"/>
        <v>32821.96</v>
      </c>
      <c r="S357" s="38">
        <f t="shared" si="586"/>
        <v>47240.647027999999</v>
      </c>
      <c r="T357" s="38"/>
      <c r="U357" s="38"/>
      <c r="V357" s="39">
        <f t="shared" si="587"/>
        <v>7548.79</v>
      </c>
      <c r="W357" s="39">
        <f t="shared" si="588"/>
        <v>54789.437028</v>
      </c>
      <c r="X357" s="1">
        <f t="shared" si="589"/>
        <v>49845</v>
      </c>
      <c r="Y357" s="37">
        <f t="shared" si="590"/>
        <v>4944.4370280000003</v>
      </c>
      <c r="Z357" s="112">
        <f t="shared" si="591"/>
        <v>9.9196248931688213E-2</v>
      </c>
      <c r="AA357" s="112">
        <f t="shared" si="592"/>
        <v>0.1169002382955826</v>
      </c>
      <c r="AB357" s="112">
        <f>SUM($C$2:C357)*D357/SUM($B$2:B357)-1</f>
        <v>0.11827589455311416</v>
      </c>
      <c r="AC357" s="112">
        <f t="shared" si="593"/>
        <v>-1.9079645621425945E-2</v>
      </c>
      <c r="AD357" s="40">
        <f t="shared" si="594"/>
        <v>0.18396859259259246</v>
      </c>
    </row>
    <row r="358" spans="1:30">
      <c r="A358" s="31" t="s">
        <v>1300</v>
      </c>
      <c r="B358" s="2">
        <v>135</v>
      </c>
      <c r="C358" s="129">
        <v>93.57</v>
      </c>
      <c r="D358" s="125">
        <v>1.4411</v>
      </c>
      <c r="E358" s="32">
        <f t="shared" ref="E358:E360" si="595">10%*Q358+13%</f>
        <v>0.22000000000000003</v>
      </c>
      <c r="F358" s="13">
        <f t="shared" ref="F358:F360" si="596">IF(G358="",($F$1*C358-B358)/B358,H358/B358)</f>
        <v>3.4814888888888826E-2</v>
      </c>
      <c r="H358" s="5">
        <f t="shared" ref="H358:H360" si="597">IF(G358="",$F$1*C358-B358,G358-B358)</f>
        <v>4.7000099999999918</v>
      </c>
      <c r="I358" s="2" t="s">
        <v>66</v>
      </c>
      <c r="J358" s="33" t="s">
        <v>1295</v>
      </c>
      <c r="K358" s="34">
        <f t="shared" ref="K358:K360" si="598">DATE(MID(J358,1,4),MID(J358,5,2),MID(J358,7,2))</f>
        <v>44004</v>
      </c>
      <c r="L358" s="34" t="str">
        <f t="shared" ref="L358:L360" ca="1" si="599">IF(LEN(J358) &gt; 15,DATE(MID(J358,12,4),MID(J358,16,2),MID(J358,18,2)),TEXT(TODAY(),"yyyy-mm-dd"))</f>
        <v>2020-07-01</v>
      </c>
      <c r="M358" s="18">
        <f t="shared" ref="M358:M360" ca="1" si="600">(L358-K358+1)*B358</f>
        <v>1350</v>
      </c>
      <c r="N358" s="19">
        <f t="shared" ref="N358:N360" ca="1" si="601">H358/M358*365</f>
        <v>1.2707434444444421</v>
      </c>
      <c r="O358" s="35">
        <f t="shared" ref="O358:O360" si="602">D358*C358</f>
        <v>134.843727</v>
      </c>
      <c r="P358" s="35">
        <f t="shared" ref="P358:P360" si="603">B358-O358</f>
        <v>0.15627299999999877</v>
      </c>
      <c r="Q358" s="36">
        <f t="shared" ref="Q358:Q360" si="604">B358/150</f>
        <v>0.9</v>
      </c>
      <c r="R358" s="37">
        <f t="shared" ref="R358:R360" si="605">R357+C358-T358</f>
        <v>32915.53</v>
      </c>
      <c r="S358" s="38">
        <f t="shared" ref="S358:S360" si="606">R358*D358</f>
        <v>47434.570283000001</v>
      </c>
      <c r="T358" s="38"/>
      <c r="U358" s="38"/>
      <c r="V358" s="39">
        <f t="shared" ref="V358:V360" si="607">V357+U358</f>
        <v>7548.79</v>
      </c>
      <c r="W358" s="39">
        <f t="shared" ref="W358:W360" si="608">V358+S358</f>
        <v>54983.360283000002</v>
      </c>
      <c r="X358" s="1">
        <f t="shared" ref="X358:X360" si="609">X357+B358</f>
        <v>49980</v>
      </c>
      <c r="Y358" s="37">
        <f t="shared" ref="Y358:Y360" si="610">W358-X358</f>
        <v>5003.3602830000018</v>
      </c>
      <c r="Z358" s="112">
        <f t="shared" ref="Z358:Z360" si="611">W358/X358-1</f>
        <v>0.10010724855942388</v>
      </c>
      <c r="AA358" s="112">
        <f t="shared" ref="AA358:AA360" si="612">S358/(X358-V358)-1</f>
        <v>0.1179169833478706</v>
      </c>
      <c r="AB358" s="112">
        <f>SUM($C$2:C358)*D358/SUM($B$2:B358)-1</f>
        <v>0.1193480423169262</v>
      </c>
      <c r="AC358" s="112">
        <f t="shared" ref="AC358:AC360" si="613">Z358-AB358</f>
        <v>-1.9240793757502317E-2</v>
      </c>
      <c r="AD358" s="40">
        <f t="shared" ref="AD358:AD360" si="614">IF(E358-F358&lt;0,"达成",E358-F358)</f>
        <v>0.18518511111111119</v>
      </c>
    </row>
    <row r="359" spans="1:30">
      <c r="A359" s="31" t="s">
        <v>1301</v>
      </c>
      <c r="B359" s="2">
        <v>135</v>
      </c>
      <c r="C359" s="129">
        <v>93.15</v>
      </c>
      <c r="D359" s="125">
        <v>1.4476</v>
      </c>
      <c r="E359" s="32">
        <f t="shared" si="595"/>
        <v>0.22000000000000003</v>
      </c>
      <c r="F359" s="13">
        <f t="shared" si="596"/>
        <v>3.0170000000000148E-2</v>
      </c>
      <c r="H359" s="5">
        <f t="shared" si="597"/>
        <v>4.0729500000000201</v>
      </c>
      <c r="I359" s="2" t="s">
        <v>66</v>
      </c>
      <c r="J359" s="33" t="s">
        <v>1297</v>
      </c>
      <c r="K359" s="34">
        <f t="shared" si="598"/>
        <v>44005</v>
      </c>
      <c r="L359" s="34" t="str">
        <f t="shared" ca="1" si="599"/>
        <v>2020-07-01</v>
      </c>
      <c r="M359" s="18">
        <f t="shared" ca="1" si="600"/>
        <v>1215</v>
      </c>
      <c r="N359" s="19">
        <f t="shared" ca="1" si="601"/>
        <v>1.2235611111111171</v>
      </c>
      <c r="O359" s="35">
        <f t="shared" si="602"/>
        <v>134.84394</v>
      </c>
      <c r="P359" s="35">
        <f t="shared" si="603"/>
        <v>0.15605999999999653</v>
      </c>
      <c r="Q359" s="36">
        <f t="shared" si="604"/>
        <v>0.9</v>
      </c>
      <c r="R359" s="37">
        <f t="shared" si="605"/>
        <v>33008.68</v>
      </c>
      <c r="S359" s="38">
        <f t="shared" si="606"/>
        <v>47783.365168000004</v>
      </c>
      <c r="T359" s="38"/>
      <c r="U359" s="38"/>
      <c r="V359" s="39">
        <f t="shared" si="607"/>
        <v>7548.79</v>
      </c>
      <c r="W359" s="39">
        <f t="shared" si="608"/>
        <v>55332.155168000005</v>
      </c>
      <c r="X359" s="1">
        <f t="shared" si="609"/>
        <v>50115</v>
      </c>
      <c r="Y359" s="37">
        <f t="shared" si="610"/>
        <v>5217.1551680000048</v>
      </c>
      <c r="Z359" s="112">
        <f t="shared" si="611"/>
        <v>0.10410366493065948</v>
      </c>
      <c r="AA359" s="112">
        <f t="shared" si="612"/>
        <v>0.12256564932607361</v>
      </c>
      <c r="AB359" s="112">
        <f>SUM($C$2:C359)*D359/SUM($B$2:B359)-1</f>
        <v>0.12405858365758715</v>
      </c>
      <c r="AC359" s="112">
        <f t="shared" si="613"/>
        <v>-1.9954918726927673E-2</v>
      </c>
      <c r="AD359" s="40">
        <f t="shared" si="614"/>
        <v>0.18982999999999989</v>
      </c>
    </row>
    <row r="360" spans="1:30">
      <c r="A360" s="31" t="s">
        <v>1302</v>
      </c>
      <c r="B360" s="2">
        <v>135</v>
      </c>
      <c r="C360" s="129">
        <v>92.64</v>
      </c>
      <c r="D360" s="125">
        <v>1.4555</v>
      </c>
      <c r="E360" s="32">
        <f t="shared" si="595"/>
        <v>0.22000000000000003</v>
      </c>
      <c r="F360" s="13">
        <f t="shared" si="596"/>
        <v>2.4529777777777789E-2</v>
      </c>
      <c r="H360" s="5">
        <f t="shared" si="597"/>
        <v>3.3115200000000016</v>
      </c>
      <c r="I360" s="2" t="s">
        <v>66</v>
      </c>
      <c r="J360" s="33" t="s">
        <v>1299</v>
      </c>
      <c r="K360" s="34">
        <f t="shared" si="598"/>
        <v>44006</v>
      </c>
      <c r="L360" s="34" t="str">
        <f t="shared" ca="1" si="599"/>
        <v>2020-07-01</v>
      </c>
      <c r="M360" s="18">
        <f t="shared" ca="1" si="600"/>
        <v>1080</v>
      </c>
      <c r="N360" s="19">
        <f t="shared" ca="1" si="601"/>
        <v>1.1191711111111116</v>
      </c>
      <c r="O360" s="35">
        <f t="shared" si="602"/>
        <v>134.83752000000001</v>
      </c>
      <c r="P360" s="35">
        <f t="shared" si="603"/>
        <v>0.16247999999998797</v>
      </c>
      <c r="Q360" s="36">
        <f t="shared" si="604"/>
        <v>0.9</v>
      </c>
      <c r="R360" s="37">
        <f t="shared" si="605"/>
        <v>33101.32</v>
      </c>
      <c r="S360" s="38">
        <f t="shared" si="606"/>
        <v>48178.971259999998</v>
      </c>
      <c r="T360" s="38"/>
      <c r="U360" s="38"/>
      <c r="V360" s="39">
        <f t="shared" si="607"/>
        <v>7548.79</v>
      </c>
      <c r="W360" s="39">
        <f t="shared" si="608"/>
        <v>55727.761259999999</v>
      </c>
      <c r="X360" s="1">
        <f t="shared" si="609"/>
        <v>50250</v>
      </c>
      <c r="Y360" s="37">
        <f t="shared" si="610"/>
        <v>5477.7612599999993</v>
      </c>
      <c r="Z360" s="112">
        <f t="shared" si="611"/>
        <v>0.10901017432835824</v>
      </c>
      <c r="AA360" s="112">
        <f t="shared" si="612"/>
        <v>0.1282811718918504</v>
      </c>
      <c r="AB360" s="112">
        <f>SUM($C$2:C360)*D360/SUM($B$2:B360)-1</f>
        <v>0.1298399128358203</v>
      </c>
      <c r="AC360" s="112">
        <f t="shared" si="613"/>
        <v>-2.0829738507462059E-2</v>
      </c>
      <c r="AD360" s="40">
        <f t="shared" si="614"/>
        <v>0.19547022222222224</v>
      </c>
    </row>
  </sheetData>
  <autoFilter ref="A1:AD36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0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1"/>
  <sheetViews>
    <sheetView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0" customFormat="1" ht="40">
      <c r="A1" s="138" t="s">
        <v>0</v>
      </c>
      <c r="B1" s="138" t="s">
        <v>1</v>
      </c>
      <c r="C1" s="138" t="s">
        <v>2</v>
      </c>
      <c r="D1" s="138" t="s">
        <v>3</v>
      </c>
      <c r="E1" s="139" t="s">
        <v>4</v>
      </c>
      <c r="F1" s="140">
        <v>1.1860999999999999</v>
      </c>
      <c r="G1" s="141" t="s">
        <v>563</v>
      </c>
      <c r="H1" s="142" t="str">
        <f>"盈利"&amp;ROUND(SUM(H2:H19892),2)</f>
        <v>盈利9379.14</v>
      </c>
      <c r="I1" s="139" t="s">
        <v>6</v>
      </c>
      <c r="J1" s="138" t="s">
        <v>7</v>
      </c>
      <c r="K1" s="139" t="s">
        <v>8</v>
      </c>
      <c r="L1" s="143" t="s">
        <v>9</v>
      </c>
      <c r="M1" s="139" t="s">
        <v>10</v>
      </c>
      <c r="N1" s="144" t="str">
        <f ca="1">TEXT(ROUND(SUM(H2:H19889)/SUM(M2:M19889)*365,4),"0.00%" &amp;  " 
年化")</f>
        <v>28.94% 
年化</v>
      </c>
      <c r="O1" s="139" t="s">
        <v>11</v>
      </c>
      <c r="P1" s="139" t="s">
        <v>12</v>
      </c>
      <c r="Q1" s="132" t="s">
        <v>564</v>
      </c>
      <c r="R1" s="139" t="s">
        <v>14</v>
      </c>
      <c r="S1" s="145" t="s">
        <v>15</v>
      </c>
      <c r="T1" s="146" t="s">
        <v>16</v>
      </c>
      <c r="U1" s="146" t="s">
        <v>17</v>
      </c>
      <c r="V1" s="146" t="s">
        <v>18</v>
      </c>
      <c r="W1" s="146" t="s">
        <v>19</v>
      </c>
      <c r="X1" s="145" t="s">
        <v>20</v>
      </c>
      <c r="Y1" s="139" t="s">
        <v>565</v>
      </c>
      <c r="Z1" s="147" t="s">
        <v>22</v>
      </c>
      <c r="AA1" s="148" t="s">
        <v>23</v>
      </c>
      <c r="AB1" s="148" t="s">
        <v>24</v>
      </c>
      <c r="AC1" s="148" t="s">
        <v>25</v>
      </c>
      <c r="AD1" s="149" t="s">
        <v>26</v>
      </c>
      <c r="AE1" s="149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  <c r="IW1" s="138"/>
      <c r="IX1" s="138"/>
      <c r="IY1" s="138"/>
      <c r="IZ1" s="138"/>
      <c r="JA1" s="138"/>
      <c r="JB1" s="138"/>
      <c r="JC1" s="138"/>
      <c r="JD1" s="138"/>
      <c r="JE1" s="138"/>
      <c r="JF1" s="138"/>
      <c r="JG1" s="138"/>
      <c r="JH1" s="138"/>
      <c r="JI1" s="138"/>
      <c r="JJ1" s="138"/>
      <c r="JK1" s="138"/>
      <c r="JL1" s="138"/>
      <c r="JM1" s="138"/>
      <c r="JN1" s="138"/>
      <c r="JO1" s="138"/>
      <c r="JP1" s="138"/>
      <c r="JQ1" s="138"/>
      <c r="JR1" s="138"/>
      <c r="JS1" s="138"/>
      <c r="JT1" s="138"/>
      <c r="JU1" s="138"/>
      <c r="JV1" s="138"/>
      <c r="JW1" s="138"/>
      <c r="JX1" s="138"/>
      <c r="JY1" s="138"/>
      <c r="JZ1" s="138"/>
      <c r="KA1" s="138"/>
      <c r="KB1" s="138"/>
      <c r="KC1" s="138"/>
      <c r="KD1" s="138"/>
      <c r="KE1" s="138"/>
      <c r="KF1" s="138"/>
      <c r="KG1" s="138"/>
      <c r="KH1" s="138"/>
      <c r="KI1" s="138"/>
      <c r="KJ1" s="138"/>
      <c r="KK1" s="138"/>
      <c r="KL1" s="138"/>
      <c r="KM1" s="138"/>
      <c r="KN1" s="138"/>
      <c r="KO1" s="138"/>
      <c r="KP1" s="138"/>
      <c r="KQ1" s="138"/>
      <c r="KR1" s="138"/>
      <c r="KS1" s="138"/>
      <c r="KT1" s="138"/>
      <c r="KU1" s="138"/>
      <c r="KV1" s="138"/>
      <c r="KW1" s="138"/>
      <c r="KX1" s="138"/>
      <c r="KY1" s="138"/>
      <c r="KZ1" s="138"/>
      <c r="LA1" s="138"/>
      <c r="LB1" s="138"/>
      <c r="LC1" s="138"/>
      <c r="LD1" s="138"/>
      <c r="LE1" s="138"/>
      <c r="LF1" s="138"/>
      <c r="LG1" s="138"/>
      <c r="LH1" s="138"/>
      <c r="LI1" s="138"/>
      <c r="LJ1" s="138"/>
      <c r="LK1" s="138"/>
      <c r="LL1" s="138"/>
      <c r="LM1" s="138"/>
      <c r="LN1" s="138"/>
      <c r="LO1" s="138"/>
      <c r="LP1" s="138"/>
      <c r="LQ1" s="138"/>
      <c r="LR1" s="138"/>
      <c r="LS1" s="138"/>
      <c r="LT1" s="138"/>
      <c r="LU1" s="138"/>
      <c r="LV1" s="138"/>
      <c r="LW1" s="138"/>
      <c r="LX1" s="138"/>
      <c r="LY1" s="138"/>
      <c r="LZ1" s="138"/>
      <c r="MA1" s="138"/>
      <c r="MB1" s="138"/>
      <c r="MC1" s="138"/>
      <c r="MD1" s="138"/>
      <c r="ME1" s="138"/>
      <c r="MF1" s="138"/>
      <c r="MG1" s="138"/>
      <c r="MH1" s="138"/>
      <c r="MI1" s="138"/>
      <c r="MJ1" s="138"/>
      <c r="MK1" s="138"/>
      <c r="ML1" s="138"/>
      <c r="MM1" s="138"/>
      <c r="MN1" s="138"/>
      <c r="MO1" s="138"/>
      <c r="MP1" s="138"/>
      <c r="MQ1" s="138"/>
      <c r="MR1" s="138"/>
      <c r="MS1" s="138"/>
      <c r="MT1" s="138"/>
      <c r="MU1" s="138"/>
      <c r="MV1" s="138"/>
      <c r="MW1" s="138"/>
      <c r="MX1" s="138"/>
      <c r="MY1" s="138"/>
      <c r="MZ1" s="138"/>
      <c r="NA1" s="138"/>
      <c r="NB1" s="138"/>
      <c r="NC1" s="138"/>
      <c r="ND1" s="138"/>
      <c r="NE1" s="138"/>
      <c r="NF1" s="138"/>
      <c r="NG1" s="138"/>
      <c r="NH1" s="138"/>
      <c r="NI1" s="138"/>
      <c r="NJ1" s="138"/>
      <c r="NK1" s="138"/>
      <c r="NL1" s="138"/>
      <c r="NM1" s="138"/>
      <c r="NN1" s="138"/>
      <c r="NO1" s="138"/>
      <c r="NP1" s="138"/>
      <c r="NQ1" s="138"/>
      <c r="NR1" s="138"/>
      <c r="NS1" s="138"/>
      <c r="NT1" s="138"/>
      <c r="NU1" s="138"/>
      <c r="NV1" s="138"/>
      <c r="NW1" s="138"/>
      <c r="NX1" s="138"/>
      <c r="NY1" s="138"/>
      <c r="NZ1" s="138"/>
      <c r="OA1" s="138"/>
      <c r="OB1" s="138"/>
      <c r="OC1" s="138"/>
      <c r="OD1" s="138"/>
      <c r="OE1" s="138"/>
      <c r="OF1" s="138"/>
      <c r="OG1" s="138"/>
      <c r="OH1" s="138"/>
      <c r="OI1" s="138"/>
      <c r="OJ1" s="138"/>
      <c r="OK1" s="138"/>
      <c r="OL1" s="138"/>
      <c r="OM1" s="138"/>
      <c r="ON1" s="138"/>
      <c r="OO1" s="138"/>
      <c r="OP1" s="138"/>
      <c r="OQ1" s="138"/>
      <c r="OR1" s="138"/>
      <c r="OS1" s="138"/>
      <c r="OT1" s="138"/>
      <c r="OU1" s="138"/>
      <c r="OV1" s="138"/>
      <c r="OW1" s="138"/>
      <c r="OX1" s="138"/>
      <c r="OY1" s="138"/>
      <c r="OZ1" s="138"/>
      <c r="PA1" s="138"/>
      <c r="PB1" s="138"/>
      <c r="PC1" s="138"/>
      <c r="PD1" s="138"/>
      <c r="PE1" s="138"/>
      <c r="PF1" s="138"/>
      <c r="PG1" s="138"/>
      <c r="PH1" s="138"/>
      <c r="PI1" s="138"/>
      <c r="PJ1" s="138"/>
      <c r="PK1" s="138"/>
      <c r="PL1" s="138"/>
      <c r="PM1" s="138"/>
      <c r="PN1" s="138"/>
      <c r="PO1" s="138"/>
      <c r="PP1" s="138"/>
      <c r="PQ1" s="138"/>
      <c r="PR1" s="138"/>
      <c r="PS1" s="138"/>
      <c r="PT1" s="138"/>
      <c r="PU1" s="138"/>
      <c r="PV1" s="138"/>
      <c r="PW1" s="138"/>
      <c r="PX1" s="138"/>
      <c r="PY1" s="138"/>
      <c r="PZ1" s="138"/>
      <c r="QA1" s="138"/>
      <c r="QB1" s="138"/>
      <c r="QC1" s="138"/>
      <c r="QD1" s="138"/>
      <c r="QE1" s="138"/>
      <c r="QF1" s="138"/>
      <c r="QG1" s="138"/>
      <c r="QH1" s="138"/>
      <c r="QI1" s="138"/>
      <c r="QJ1" s="138"/>
      <c r="QK1" s="138"/>
      <c r="QL1" s="138"/>
      <c r="QM1" s="138"/>
      <c r="QN1" s="138"/>
      <c r="QO1" s="138"/>
      <c r="QP1" s="138"/>
      <c r="QQ1" s="138"/>
      <c r="QR1" s="138"/>
      <c r="QS1" s="138"/>
      <c r="QT1" s="138"/>
      <c r="QU1" s="138"/>
      <c r="QV1" s="138"/>
      <c r="QW1" s="138"/>
      <c r="QX1" s="138"/>
      <c r="QY1" s="138"/>
      <c r="QZ1" s="138"/>
      <c r="RA1" s="138"/>
      <c r="RB1" s="138"/>
      <c r="RC1" s="138"/>
      <c r="RD1" s="138"/>
      <c r="RE1" s="138"/>
      <c r="RF1" s="138"/>
      <c r="RG1" s="138"/>
      <c r="RH1" s="138"/>
      <c r="RI1" s="138"/>
      <c r="RJ1" s="138"/>
      <c r="RK1" s="138"/>
      <c r="RL1" s="138"/>
      <c r="RM1" s="138"/>
      <c r="RN1" s="138"/>
      <c r="RO1" s="138"/>
      <c r="RP1" s="138"/>
      <c r="RQ1" s="138"/>
      <c r="RR1" s="138"/>
      <c r="RS1" s="138"/>
      <c r="RT1" s="138"/>
      <c r="RU1" s="138"/>
      <c r="RV1" s="138"/>
      <c r="RW1" s="138"/>
      <c r="RX1" s="138"/>
      <c r="RY1" s="138"/>
      <c r="RZ1" s="138"/>
      <c r="SA1" s="138"/>
      <c r="SB1" s="138"/>
      <c r="SC1" s="138"/>
      <c r="SD1" s="138"/>
      <c r="SE1" s="138"/>
      <c r="SF1" s="138"/>
      <c r="SG1" s="138"/>
      <c r="SH1" s="138"/>
      <c r="SI1" s="138"/>
      <c r="SJ1" s="138"/>
      <c r="SK1" s="138"/>
      <c r="SL1" s="138"/>
      <c r="SM1" s="138"/>
      <c r="SN1" s="138"/>
      <c r="SO1" s="138"/>
      <c r="SP1" s="138"/>
      <c r="SQ1" s="138"/>
      <c r="SR1" s="138"/>
      <c r="SS1" s="138"/>
      <c r="ST1" s="138"/>
      <c r="SU1" s="138"/>
      <c r="SV1" s="138"/>
      <c r="SW1" s="138"/>
      <c r="SX1" s="138"/>
      <c r="SY1" s="138"/>
      <c r="SZ1" s="138"/>
      <c r="TA1" s="138"/>
      <c r="TB1" s="138"/>
      <c r="TC1" s="138"/>
      <c r="TD1" s="138"/>
      <c r="TE1" s="138"/>
      <c r="TF1" s="138"/>
      <c r="TG1" s="138"/>
      <c r="TH1" s="138"/>
      <c r="TI1" s="138"/>
      <c r="TJ1" s="138"/>
      <c r="TK1" s="138"/>
      <c r="TL1" s="138"/>
      <c r="TM1" s="138"/>
      <c r="TN1" s="138"/>
      <c r="TO1" s="138"/>
      <c r="TP1" s="138"/>
      <c r="TQ1" s="138"/>
      <c r="TR1" s="138"/>
      <c r="TS1" s="138"/>
      <c r="TT1" s="138"/>
      <c r="TU1" s="138"/>
      <c r="TV1" s="138"/>
      <c r="TW1" s="138"/>
      <c r="TX1" s="138"/>
      <c r="TY1" s="138"/>
      <c r="TZ1" s="138"/>
      <c r="UA1" s="138"/>
      <c r="UB1" s="138"/>
      <c r="UC1" s="138"/>
      <c r="UD1" s="138"/>
      <c r="UE1" s="138"/>
      <c r="UF1" s="138"/>
      <c r="UG1" s="138"/>
      <c r="UH1" s="138"/>
      <c r="UI1" s="138"/>
      <c r="UJ1" s="138"/>
      <c r="UK1" s="138"/>
      <c r="UL1" s="138"/>
      <c r="UM1" s="138"/>
      <c r="UN1" s="138"/>
      <c r="UO1" s="138"/>
      <c r="UP1" s="138"/>
      <c r="UQ1" s="138"/>
      <c r="UR1" s="138"/>
      <c r="US1" s="138"/>
      <c r="UT1" s="138"/>
      <c r="UU1" s="138"/>
      <c r="UV1" s="138"/>
      <c r="UW1" s="138"/>
      <c r="UX1" s="138"/>
      <c r="UY1" s="138"/>
      <c r="UZ1" s="138"/>
      <c r="VA1" s="138"/>
      <c r="VB1" s="138"/>
      <c r="VC1" s="138"/>
      <c r="VD1" s="138"/>
      <c r="VE1" s="138"/>
      <c r="VF1" s="138"/>
      <c r="VG1" s="138"/>
      <c r="VH1" s="138"/>
      <c r="VI1" s="138"/>
      <c r="VJ1" s="138"/>
      <c r="VK1" s="138"/>
      <c r="VL1" s="138"/>
      <c r="VM1" s="138"/>
      <c r="VN1" s="138"/>
      <c r="VO1" s="138"/>
      <c r="VP1" s="138"/>
      <c r="VQ1" s="138"/>
      <c r="VR1" s="138"/>
      <c r="VS1" s="138"/>
      <c r="VT1" s="138"/>
      <c r="VU1" s="138"/>
      <c r="VV1" s="138"/>
      <c r="VW1" s="138"/>
      <c r="VX1" s="138"/>
      <c r="VY1" s="138"/>
      <c r="VZ1" s="138"/>
      <c r="WA1" s="138"/>
      <c r="WB1" s="138"/>
      <c r="WC1" s="138"/>
      <c r="WD1" s="138"/>
      <c r="WE1" s="138"/>
      <c r="WF1" s="138"/>
      <c r="WG1" s="138"/>
      <c r="WH1" s="138"/>
      <c r="WI1" s="138"/>
      <c r="WJ1" s="138"/>
      <c r="WK1" s="138"/>
      <c r="WL1" s="138"/>
      <c r="WM1" s="138"/>
      <c r="WN1" s="138"/>
      <c r="WO1" s="138"/>
      <c r="WP1" s="138"/>
      <c r="WQ1" s="138"/>
      <c r="WR1" s="138"/>
      <c r="WS1" s="138"/>
      <c r="WT1" s="138"/>
      <c r="WU1" s="138"/>
      <c r="WV1" s="138"/>
      <c r="WW1" s="138"/>
      <c r="WX1" s="138"/>
      <c r="WY1" s="138"/>
      <c r="WZ1" s="138"/>
      <c r="XA1" s="138"/>
      <c r="XB1" s="138"/>
      <c r="XC1" s="138"/>
      <c r="XD1" s="138"/>
      <c r="XE1" s="138"/>
      <c r="XF1" s="138"/>
      <c r="XG1" s="138"/>
      <c r="XH1" s="138"/>
      <c r="XI1" s="138"/>
      <c r="XJ1" s="138"/>
      <c r="XK1" s="138"/>
      <c r="XL1" s="138"/>
      <c r="XM1" s="138"/>
      <c r="XN1" s="138"/>
      <c r="XO1" s="138"/>
      <c r="XP1" s="138"/>
      <c r="XQ1" s="138"/>
      <c r="XR1" s="138"/>
      <c r="XS1" s="138"/>
      <c r="XT1" s="138"/>
      <c r="XU1" s="138"/>
      <c r="XV1" s="138"/>
      <c r="XW1" s="138"/>
      <c r="XX1" s="138"/>
      <c r="XY1" s="138"/>
      <c r="XZ1" s="138"/>
      <c r="YA1" s="138"/>
      <c r="YB1" s="138"/>
      <c r="YC1" s="138"/>
      <c r="YD1" s="138"/>
      <c r="YE1" s="138"/>
      <c r="YF1" s="138"/>
      <c r="YG1" s="138"/>
      <c r="YH1" s="138"/>
      <c r="YI1" s="138"/>
      <c r="YJ1" s="138"/>
      <c r="YK1" s="138"/>
      <c r="YL1" s="138"/>
      <c r="YM1" s="138"/>
      <c r="YN1" s="138"/>
      <c r="YO1" s="138"/>
      <c r="YP1" s="138"/>
      <c r="YQ1" s="138"/>
      <c r="YR1" s="138"/>
      <c r="YS1" s="138"/>
      <c r="YT1" s="138"/>
      <c r="YU1" s="138"/>
      <c r="YV1" s="138"/>
      <c r="YW1" s="138"/>
      <c r="YX1" s="138"/>
      <c r="YY1" s="138"/>
      <c r="YZ1" s="138"/>
      <c r="ZA1" s="138"/>
      <c r="ZB1" s="138"/>
      <c r="ZC1" s="138"/>
      <c r="ZD1" s="138"/>
      <c r="ZE1" s="138"/>
      <c r="ZF1" s="138"/>
      <c r="ZG1" s="138"/>
      <c r="ZH1" s="138"/>
      <c r="ZI1" s="138"/>
      <c r="ZJ1" s="138"/>
      <c r="ZK1" s="138"/>
      <c r="ZL1" s="138"/>
      <c r="ZM1" s="138"/>
      <c r="ZN1" s="138"/>
      <c r="ZO1" s="138"/>
      <c r="ZP1" s="138"/>
      <c r="ZQ1" s="138"/>
      <c r="ZR1" s="138"/>
      <c r="ZS1" s="138"/>
      <c r="ZT1" s="138"/>
      <c r="ZU1" s="138"/>
      <c r="ZV1" s="138"/>
      <c r="ZW1" s="138"/>
      <c r="ZX1" s="138"/>
      <c r="ZY1" s="138"/>
      <c r="ZZ1" s="138"/>
      <c r="AAA1" s="138"/>
      <c r="AAB1" s="138"/>
      <c r="AAC1" s="138"/>
      <c r="AAD1" s="138"/>
      <c r="AAE1" s="138"/>
      <c r="AAF1" s="138"/>
      <c r="AAG1" s="138"/>
      <c r="AAH1" s="138"/>
      <c r="AAI1" s="138"/>
      <c r="AAJ1" s="138"/>
      <c r="AAK1" s="138"/>
      <c r="AAL1" s="138"/>
      <c r="AAM1" s="138"/>
      <c r="AAN1" s="138"/>
      <c r="AAO1" s="138"/>
      <c r="AAP1" s="138"/>
      <c r="AAQ1" s="138"/>
      <c r="AAR1" s="138"/>
      <c r="AAS1" s="138"/>
      <c r="AAT1" s="138"/>
      <c r="AAU1" s="138"/>
      <c r="AAV1" s="138"/>
      <c r="AAW1" s="138"/>
      <c r="AAX1" s="138"/>
      <c r="AAY1" s="138"/>
      <c r="AAZ1" s="138"/>
      <c r="ABA1" s="138"/>
      <c r="ABB1" s="138"/>
      <c r="ABC1" s="138"/>
      <c r="ABD1" s="138"/>
      <c r="ABE1" s="138"/>
      <c r="ABF1" s="138"/>
      <c r="ABG1" s="138"/>
      <c r="ABH1" s="138"/>
      <c r="ABI1" s="138"/>
      <c r="ABJ1" s="138"/>
      <c r="ABK1" s="138"/>
      <c r="ABL1" s="138"/>
      <c r="ABM1" s="138"/>
      <c r="ABN1" s="138"/>
      <c r="ABO1" s="138"/>
      <c r="ABP1" s="138"/>
      <c r="ABQ1" s="138"/>
      <c r="ABR1" s="138"/>
      <c r="ABS1" s="138"/>
      <c r="ABT1" s="138"/>
      <c r="ABU1" s="138"/>
      <c r="ABV1" s="138"/>
      <c r="ABW1" s="138"/>
      <c r="ABX1" s="138"/>
      <c r="ABY1" s="138"/>
      <c r="ABZ1" s="138"/>
      <c r="ACA1" s="138"/>
      <c r="ACB1" s="138"/>
      <c r="ACC1" s="138"/>
      <c r="ACD1" s="138"/>
      <c r="ACE1" s="138"/>
      <c r="ACF1" s="138"/>
      <c r="ACG1" s="138"/>
      <c r="ACH1" s="138"/>
      <c r="ACI1" s="138"/>
      <c r="ACJ1" s="138"/>
      <c r="ACK1" s="138"/>
      <c r="ACL1" s="138"/>
      <c r="ACM1" s="138"/>
      <c r="ACN1" s="138"/>
      <c r="ACO1" s="138"/>
      <c r="ACP1" s="138"/>
      <c r="ACQ1" s="138"/>
      <c r="ACR1" s="138"/>
      <c r="ACS1" s="138"/>
      <c r="ACT1" s="138"/>
      <c r="ACU1" s="138"/>
      <c r="ACV1" s="138"/>
      <c r="ACW1" s="138"/>
      <c r="ACX1" s="138"/>
      <c r="ACY1" s="138"/>
      <c r="ACZ1" s="138"/>
      <c r="ADA1" s="138"/>
      <c r="ADB1" s="138"/>
      <c r="ADC1" s="138"/>
      <c r="ADD1" s="138"/>
      <c r="ADE1" s="138"/>
      <c r="ADF1" s="138"/>
      <c r="ADG1" s="138"/>
      <c r="ADH1" s="138"/>
      <c r="ADI1" s="138"/>
      <c r="ADJ1" s="138"/>
      <c r="ADK1" s="138"/>
      <c r="ADL1" s="138"/>
      <c r="ADM1" s="138"/>
      <c r="ADN1" s="138"/>
      <c r="ADO1" s="138"/>
      <c r="ADP1" s="138"/>
      <c r="ADQ1" s="138"/>
      <c r="ADR1" s="138"/>
      <c r="ADS1" s="138"/>
      <c r="ADT1" s="138"/>
      <c r="ADU1" s="138"/>
      <c r="ADV1" s="138"/>
      <c r="ADW1" s="138"/>
      <c r="ADX1" s="138"/>
      <c r="ADY1" s="138"/>
      <c r="ADZ1" s="138"/>
      <c r="AEA1" s="138"/>
      <c r="AEB1" s="138"/>
      <c r="AEC1" s="138"/>
      <c r="AED1" s="138"/>
      <c r="AEE1" s="138"/>
      <c r="AEF1" s="138"/>
      <c r="AEG1" s="138"/>
      <c r="AEH1" s="138"/>
      <c r="AEI1" s="138"/>
      <c r="AEJ1" s="138"/>
      <c r="AEK1" s="138"/>
      <c r="AEL1" s="138"/>
      <c r="AEM1" s="138"/>
      <c r="AEN1" s="138"/>
      <c r="AEO1" s="138"/>
      <c r="AEP1" s="138"/>
      <c r="AEQ1" s="138"/>
      <c r="AER1" s="138"/>
      <c r="AES1" s="138"/>
      <c r="AET1" s="138"/>
      <c r="AEU1" s="138"/>
      <c r="AEV1" s="138"/>
      <c r="AEW1" s="138"/>
      <c r="AEX1" s="138"/>
      <c r="AEY1" s="138"/>
      <c r="AEZ1" s="138"/>
      <c r="AFA1" s="138"/>
      <c r="AFB1" s="138"/>
      <c r="AFC1" s="138"/>
      <c r="AFD1" s="138"/>
      <c r="AFE1" s="138"/>
      <c r="AFF1" s="138"/>
      <c r="AFG1" s="138"/>
      <c r="AFH1" s="138"/>
      <c r="AFI1" s="138"/>
      <c r="AFJ1" s="138"/>
      <c r="AFK1" s="138"/>
      <c r="AFL1" s="138"/>
      <c r="AFM1" s="138"/>
      <c r="AFN1" s="138"/>
      <c r="AFO1" s="138"/>
      <c r="AFP1" s="138"/>
      <c r="AFQ1" s="138"/>
      <c r="AFR1" s="138"/>
      <c r="AFS1" s="138"/>
      <c r="AFT1" s="138"/>
      <c r="AFU1" s="138"/>
      <c r="AFV1" s="138"/>
      <c r="AFW1" s="138"/>
      <c r="AFX1" s="138"/>
      <c r="AFY1" s="138"/>
      <c r="AFZ1" s="138"/>
      <c r="AGA1" s="138"/>
      <c r="AGB1" s="138"/>
      <c r="AGC1" s="138"/>
      <c r="AGD1" s="138"/>
      <c r="AGE1" s="138"/>
      <c r="AGF1" s="138"/>
      <c r="AGG1" s="138"/>
      <c r="AGH1" s="138"/>
      <c r="AGI1" s="138"/>
      <c r="AGJ1" s="138"/>
      <c r="AGK1" s="138"/>
      <c r="AGL1" s="138"/>
      <c r="AGM1" s="138"/>
      <c r="AGN1" s="138"/>
      <c r="AGO1" s="138"/>
      <c r="AGP1" s="138"/>
      <c r="AGQ1" s="138"/>
      <c r="AGR1" s="138"/>
      <c r="AGS1" s="138"/>
      <c r="AGT1" s="138"/>
      <c r="AGU1" s="138"/>
      <c r="AGV1" s="138"/>
      <c r="AGW1" s="138"/>
      <c r="AGX1" s="138"/>
      <c r="AGY1" s="138"/>
      <c r="AGZ1" s="138"/>
      <c r="AHA1" s="138"/>
      <c r="AHB1" s="138"/>
      <c r="AHC1" s="138"/>
      <c r="AHD1" s="138"/>
      <c r="AHE1" s="138"/>
      <c r="AHF1" s="138"/>
      <c r="AHG1" s="138"/>
      <c r="AHH1" s="138"/>
      <c r="AHI1" s="138"/>
      <c r="AHJ1" s="138"/>
      <c r="AHK1" s="138"/>
      <c r="AHL1" s="138"/>
      <c r="AHM1" s="138"/>
      <c r="AHN1" s="138"/>
      <c r="AHO1" s="138"/>
      <c r="AHP1" s="138"/>
      <c r="AHQ1" s="138"/>
      <c r="AHR1" s="138"/>
      <c r="AHS1" s="138"/>
      <c r="AHT1" s="138"/>
      <c r="AHU1" s="138"/>
      <c r="AHV1" s="138"/>
      <c r="AHW1" s="138"/>
      <c r="AHX1" s="138"/>
      <c r="AHY1" s="138"/>
      <c r="AHZ1" s="138"/>
      <c r="AIA1" s="138"/>
      <c r="AIB1" s="138"/>
      <c r="AIC1" s="138"/>
      <c r="AID1" s="138"/>
      <c r="AIE1" s="138"/>
      <c r="AIF1" s="138"/>
      <c r="AIG1" s="138"/>
      <c r="AIH1" s="138"/>
      <c r="AII1" s="138"/>
      <c r="AIJ1" s="138"/>
      <c r="AIK1" s="138"/>
      <c r="AIL1" s="138"/>
      <c r="AIM1" s="138"/>
      <c r="AIN1" s="138"/>
      <c r="AIO1" s="138"/>
      <c r="AIP1" s="138"/>
      <c r="AIQ1" s="138"/>
      <c r="AIR1" s="138"/>
      <c r="AIS1" s="138"/>
      <c r="AIT1" s="138"/>
      <c r="AIU1" s="138"/>
      <c r="AIV1" s="138"/>
      <c r="AIW1" s="138"/>
      <c r="AIX1" s="138"/>
      <c r="AIY1" s="138"/>
      <c r="AIZ1" s="138"/>
      <c r="AJA1" s="138"/>
      <c r="AJB1" s="138"/>
      <c r="AJC1" s="138"/>
      <c r="AJD1" s="138"/>
      <c r="AJE1" s="138"/>
      <c r="AJF1" s="138"/>
      <c r="AJG1" s="138"/>
      <c r="AJH1" s="138"/>
      <c r="AJI1" s="138"/>
      <c r="AJJ1" s="138"/>
      <c r="AJK1" s="138"/>
      <c r="AJL1" s="138"/>
      <c r="AJM1" s="138"/>
      <c r="AJN1" s="138"/>
      <c r="AJO1" s="138"/>
      <c r="AJP1" s="138"/>
      <c r="AJQ1" s="138"/>
      <c r="AJR1" s="138"/>
      <c r="AJS1" s="138"/>
      <c r="AJT1" s="138"/>
      <c r="AJU1" s="138"/>
      <c r="AJV1" s="138"/>
      <c r="AJW1" s="138"/>
      <c r="AJX1" s="138"/>
      <c r="AJY1" s="138"/>
      <c r="AJZ1" s="138"/>
      <c r="AKA1" s="138"/>
      <c r="AKB1" s="138"/>
      <c r="AKC1" s="138"/>
      <c r="AKD1" s="138"/>
      <c r="AKE1" s="138"/>
      <c r="AKF1" s="138"/>
      <c r="AKG1" s="138"/>
      <c r="AKH1" s="138"/>
      <c r="AKI1" s="138"/>
      <c r="AKJ1" s="138"/>
      <c r="AKK1" s="138"/>
      <c r="AKL1" s="138"/>
      <c r="AKM1" s="138"/>
      <c r="AKN1" s="138"/>
      <c r="AKO1" s="138"/>
      <c r="AKP1" s="138"/>
      <c r="AKQ1" s="138"/>
      <c r="AKR1" s="138"/>
      <c r="AKS1" s="138"/>
      <c r="AKT1" s="138"/>
      <c r="AKU1" s="138"/>
      <c r="AKV1" s="138"/>
      <c r="AKW1" s="138"/>
      <c r="AKX1" s="138"/>
      <c r="AKY1" s="138"/>
      <c r="AKZ1" s="138"/>
      <c r="ALA1" s="138"/>
      <c r="ALB1" s="138"/>
      <c r="ALC1" s="138"/>
      <c r="ALD1" s="138"/>
      <c r="ALE1" s="138"/>
      <c r="ALF1" s="138"/>
      <c r="ALG1" s="138"/>
      <c r="ALH1" s="138"/>
      <c r="ALI1" s="138"/>
      <c r="ALJ1" s="138"/>
      <c r="ALK1" s="138"/>
      <c r="ALL1" s="138"/>
      <c r="ALM1" s="138"/>
      <c r="ALN1" s="138"/>
      <c r="ALO1" s="138"/>
      <c r="ALP1" s="138"/>
      <c r="ALQ1" s="138"/>
      <c r="ALR1" s="138"/>
      <c r="ALS1" s="138"/>
      <c r="ALT1" s="138"/>
      <c r="ALU1" s="138"/>
      <c r="ALV1" s="138"/>
      <c r="ALW1" s="138"/>
      <c r="ALX1" s="138"/>
      <c r="ALY1" s="138"/>
      <c r="ALZ1" s="138"/>
      <c r="AMA1" s="138"/>
      <c r="AMB1" s="138"/>
      <c r="AMC1" s="138"/>
      <c r="AMD1" s="138"/>
      <c r="AME1" s="138"/>
      <c r="AMF1" s="138"/>
      <c r="AMG1" s="138"/>
      <c r="AMH1" s="138"/>
      <c r="AMI1" s="138"/>
      <c r="AMJ1" s="138"/>
      <c r="AMK1" s="138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998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0.19655525185185174</v>
      </c>
      <c r="G41" s="4"/>
      <c r="H41" s="58">
        <f t="shared" ref="H41:H81" si="3">IF(G41="",$F$1*C41-B41,G41-B41)</f>
        <v>26.534958999999986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2020/7/1</v>
      </c>
      <c r="M41" s="44">
        <f t="shared" ref="M41:M81" ca="1" si="6">(L41-K41+1)*B41</f>
        <v>65610</v>
      </c>
      <c r="N41" s="61">
        <f t="shared" ref="N41:N81" ca="1" si="7">H41/M41*365</f>
        <v>0.14761865622618495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2.3402782814814949E-2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0.16729811851851861</v>
      </c>
      <c r="G42" s="4"/>
      <c r="H42" s="58">
        <f t="shared" si="3"/>
        <v>22.585246000000012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2020/7/1</v>
      </c>
      <c r="M42" s="44">
        <f t="shared" ca="1" si="6"/>
        <v>65475</v>
      </c>
      <c r="N42" s="61">
        <f t="shared" ca="1" si="7"/>
        <v>0.1259047696067202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5.2656958814814747E-2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0.14849623703703696</v>
      </c>
      <c r="G43" s="4"/>
      <c r="H43" s="58">
        <f t="shared" si="3"/>
        <v>20.046991999999989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2020/7/1</v>
      </c>
      <c r="M43" s="44">
        <f t="shared" ca="1" si="6"/>
        <v>65340</v>
      </c>
      <c r="N43" s="61">
        <f t="shared" ca="1" si="7"/>
        <v>0.11198579859198034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7.1465266962963042E-2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0.13452661481481476</v>
      </c>
      <c r="G44" s="4"/>
      <c r="H44" s="58">
        <f t="shared" si="3"/>
        <v>18.161092999999994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2020/7/1</v>
      </c>
      <c r="M44" s="44">
        <f t="shared" ca="1" si="6"/>
        <v>65205</v>
      </c>
      <c r="N44" s="61">
        <f t="shared" ca="1" si="7"/>
        <v>0.1016608993942182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8.5433951851851903E-2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0.17485401481481475</v>
      </c>
      <c r="G45" s="4"/>
      <c r="H45" s="58">
        <f t="shared" si="3"/>
        <v>23.605291999999992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2020/7/1</v>
      </c>
      <c r="M45" s="44">
        <f t="shared" ca="1" si="6"/>
        <v>65070</v>
      </c>
      <c r="N45" s="61">
        <f t="shared" ca="1" si="7"/>
        <v>0.13241019794067921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4.5103886518518627E-2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0.13329658518518511</v>
      </c>
      <c r="G46" s="4"/>
      <c r="H46" s="58">
        <f t="shared" si="3"/>
        <v>17.995038999999991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2020/7/1</v>
      </c>
      <c r="M46" s="44">
        <f t="shared" ca="1" si="6"/>
        <v>64665</v>
      </c>
      <c r="N46" s="61">
        <f t="shared" ca="1" si="7"/>
        <v>0.10157255447305338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8.6669640148148236E-2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0.11519757777777773</v>
      </c>
      <c r="G47" s="4"/>
      <c r="H47" s="58">
        <f t="shared" si="3"/>
        <v>15.551672999999994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2020/7/1</v>
      </c>
      <c r="M47" s="44">
        <f t="shared" ca="1" si="6"/>
        <v>64530</v>
      </c>
      <c r="N47" s="61">
        <f t="shared" ca="1" si="7"/>
        <v>8.7964677591817725E-2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0.10476194422222229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0.13988602962962962</v>
      </c>
      <c r="G48" s="4"/>
      <c r="H48" s="58">
        <f t="shared" si="3"/>
        <v>18.884613999999999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2020/7/1</v>
      </c>
      <c r="M48" s="44">
        <f t="shared" ca="1" si="6"/>
        <v>64395</v>
      </c>
      <c r="N48" s="61">
        <f t="shared" ca="1" si="7"/>
        <v>0.10704067256774595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8.0067037037037075E-2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0.16554093333333317</v>
      </c>
      <c r="G49" s="4"/>
      <c r="H49" s="58">
        <f t="shared" si="3"/>
        <v>22.348025999999976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2020/7/1</v>
      </c>
      <c r="M49" s="44">
        <f t="shared" ca="1" si="6"/>
        <v>64260</v>
      </c>
      <c r="N49" s="61">
        <f t="shared" ca="1" si="7"/>
        <v>0.12693790056022394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5.4420234666666845E-2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0.15332849629629641</v>
      </c>
      <c r="G50" s="4"/>
      <c r="H50" s="58">
        <f t="shared" si="3"/>
        <v>20.699347000000017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2020/7/1</v>
      </c>
      <c r="M50" s="44">
        <f t="shared" ca="1" si="6"/>
        <v>64125</v>
      </c>
      <c r="N50" s="61">
        <f t="shared" ca="1" si="7"/>
        <v>0.11782084452241724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6.6635210370370263E-2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0.12512567407407404</v>
      </c>
      <c r="G51" s="4"/>
      <c r="H51" s="58">
        <f t="shared" si="3"/>
        <v>16.891965999999996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2020/7/1</v>
      </c>
      <c r="M51" s="44">
        <f t="shared" ca="1" si="6"/>
        <v>63720</v>
      </c>
      <c r="N51" s="61">
        <f t="shared" ca="1" si="7"/>
        <v>9.6760319993722518E-2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9.4832207259259282E-2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0.12108414814814797</v>
      </c>
      <c r="G52" s="4"/>
      <c r="H52" s="58">
        <f t="shared" si="3"/>
        <v>16.346359999999976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2020/7/1</v>
      </c>
      <c r="M52" s="44">
        <f t="shared" ca="1" si="6"/>
        <v>63585</v>
      </c>
      <c r="N52" s="61">
        <f t="shared" ca="1" si="7"/>
        <v>9.3833787843044608E-2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9.8873851851852046E-2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0.12257775555555542</v>
      </c>
      <c r="G53" s="4"/>
      <c r="H53" s="58">
        <f t="shared" si="3"/>
        <v>16.547996999999981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2020/7/1</v>
      </c>
      <c r="M53" s="44">
        <f t="shared" ca="1" si="6"/>
        <v>63450</v>
      </c>
      <c r="N53" s="61">
        <f t="shared" ca="1" si="7"/>
        <v>9.5193363356973898E-2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9.7380842444444587E-2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0.10816883703703697</v>
      </c>
      <c r="G54" s="4"/>
      <c r="H54" s="58">
        <f t="shared" si="3"/>
        <v>14.602792999999991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2020/7/1</v>
      </c>
      <c r="M54" s="44">
        <f t="shared" ca="1" si="6"/>
        <v>63315</v>
      </c>
      <c r="N54" s="61">
        <f t="shared" ca="1" si="7"/>
        <v>8.4182570401958409E-2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0.11179548762962968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0.10210654814814807</v>
      </c>
      <c r="G55" s="4"/>
      <c r="H55" s="58">
        <f t="shared" si="3"/>
        <v>13.784383999999989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2020/7/1</v>
      </c>
      <c r="M55" s="44">
        <f t="shared" ca="1" si="6"/>
        <v>63180</v>
      </c>
      <c r="N55" s="61">
        <f t="shared" ca="1" si="7"/>
        <v>7.9634380500158211E-2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0.11785065718518528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0.11554901481481465</v>
      </c>
      <c r="G56" s="4"/>
      <c r="H56" s="58">
        <f t="shared" si="3"/>
        <v>15.599116999999978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2020/7/1</v>
      </c>
      <c r="M56" s="44">
        <f t="shared" ca="1" si="6"/>
        <v>62775</v>
      </c>
      <c r="N56" s="61">
        <f t="shared" ca="1" si="7"/>
        <v>9.0699764317005049E-2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0.10440499785185202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0.14594831851851853</v>
      </c>
      <c r="G57" s="4"/>
      <c r="H57" s="58">
        <f t="shared" si="3"/>
        <v>19.703023000000002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2020/7/1</v>
      </c>
      <c r="M57" s="44">
        <f t="shared" ca="1" si="6"/>
        <v>62640</v>
      </c>
      <c r="N57" s="61">
        <f t="shared" ca="1" si="7"/>
        <v>0.11480848331736911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7.4013600148148173E-2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0.13575664444444441</v>
      </c>
      <c r="G58" s="4"/>
      <c r="H58" s="58">
        <f t="shared" si="3"/>
        <v>18.327146999999997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2020/7/1</v>
      </c>
      <c r="M58" s="44">
        <f t="shared" ca="1" si="6"/>
        <v>62505</v>
      </c>
      <c r="N58" s="61">
        <f t="shared" ca="1" si="7"/>
        <v>0.10702197672186223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8.420665755555562E-2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0.15104415555555536</v>
      </c>
      <c r="G59" s="4"/>
      <c r="H59" s="58">
        <f t="shared" si="3"/>
        <v>20.390960999999976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2020/7/1</v>
      </c>
      <c r="M59" s="44">
        <f t="shared" ca="1" si="6"/>
        <v>62370</v>
      </c>
      <c r="N59" s="61">
        <f t="shared" ca="1" si="7"/>
        <v>0.11933142159692145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6.891604444444463E-2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0.11598831111111091</v>
      </c>
      <c r="G60" s="4"/>
      <c r="H60" s="58">
        <f t="shared" si="3"/>
        <v>15.658421999999973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2020/7/1</v>
      </c>
      <c r="M60" s="44">
        <f t="shared" ca="1" si="6"/>
        <v>62235</v>
      </c>
      <c r="N60" s="61">
        <f t="shared" ca="1" si="7"/>
        <v>9.1834563027235333E-2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0.10397572088888909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7.733023703703705E-2</v>
      </c>
      <c r="G61" s="4"/>
      <c r="H61" s="58">
        <f t="shared" si="3"/>
        <v>10.439582000000001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2020/7/1</v>
      </c>
      <c r="M61" s="44">
        <f t="shared" ca="1" si="6"/>
        <v>61830</v>
      </c>
      <c r="N61" s="61">
        <f t="shared" ca="1" si="7"/>
        <v>6.1627808992398524E-2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0.1426319696296296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7.4079444444444364E-2</v>
      </c>
      <c r="G62" s="4"/>
      <c r="H62" s="58">
        <f t="shared" si="3"/>
        <v>10.000724999999989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2020/7/1</v>
      </c>
      <c r="M62" s="44">
        <f t="shared" ca="1" si="6"/>
        <v>61695</v>
      </c>
      <c r="N62" s="61">
        <f t="shared" ca="1" si="7"/>
        <v>5.9166295891077005E-2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0.14588025555555564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6.3536333333333181E-2</v>
      </c>
      <c r="G63" s="4"/>
      <c r="H63" s="58">
        <f t="shared" si="3"/>
        <v>7.6243599999999816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2020/7/1</v>
      </c>
      <c r="M63" s="44">
        <f t="shared" ca="1" si="6"/>
        <v>54720</v>
      </c>
      <c r="N63" s="61">
        <f t="shared" ca="1" si="7"/>
        <v>5.0856933479532039E-2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0.14643198666666679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5.7408149999999956E-2</v>
      </c>
      <c r="G64" s="4"/>
      <c r="H64" s="58">
        <f t="shared" si="3"/>
        <v>6.8889779999999945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2020/7/1</v>
      </c>
      <c r="M64" s="44">
        <f t="shared" ca="1" si="6"/>
        <v>54600</v>
      </c>
      <c r="N64" s="61">
        <f t="shared" ca="1" si="7"/>
        <v>4.6052691758241726E-2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0.15256296600000005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6.1658341666666533E-2</v>
      </c>
      <c r="G65" s="4"/>
      <c r="H65" s="58">
        <f t="shared" si="3"/>
        <v>7.3990009999999842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2020/7/1</v>
      </c>
      <c r="M65" s="44">
        <f t="shared" ca="1" si="6"/>
        <v>54120</v>
      </c>
      <c r="N65" s="61">
        <f t="shared" ca="1" si="7"/>
        <v>4.9900875184774471E-2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0.14831198366666681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5.9879191666666644E-2</v>
      </c>
      <c r="G66" s="4"/>
      <c r="H66" s="58">
        <f t="shared" si="3"/>
        <v>7.1855029999999971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2020/7/1</v>
      </c>
      <c r="M66" s="44">
        <f t="shared" ca="1" si="6"/>
        <v>54000</v>
      </c>
      <c r="N66" s="61">
        <f t="shared" ca="1" si="7"/>
        <v>4.856867768518517E-2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0.15008579366666672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6.1065291666666494E-2</v>
      </c>
      <c r="G67" s="4"/>
      <c r="H67" s="58">
        <f t="shared" si="3"/>
        <v>7.327834999999979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2020/7/1</v>
      </c>
      <c r="M67" s="44">
        <f t="shared" ca="1" si="6"/>
        <v>53880</v>
      </c>
      <c r="N67" s="61">
        <f t="shared" ca="1" si="7"/>
        <v>4.9641050018559618E-2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0.14890330166666685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8.2810458333333281E-2</v>
      </c>
      <c r="G68" s="4"/>
      <c r="H68" s="58">
        <f t="shared" si="3"/>
        <v>9.9372549999999933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2020/7/1</v>
      </c>
      <c r="M68" s="44">
        <f t="shared" ca="1" si="6"/>
        <v>53760</v>
      </c>
      <c r="N68" s="61">
        <f t="shared" ca="1" si="7"/>
        <v>6.7468342168898757E-2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0.12716104166666672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8.523757037037033E-2</v>
      </c>
      <c r="G69" s="4"/>
      <c r="H69" s="58">
        <f t="shared" si="3"/>
        <v>11.507071999999994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2020/7/1</v>
      </c>
      <c r="M69" s="44">
        <f t="shared" ca="1" si="6"/>
        <v>60345</v>
      </c>
      <c r="N69" s="61">
        <f t="shared" ca="1" si="7"/>
        <v>6.9601148065291205E-2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0.13472616296296303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9.630783703703695E-2</v>
      </c>
      <c r="G70" s="4"/>
      <c r="H70" s="58">
        <f t="shared" si="3"/>
        <v>13.001557999999989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2020/7/1</v>
      </c>
      <c r="M70" s="44">
        <f t="shared" ca="1" si="6"/>
        <v>59940</v>
      </c>
      <c r="N70" s="61">
        <f t="shared" ca="1" si="7"/>
        <v>7.9171983149816424E-2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0.12365022429629639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7.4606599999999954E-2</v>
      </c>
      <c r="G71" s="4"/>
      <c r="H71" s="58">
        <f t="shared" si="3"/>
        <v>10.071890999999994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2020/7/1</v>
      </c>
      <c r="M71" s="44">
        <f t="shared" ca="1" si="6"/>
        <v>59805</v>
      </c>
      <c r="N71" s="61">
        <f t="shared" ca="1" si="7"/>
        <v>6.1470449209932242E-2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0.14535648200000006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6.9367991666666504E-2</v>
      </c>
      <c r="G72" s="4"/>
      <c r="H72" s="58">
        <f t="shared" si="3"/>
        <v>8.3241589999999803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2020/7/1</v>
      </c>
      <c r="M72" s="44">
        <f t="shared" ca="1" si="6"/>
        <v>53040</v>
      </c>
      <c r="N72" s="61">
        <f t="shared" ca="1" si="7"/>
        <v>5.7283522530165776E-2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0.14059884366666681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7.5100808333333186E-2</v>
      </c>
      <c r="G73" s="4"/>
      <c r="H73" s="58">
        <f t="shared" si="3"/>
        <v>9.0120969999999829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2020/7/1</v>
      </c>
      <c r="M73" s="44">
        <f t="shared" ca="1" si="6"/>
        <v>52920</v>
      </c>
      <c r="N73" s="61">
        <f t="shared" ca="1" si="7"/>
        <v>6.2158265400604568E-2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0.13486689566666682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6.8873783333333216E-2</v>
      </c>
      <c r="G74" s="4"/>
      <c r="H74" s="58">
        <f t="shared" si="3"/>
        <v>8.2648539999999855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2020/7/1</v>
      </c>
      <c r="M74" s="44">
        <f t="shared" ca="1" si="6"/>
        <v>52800</v>
      </c>
      <c r="N74" s="61">
        <f t="shared" ca="1" si="7"/>
        <v>5.7133933901515055E-2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0.14109214200000014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8.4391924999999895E-2</v>
      </c>
      <c r="G75" s="4"/>
      <c r="H75" s="58">
        <f t="shared" si="3"/>
        <v>10.127030999999988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2020/7/1</v>
      </c>
      <c r="M75" s="44">
        <f t="shared" ca="1" si="6"/>
        <v>52440</v>
      </c>
      <c r="N75" s="61">
        <f t="shared" ca="1" si="7"/>
        <v>7.0487534610983893E-2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0.12557203700000011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0.10131581481481468</v>
      </c>
      <c r="G76" s="4"/>
      <c r="H76" s="58">
        <f t="shared" si="3"/>
        <v>13.677634999999981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2020/7/1</v>
      </c>
      <c r="M76" s="44">
        <f t="shared" ca="1" si="6"/>
        <v>58860</v>
      </c>
      <c r="N76" s="61">
        <f t="shared" ca="1" si="7"/>
        <v>8.4817138549099447E-2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0.11864370185185201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9.1739155555555493E-2</v>
      </c>
      <c r="G77" s="4"/>
      <c r="H77" s="58">
        <f t="shared" si="3"/>
        <v>12.384785999999991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2020/7/1</v>
      </c>
      <c r="M77" s="44">
        <f t="shared" ca="1" si="6"/>
        <v>58725</v>
      </c>
      <c r="N77" s="61">
        <f t="shared" ca="1" si="7"/>
        <v>7.6976532822477586E-2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0.12822508444444453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0.13408731851851852</v>
      </c>
      <c r="G78" s="4"/>
      <c r="H78" s="58">
        <f t="shared" si="3"/>
        <v>18.101787999999999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2020/7/1</v>
      </c>
      <c r="M78" s="44">
        <f t="shared" ca="1" si="6"/>
        <v>58590</v>
      </c>
      <c r="N78" s="61">
        <f t="shared" ca="1" si="7"/>
        <v>0.11276928861580474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8.5872836148148168E-2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0.14375183703703703</v>
      </c>
      <c r="G79" s="4"/>
      <c r="H79" s="58">
        <f t="shared" si="3"/>
        <v>19.406497999999999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2020/7/1</v>
      </c>
      <c r="M79" s="44">
        <f t="shared" ca="1" si="6"/>
        <v>58455</v>
      </c>
      <c r="N79" s="61">
        <f t="shared" ca="1" si="7"/>
        <v>0.12117649080489265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7.621122162962965E-2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0.17309682962962972</v>
      </c>
      <c r="G80" s="4"/>
      <c r="H80" s="58">
        <f t="shared" si="3"/>
        <v>23.368072000000012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2020/7/1</v>
      </c>
      <c r="M80" s="44">
        <f t="shared" ca="1" si="6"/>
        <v>58050</v>
      </c>
      <c r="N80" s="61">
        <f t="shared" ca="1" si="7"/>
        <v>0.14693102980189499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4.6860045037036974E-2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0.16466234074074063</v>
      </c>
      <c r="G81" s="4"/>
      <c r="H81" s="58">
        <f t="shared" si="3"/>
        <v>22.229415999999986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2020/7/1</v>
      </c>
      <c r="M81" s="44">
        <f t="shared" ca="1" si="6"/>
        <v>57915</v>
      </c>
      <c r="N81" s="61">
        <f t="shared" ca="1" si="7"/>
        <v>0.14009732953466278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5.5301712592592728E-2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1039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1040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1041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1042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1043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152" t="s">
        <v>686</v>
      </c>
      <c r="B87" s="153">
        <v>135</v>
      </c>
      <c r="C87" s="154">
        <v>139.97999999999999</v>
      </c>
      <c r="D87" s="155">
        <v>0.96399999999999997</v>
      </c>
      <c r="E87" s="156">
        <v>0.21996048000000001</v>
      </c>
      <c r="F87" s="157">
        <v>0.22629629629629638</v>
      </c>
      <c r="G87" s="158">
        <v>165.55</v>
      </c>
      <c r="H87" s="159">
        <v>30.550000000000011</v>
      </c>
      <c r="I87" s="153" t="s">
        <v>1286</v>
      </c>
      <c r="J87" s="160" t="s">
        <v>1304</v>
      </c>
      <c r="K87" s="161">
        <v>43598</v>
      </c>
      <c r="L87" s="162" t="s">
        <v>1303</v>
      </c>
      <c r="M87" s="163">
        <v>56160</v>
      </c>
      <c r="N87" s="164">
        <v>0.19855324074074079</v>
      </c>
      <c r="O87" s="165">
        <v>134.94072</v>
      </c>
      <c r="P87" s="165">
        <v>-5.928000000000111E-2</v>
      </c>
      <c r="Q87" s="166">
        <v>0.89960479999999998</v>
      </c>
      <c r="R87" s="167">
        <v>6201.48</v>
      </c>
      <c r="S87" s="168">
        <v>5978.2267199999997</v>
      </c>
      <c r="T87" s="168"/>
      <c r="U87" s="169"/>
      <c r="V87" s="170">
        <v>7247.82</v>
      </c>
      <c r="W87" s="170">
        <v>13226.046719999998</v>
      </c>
      <c r="X87" s="171">
        <v>12320</v>
      </c>
      <c r="Y87" s="167">
        <v>906.04671999999846</v>
      </c>
      <c r="Z87" s="157">
        <v>7.354275324675319E-2</v>
      </c>
      <c r="AA87" s="157">
        <v>0.17863063219365238</v>
      </c>
      <c r="AB87" s="157">
        <v>8.1282493506493747E-2</v>
      </c>
      <c r="AC87" s="157">
        <v>-7.7397402597405573E-3</v>
      </c>
      <c r="AD87" s="172" t="s">
        <v>1283</v>
      </c>
      <c r="AE87" s="40"/>
    </row>
    <row r="88" spans="1:31">
      <c r="A88" s="152" t="s">
        <v>687</v>
      </c>
      <c r="B88" s="153">
        <v>135</v>
      </c>
      <c r="C88" s="154">
        <v>140.97</v>
      </c>
      <c r="D88" s="155">
        <v>0.95720000000000005</v>
      </c>
      <c r="E88" s="156">
        <v>0.219957656</v>
      </c>
      <c r="F88" s="157">
        <v>0.22185185185185177</v>
      </c>
      <c r="G88" s="158">
        <v>164.95</v>
      </c>
      <c r="H88" s="159">
        <v>29.949999999999989</v>
      </c>
      <c r="I88" s="153" t="s">
        <v>1286</v>
      </c>
      <c r="J88" s="160" t="s">
        <v>1282</v>
      </c>
      <c r="K88" s="161">
        <v>43599</v>
      </c>
      <c r="L88" s="162">
        <v>44005</v>
      </c>
      <c r="M88" s="163">
        <v>54945</v>
      </c>
      <c r="N88" s="164">
        <v>0.19895804895804889</v>
      </c>
      <c r="O88" s="165">
        <v>134.93648400000001</v>
      </c>
      <c r="P88" s="165">
        <v>-6.35159999999928E-2</v>
      </c>
      <c r="Q88" s="166">
        <v>0.89957656000000008</v>
      </c>
      <c r="R88" s="167">
        <v>6342.45</v>
      </c>
      <c r="S88" s="168">
        <v>6070.9931400000005</v>
      </c>
      <c r="T88" s="168"/>
      <c r="U88" s="169"/>
      <c r="V88" s="170">
        <v>7247.82</v>
      </c>
      <c r="W88" s="170">
        <v>13318.81314</v>
      </c>
      <c r="X88" s="171">
        <v>12455</v>
      </c>
      <c r="Y88" s="167">
        <v>863.8131400000002</v>
      </c>
      <c r="Z88" s="157">
        <v>6.9354728221597828E-2</v>
      </c>
      <c r="AA88" s="157">
        <v>0.1658888573085624</v>
      </c>
      <c r="AB88" s="157">
        <v>7.2851739863508902E-2</v>
      </c>
      <c r="AC88" s="157">
        <v>-3.4970116419110742E-3</v>
      </c>
      <c r="AD88" s="172" t="s">
        <v>1283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0.21272135555555544</v>
      </c>
      <c r="G89" s="4"/>
      <c r="H89" s="58">
        <f>IF(G89="",$F$1*C89-B89,G89-B89)</f>
        <v>28.717382999999984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2020/7/1</v>
      </c>
      <c r="M89" s="44">
        <f ca="1">(L89-K89+1)*B89</f>
        <v>55890</v>
      </c>
      <c r="N89" s="61">
        <f ca="1">H89/M89*365</f>
        <v>0.18754419028448729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7.2373964444445993E-3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0.20542903703703688</v>
      </c>
      <c r="G90" s="4"/>
      <c r="H90" s="58">
        <f>IF(G90="",$F$1*C90-B90,G90-B90)</f>
        <v>27.732919999999979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2020/7/1</v>
      </c>
      <c r="M90" s="44">
        <f ca="1">(L90-K90+1)*B90</f>
        <v>55755</v>
      </c>
      <c r="N90" s="61">
        <f ca="1">H90/M90*365</f>
        <v>0.18155350730876141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1.4528429629629774E-2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1044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0.24777719999999992</v>
      </c>
      <c r="G92" s="4"/>
      <c r="H92" s="58">
        <f>IF(G92="",$F$1*C92-B92,G92-B92)</f>
        <v>59.466527999999983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2020/7/1</v>
      </c>
      <c r="M92" s="44">
        <f ca="1">(L92-K92+1)*B92</f>
        <v>98160</v>
      </c>
      <c r="N92" s="61">
        <f ca="1">H92/M92*365</f>
        <v>0.2211214621026894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4.2143632000000042E-2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0.22706987083333321</v>
      </c>
      <c r="G93" s="4"/>
      <c r="H93" s="58">
        <f>IF(G93="",$F$1*C93-B93,G93-B93)</f>
        <v>54.496768999999972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2020/7/1</v>
      </c>
      <c r="M93" s="44">
        <f ca="1">(L93-K93+1)*B93</f>
        <v>97920</v>
      </c>
      <c r="N93" s="61">
        <f ca="1">H93/M93*365</f>
        <v>0.20313848738766327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6.2845441833333487E-2</v>
      </c>
      <c r="AE93" s="40"/>
    </row>
    <row r="94" spans="1:31">
      <c r="A94" s="152" t="s">
        <v>694</v>
      </c>
      <c r="B94" s="153">
        <v>135</v>
      </c>
      <c r="C94" s="154">
        <v>140.5</v>
      </c>
      <c r="D94" s="155">
        <v>0.96040000000000003</v>
      </c>
      <c r="E94" s="156">
        <v>0.21995746666666668</v>
      </c>
      <c r="F94" s="157">
        <v>0.23088888888888878</v>
      </c>
      <c r="G94" s="158">
        <v>166.17</v>
      </c>
      <c r="H94" s="159">
        <v>31.169999999999987</v>
      </c>
      <c r="I94" s="153" t="s">
        <v>28</v>
      </c>
      <c r="J94" s="160" t="s">
        <v>1305</v>
      </c>
      <c r="K94" s="161">
        <v>43607</v>
      </c>
      <c r="L94" s="162" t="s">
        <v>1303</v>
      </c>
      <c r="M94" s="163">
        <v>54945</v>
      </c>
      <c r="N94" s="164">
        <v>0.20706251706251699</v>
      </c>
      <c r="O94" s="165">
        <v>134.93620000000001</v>
      </c>
      <c r="P94" s="165">
        <v>-6.3799999999986312E-2</v>
      </c>
      <c r="Q94" s="166">
        <v>0.89957466666666674</v>
      </c>
      <c r="R94" s="167">
        <v>7400.4999999999991</v>
      </c>
      <c r="S94" s="168">
        <v>7107.4401999999991</v>
      </c>
      <c r="T94" s="168"/>
      <c r="U94" s="169"/>
      <c r="V94" s="170">
        <v>7247.82</v>
      </c>
      <c r="W94" s="170">
        <v>14355.260199999999</v>
      </c>
      <c r="X94" s="171">
        <v>13475</v>
      </c>
      <c r="Y94" s="167">
        <v>880.2601999999988</v>
      </c>
      <c r="Z94" s="157">
        <v>6.5325432282003604E-2</v>
      </c>
      <c r="AA94" s="157">
        <v>0.14135775744397927</v>
      </c>
      <c r="AB94" s="157">
        <v>7.0366690909091201E-2</v>
      </c>
      <c r="AC94" s="157">
        <v>-5.041258627087597E-3</v>
      </c>
      <c r="AD94" s="172" t="s">
        <v>1283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0.26566754166666678</v>
      </c>
      <c r="G96" s="4"/>
      <c r="H96" s="58">
        <f>IF(G96="",$F$1*C96-B96,G96-B96)</f>
        <v>63.760210000000029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2020/7/1</v>
      </c>
      <c r="M96" s="44">
        <f ca="1">(L96-K96+1)*B96</f>
        <v>97200</v>
      </c>
      <c r="N96" s="61">
        <f ca="1">H96/M96*365</f>
        <v>0.23942877211934169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2.4258371666666612E-2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2" t="s">
        <v>701</v>
      </c>
      <c r="B98" s="153">
        <v>135</v>
      </c>
      <c r="C98" s="154">
        <v>140.88999999999999</v>
      </c>
      <c r="D98" s="155">
        <v>0.9577</v>
      </c>
      <c r="E98" s="156">
        <v>0.21995356866666665</v>
      </c>
      <c r="F98" s="157">
        <v>0.22111111111111106</v>
      </c>
      <c r="G98" s="158">
        <v>164.85</v>
      </c>
      <c r="H98" s="159">
        <v>29.849999999999994</v>
      </c>
      <c r="I98" s="153" t="s">
        <v>1286</v>
      </c>
      <c r="J98" s="160" t="s">
        <v>1284</v>
      </c>
      <c r="K98" s="161">
        <v>43613</v>
      </c>
      <c r="L98" s="162">
        <v>44005</v>
      </c>
      <c r="M98" s="163">
        <v>53055</v>
      </c>
      <c r="N98" s="164">
        <v>0.20535764772405987</v>
      </c>
      <c r="O98" s="165">
        <v>134.930353</v>
      </c>
      <c r="P98" s="165">
        <v>-6.9647000000003345E-2</v>
      </c>
      <c r="Q98" s="166">
        <v>0.89953568666666661</v>
      </c>
      <c r="R98" s="167">
        <v>8034.5300000000007</v>
      </c>
      <c r="S98" s="168">
        <v>7694.6693810000006</v>
      </c>
      <c r="T98" s="168"/>
      <c r="U98" s="169"/>
      <c r="V98" s="170">
        <v>7247.82</v>
      </c>
      <c r="W98" s="170">
        <v>14942.489380999999</v>
      </c>
      <c r="X98" s="171">
        <v>14075</v>
      </c>
      <c r="Y98" s="167">
        <v>867.48938099999941</v>
      </c>
      <c r="Z98" s="157">
        <v>6.1633348561278778E-2</v>
      </c>
      <c r="AA98" s="157">
        <v>0.12706408517132983</v>
      </c>
      <c r="AB98" s="157">
        <v>6.4998462593250483E-2</v>
      </c>
      <c r="AC98" s="157">
        <v>-3.3651140319717054E-3</v>
      </c>
      <c r="AD98" s="55" t="s">
        <v>29</v>
      </c>
      <c r="AE98" s="40"/>
    </row>
    <row r="99" spans="1:31">
      <c r="A99" s="152" t="s">
        <v>702</v>
      </c>
      <c r="B99" s="153">
        <v>135</v>
      </c>
      <c r="C99" s="154">
        <v>140.84</v>
      </c>
      <c r="D99" s="155">
        <v>0.95799999999999996</v>
      </c>
      <c r="E99" s="156">
        <v>0.21994981333333335</v>
      </c>
      <c r="F99" s="157">
        <v>0.22074074074074082</v>
      </c>
      <c r="G99" s="158">
        <v>164.8</v>
      </c>
      <c r="H99" s="159">
        <v>29.800000000000011</v>
      </c>
      <c r="I99" s="153" t="s">
        <v>1286</v>
      </c>
      <c r="J99" s="160" t="s">
        <v>1285</v>
      </c>
      <c r="K99" s="161">
        <v>43614</v>
      </c>
      <c r="L99" s="162">
        <v>44005</v>
      </c>
      <c r="M99" s="163">
        <v>52920</v>
      </c>
      <c r="N99" s="164">
        <v>0.20553665910808774</v>
      </c>
      <c r="O99" s="165">
        <v>134.92472000000001</v>
      </c>
      <c r="P99" s="165">
        <v>-7.5279999999992242E-2</v>
      </c>
      <c r="Q99" s="166">
        <v>0.89949813333333339</v>
      </c>
      <c r="R99" s="167">
        <v>8175.3700000000008</v>
      </c>
      <c r="S99" s="168">
        <v>7832.0044600000001</v>
      </c>
      <c r="T99" s="168"/>
      <c r="U99" s="169"/>
      <c r="V99" s="170">
        <v>7247.82</v>
      </c>
      <c r="W99" s="170">
        <v>15079.82446</v>
      </c>
      <c r="X99" s="171">
        <v>14210</v>
      </c>
      <c r="Y99" s="167">
        <v>869.82445999999982</v>
      </c>
      <c r="Z99" s="157">
        <v>6.1212136523574934E-2</v>
      </c>
      <c r="AA99" s="157">
        <v>0.12493564659345191</v>
      </c>
      <c r="AB99" s="157">
        <v>6.4706098522167688E-2</v>
      </c>
      <c r="AC99" s="157">
        <v>-3.4939619985927539E-3</v>
      </c>
      <c r="AD99" s="55" t="s">
        <v>29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1045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0.27574939166666657</v>
      </c>
      <c r="G103" s="4"/>
      <c r="H103" s="58">
        <f>IF(G103="",$F$1*C103-B103,G103-B103)</f>
        <v>66.179853999999978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2020/7/1</v>
      </c>
      <c r="M103" s="44">
        <f ca="1">(L103-K103+1)*B103</f>
        <v>94560</v>
      </c>
      <c r="N103" s="61">
        <f ca="1">H103/M103*365</f>
        <v>0.25545311664551595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1.4159733666666785E-2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0.27807217083333335</v>
      </c>
      <c r="G104" s="4"/>
      <c r="H104" s="58">
        <f>IF(G104="",$F$1*C104-B104,G104-B104)</f>
        <v>66.737321000000009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2020/7/1</v>
      </c>
      <c r="M104" s="44">
        <f ca="1">(L104-K104+1)*B104</f>
        <v>94320</v>
      </c>
      <c r="N104" s="61">
        <f ca="1">H104/M104*365</f>
        <v>0.25826041311492792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1.185225316666666E-2</v>
      </c>
      <c r="AE104" s="40"/>
    </row>
    <row r="105" spans="1:31">
      <c r="A105" s="152" t="s">
        <v>712</v>
      </c>
      <c r="B105" s="153">
        <v>240</v>
      </c>
      <c r="C105" s="154">
        <v>263.89999999999998</v>
      </c>
      <c r="D105" s="155">
        <v>0.90890000000000004</v>
      </c>
      <c r="E105" s="156">
        <v>0.28990580666666665</v>
      </c>
      <c r="F105" s="157">
        <v>0.30045833333333338</v>
      </c>
      <c r="G105" s="158">
        <v>312.11</v>
      </c>
      <c r="H105" s="159">
        <v>72.110000000000014</v>
      </c>
      <c r="I105" s="153" t="s">
        <v>28</v>
      </c>
      <c r="J105" s="160" t="s">
        <v>1306</v>
      </c>
      <c r="K105" s="161">
        <v>43622</v>
      </c>
      <c r="L105" s="162" t="s">
        <v>1303</v>
      </c>
      <c r="M105" s="163">
        <v>94080</v>
      </c>
      <c r="N105" s="164">
        <v>0.27976349914965992</v>
      </c>
      <c r="O105" s="165">
        <v>239.85871</v>
      </c>
      <c r="P105" s="165">
        <v>-0.14128999999999792</v>
      </c>
      <c r="Q105" s="166">
        <v>1.5990580666666667</v>
      </c>
      <c r="R105" s="167">
        <v>9383.3200000000088</v>
      </c>
      <c r="S105" s="168">
        <v>8528.4995480000089</v>
      </c>
      <c r="T105" s="168"/>
      <c r="U105" s="169"/>
      <c r="V105" s="170">
        <v>7247.82</v>
      </c>
      <c r="W105" s="170">
        <v>15776.319548000009</v>
      </c>
      <c r="X105" s="171">
        <v>15335</v>
      </c>
      <c r="Y105" s="167">
        <v>441.31954800000858</v>
      </c>
      <c r="Z105" s="157">
        <v>2.8778581545484849E-2</v>
      </c>
      <c r="AA105" s="157">
        <v>5.4570264047542949E-2</v>
      </c>
      <c r="AB105" s="157">
        <v>7.6266324095211058E-3</v>
      </c>
      <c r="AC105" s="157">
        <v>2.1151949135963743E-2</v>
      </c>
      <c r="AD105" s="172" t="s">
        <v>1283</v>
      </c>
      <c r="AE105" s="40"/>
    </row>
    <row r="106" spans="1:31">
      <c r="A106" s="63" t="s">
        <v>713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0.29230537083333324</v>
      </c>
      <c r="G106" s="4"/>
      <c r="H106" s="58">
        <f>IF(G106="",$F$1*C106-B106,G106-B106)</f>
        <v>70.153288999999972</v>
      </c>
      <c r="I106" s="176" t="s">
        <v>1286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2020/7/1</v>
      </c>
      <c r="M106" s="44">
        <f ca="1">(L106-K106+1)*B106</f>
        <v>93120</v>
      </c>
      <c r="N106" s="61">
        <f ca="1">H106/M106*365</f>
        <v>0.27497799060352224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 t="str">
        <f>IF(E106-F106&lt;0,"达成",E106-F106)</f>
        <v>达成</v>
      </c>
      <c r="AE106" s="40"/>
    </row>
    <row r="107" spans="1:31">
      <c r="A107" s="10" t="s">
        <v>714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1046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715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716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717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718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719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0.27683664999999991</v>
      </c>
      <c r="G110" s="4"/>
      <c r="H110" s="58">
        <f t="shared" ref="H110:H125" si="23">IF(G110="",$F$1*C110-B110,G110-B110)</f>
        <v>66.440795999999978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2020/7/1</v>
      </c>
      <c r="M110" s="44">
        <f t="shared" ref="M110:M125" ca="1" si="26">(L110-K110+1)*B110</f>
        <v>92160</v>
      </c>
      <c r="N110" s="61">
        <f t="shared" ref="N110:N125" ca="1" si="27">H110/M110*365</f>
        <v>0.26313900325520823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1.3088190000000111E-2</v>
      </c>
      <c r="AE110" s="40"/>
    </row>
    <row r="111" spans="1:31">
      <c r="A111" s="63" t="s">
        <v>720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0.2759470750000001</v>
      </c>
      <c r="G111" s="4"/>
      <c r="H111" s="58">
        <f t="shared" si="23"/>
        <v>66.227298000000019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2020/7/1</v>
      </c>
      <c r="M111" s="44">
        <f t="shared" ca="1" si="26"/>
        <v>91440</v>
      </c>
      <c r="N111" s="61">
        <f t="shared" ca="1" si="27"/>
        <v>0.26435874639107615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1.3969616999999934E-2</v>
      </c>
      <c r="AE111" s="40"/>
    </row>
    <row r="112" spans="1:31">
      <c r="A112" s="63" t="s">
        <v>721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0.27733085833333321</v>
      </c>
      <c r="G112" s="4"/>
      <c r="H112" s="58">
        <f t="shared" si="23"/>
        <v>66.559405999999967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2020/7/1</v>
      </c>
      <c r="M112" s="44">
        <f t="shared" ca="1" si="26"/>
        <v>91200</v>
      </c>
      <c r="N112" s="61">
        <f t="shared" ca="1" si="27"/>
        <v>0.26638358760964898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1.258695900000012E-2</v>
      </c>
      <c r="AE112" s="40"/>
    </row>
    <row r="113" spans="1:31">
      <c r="A113" s="63" t="s">
        <v>722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0.26161503333333325</v>
      </c>
      <c r="G113" s="4"/>
      <c r="H113" s="58">
        <f t="shared" si="23"/>
        <v>62.787607999999977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2020/7/1</v>
      </c>
      <c r="M113" s="44">
        <f t="shared" ca="1" si="26"/>
        <v>90960</v>
      </c>
      <c r="N113" s="61">
        <f t="shared" ca="1" si="27"/>
        <v>0.25195115347405445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2.8309377333333441E-2</v>
      </c>
      <c r="AE113" s="40"/>
    </row>
    <row r="114" spans="1:31">
      <c r="A114" s="152" t="s">
        <v>723</v>
      </c>
      <c r="B114" s="153">
        <v>135</v>
      </c>
      <c r="C114" s="154">
        <v>140.91</v>
      </c>
      <c r="D114" s="155">
        <v>0.95760000000000001</v>
      </c>
      <c r="E114" s="156">
        <v>0.21995694400000002</v>
      </c>
      <c r="F114" s="157">
        <v>0.2213333333333333</v>
      </c>
      <c r="G114" s="158">
        <v>164.88</v>
      </c>
      <c r="H114" s="159">
        <v>29.879999999999995</v>
      </c>
      <c r="I114" s="153" t="s">
        <v>1286</v>
      </c>
      <c r="J114" s="160" t="s">
        <v>1287</v>
      </c>
      <c r="K114" s="161">
        <v>43636</v>
      </c>
      <c r="L114" s="162">
        <v>44005</v>
      </c>
      <c r="M114" s="163">
        <v>49950</v>
      </c>
      <c r="N114" s="164">
        <v>0.21834234234234229</v>
      </c>
      <c r="O114" s="165">
        <v>134.935416</v>
      </c>
      <c r="P114" s="165">
        <v>-6.4583999999996422E-2</v>
      </c>
      <c r="Q114" s="166">
        <v>0.89956944000000005</v>
      </c>
      <c r="R114" s="167">
        <v>11148.92</v>
      </c>
      <c r="S114" s="168">
        <v>10676.205792000001</v>
      </c>
      <c r="T114" s="168"/>
      <c r="U114" s="169"/>
      <c r="V114" s="170">
        <v>7247.82</v>
      </c>
      <c r="W114" s="170">
        <v>17924.025792</v>
      </c>
      <c r="X114" s="171">
        <v>16985</v>
      </c>
      <c r="Y114" s="167">
        <v>939.02579200000037</v>
      </c>
      <c r="Z114" s="157">
        <v>5.5285592699440667E-2</v>
      </c>
      <c r="AA114" s="157">
        <v>9.6437140116542919E-2</v>
      </c>
      <c r="AB114" s="157">
        <v>5.8029321872240525E-2</v>
      </c>
      <c r="AC114" s="157">
        <v>-2.7437291727998581E-3</v>
      </c>
      <c r="AD114" s="172" t="s">
        <v>1283</v>
      </c>
      <c r="AE114" s="40"/>
    </row>
    <row r="115" spans="1:31">
      <c r="A115" s="63" t="s">
        <v>724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0.22238587407407395</v>
      </c>
      <c r="G115" s="4"/>
      <c r="H115" s="58">
        <f t="shared" si="23"/>
        <v>30.022092999999984</v>
      </c>
      <c r="I115" s="176" t="s">
        <v>1286</v>
      </c>
      <c r="J115" s="33" t="s">
        <v>218</v>
      </c>
      <c r="K115" s="59">
        <f t="shared" si="24"/>
        <v>43637</v>
      </c>
      <c r="L115" s="60" t="str">
        <f t="shared" ca="1" si="25"/>
        <v>2020/7/1</v>
      </c>
      <c r="M115" s="44">
        <f t="shared" ca="1" si="26"/>
        <v>50895</v>
      </c>
      <c r="N115" s="61">
        <f t="shared" ca="1" si="27"/>
        <v>0.21530727861283022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 t="str">
        <f t="shared" si="40"/>
        <v>达成</v>
      </c>
      <c r="AE115" s="40"/>
    </row>
    <row r="116" spans="1:31">
      <c r="A116" s="63" t="s">
        <v>725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0.22177085925925924</v>
      </c>
      <c r="G116" s="4"/>
      <c r="H116" s="58">
        <f t="shared" si="23"/>
        <v>29.939065999999997</v>
      </c>
      <c r="I116" s="176" t="s">
        <v>1286</v>
      </c>
      <c r="J116" s="33" t="s">
        <v>220</v>
      </c>
      <c r="K116" s="59">
        <f t="shared" si="24"/>
        <v>43640</v>
      </c>
      <c r="L116" s="60" t="str">
        <f t="shared" ca="1" si="25"/>
        <v>2020/7/1</v>
      </c>
      <c r="M116" s="44">
        <f t="shared" ca="1" si="26"/>
        <v>50490</v>
      </c>
      <c r="N116" s="61">
        <f t="shared" ca="1" si="27"/>
        <v>0.21643412735195086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 t="str">
        <f t="shared" si="40"/>
        <v>达成</v>
      </c>
      <c r="AE116" s="40"/>
    </row>
    <row r="117" spans="1:31">
      <c r="A117" s="152" t="s">
        <v>726</v>
      </c>
      <c r="B117" s="153">
        <v>135</v>
      </c>
      <c r="C117" s="154">
        <v>140.36000000000001</v>
      </c>
      <c r="D117" s="155">
        <v>0.96140000000000003</v>
      </c>
      <c r="E117" s="156">
        <v>0.21996140266666669</v>
      </c>
      <c r="F117" s="157">
        <v>0.22962962962962963</v>
      </c>
      <c r="G117" s="158">
        <v>166</v>
      </c>
      <c r="H117" s="159">
        <v>31</v>
      </c>
      <c r="I117" s="153" t="s">
        <v>28</v>
      </c>
      <c r="J117" s="160" t="s">
        <v>1307</v>
      </c>
      <c r="K117" s="161">
        <v>43641</v>
      </c>
      <c r="L117" s="162" t="s">
        <v>1303</v>
      </c>
      <c r="M117" s="163">
        <v>50355</v>
      </c>
      <c r="N117" s="164">
        <v>0.22470459735875287</v>
      </c>
      <c r="O117" s="165">
        <v>134.94210400000003</v>
      </c>
      <c r="P117" s="165">
        <v>-5.7895999999971082E-2</v>
      </c>
      <c r="Q117" s="166">
        <v>0.8996140266666669</v>
      </c>
      <c r="R117" s="167">
        <v>11567.47</v>
      </c>
      <c r="S117" s="168">
        <v>11120.965657999999</v>
      </c>
      <c r="T117" s="168"/>
      <c r="U117" s="169"/>
      <c r="V117" s="170">
        <v>7247.82</v>
      </c>
      <c r="W117" s="170">
        <v>18368.785658000001</v>
      </c>
      <c r="X117" s="171">
        <v>17390</v>
      </c>
      <c r="Y117" s="167">
        <v>978.78565800000069</v>
      </c>
      <c r="Z117" s="157">
        <v>5.6284396664749936E-2</v>
      </c>
      <c r="AA117" s="157">
        <v>9.6506437274826329E-2</v>
      </c>
      <c r="AB117" s="157">
        <v>6.0628753191489748E-2</v>
      </c>
      <c r="AC117" s="157">
        <v>-4.3443565267398121E-3</v>
      </c>
      <c r="AD117" s="172" t="s">
        <v>1283</v>
      </c>
      <c r="AE117" s="40"/>
    </row>
    <row r="118" spans="1:31">
      <c r="A118" s="152" t="s">
        <v>727</v>
      </c>
      <c r="B118" s="153">
        <v>135</v>
      </c>
      <c r="C118" s="154">
        <v>140.6</v>
      </c>
      <c r="D118" s="155">
        <v>0.9597</v>
      </c>
      <c r="E118" s="156">
        <v>0.21995587999999999</v>
      </c>
      <c r="F118" s="157">
        <v>0.23177777777777772</v>
      </c>
      <c r="G118" s="158">
        <v>166.29</v>
      </c>
      <c r="H118" s="159">
        <v>31.289999999999992</v>
      </c>
      <c r="I118" s="153" t="s">
        <v>28</v>
      </c>
      <c r="J118" s="160" t="s">
        <v>1308</v>
      </c>
      <c r="K118" s="161">
        <v>43642</v>
      </c>
      <c r="L118" s="162" t="s">
        <v>1303</v>
      </c>
      <c r="M118" s="163">
        <v>50220</v>
      </c>
      <c r="N118" s="164">
        <v>0.22741636798088405</v>
      </c>
      <c r="O118" s="165">
        <v>134.93382</v>
      </c>
      <c r="P118" s="165">
        <v>-6.6180000000002792E-2</v>
      </c>
      <c r="Q118" s="166">
        <v>0.89955879999999999</v>
      </c>
      <c r="R118" s="167">
        <v>11708.07</v>
      </c>
      <c r="S118" s="168">
        <v>11236.234779</v>
      </c>
      <c r="T118" s="168"/>
      <c r="U118" s="169"/>
      <c r="V118" s="170">
        <v>7247.82</v>
      </c>
      <c r="W118" s="170">
        <v>18484.054778999998</v>
      </c>
      <c r="X118" s="171">
        <v>17525</v>
      </c>
      <c r="Y118" s="167">
        <v>959.05477899999823</v>
      </c>
      <c r="Z118" s="157">
        <v>5.4724951726105475E-2</v>
      </c>
      <c r="AA118" s="157">
        <v>9.3318865583749577E-2</v>
      </c>
      <c r="AB118" s="157">
        <v>5.8296922054208666E-2</v>
      </c>
      <c r="AC118" s="157">
        <v>-3.5719703281031912E-3</v>
      </c>
      <c r="AD118" s="172" t="s">
        <v>1283</v>
      </c>
      <c r="AE118" s="40"/>
    </row>
    <row r="119" spans="1:31">
      <c r="A119" s="152" t="s">
        <v>728</v>
      </c>
      <c r="B119" s="153">
        <v>135</v>
      </c>
      <c r="C119" s="154">
        <v>139.37</v>
      </c>
      <c r="D119" s="155">
        <v>0.96819999999999995</v>
      </c>
      <c r="E119" s="156">
        <v>0.21995868933333335</v>
      </c>
      <c r="F119" s="157">
        <v>0.22096296296296306</v>
      </c>
      <c r="G119" s="158">
        <v>164.83</v>
      </c>
      <c r="H119" s="159">
        <v>29.830000000000013</v>
      </c>
      <c r="I119" s="153" t="s">
        <v>28</v>
      </c>
      <c r="J119" s="160" t="s">
        <v>1309</v>
      </c>
      <c r="K119" s="161">
        <v>43643</v>
      </c>
      <c r="L119" s="162" t="s">
        <v>1303</v>
      </c>
      <c r="M119" s="163">
        <v>50085</v>
      </c>
      <c r="N119" s="164">
        <v>0.2173894379554758</v>
      </c>
      <c r="O119" s="165">
        <v>134.93803399999999</v>
      </c>
      <c r="P119" s="165">
        <v>-6.19660000000124E-2</v>
      </c>
      <c r="Q119" s="166">
        <v>0.8995868933333333</v>
      </c>
      <c r="R119" s="167">
        <v>11847.44</v>
      </c>
      <c r="S119" s="168">
        <v>11470.691408000001</v>
      </c>
      <c r="T119" s="168"/>
      <c r="U119" s="169"/>
      <c r="V119" s="170">
        <v>7247.82</v>
      </c>
      <c r="W119" s="170">
        <v>18718.511407999998</v>
      </c>
      <c r="X119" s="171">
        <v>17660</v>
      </c>
      <c r="Y119" s="167">
        <v>1058.5114079999985</v>
      </c>
      <c r="Z119" s="157">
        <v>5.9938358323895713E-2</v>
      </c>
      <c r="AA119" s="157">
        <v>0.10166088254332917</v>
      </c>
      <c r="AB119" s="157">
        <v>6.7149382106455491E-2</v>
      </c>
      <c r="AC119" s="157">
        <v>-7.2110237825597778E-3</v>
      </c>
      <c r="AD119" s="172" t="s">
        <v>1283</v>
      </c>
      <c r="AE119" s="40"/>
    </row>
    <row r="120" spans="1:31">
      <c r="A120" s="152" t="s">
        <v>729</v>
      </c>
      <c r="B120" s="153">
        <v>135</v>
      </c>
      <c r="C120" s="154">
        <v>140.82</v>
      </c>
      <c r="D120" s="155">
        <v>0.95820000000000005</v>
      </c>
      <c r="E120" s="156">
        <v>0.21995581600000003</v>
      </c>
      <c r="F120" s="157">
        <v>0.22051851851851859</v>
      </c>
      <c r="G120" s="158">
        <v>164.77</v>
      </c>
      <c r="H120" s="159">
        <v>29.77000000000001</v>
      </c>
      <c r="I120" s="153" t="s">
        <v>1286</v>
      </c>
      <c r="J120" s="160" t="s">
        <v>1288</v>
      </c>
      <c r="K120" s="161">
        <v>43644</v>
      </c>
      <c r="L120" s="162">
        <v>44005</v>
      </c>
      <c r="M120" s="163">
        <v>48870</v>
      </c>
      <c r="N120" s="164">
        <v>0.22234602005320245</v>
      </c>
      <c r="O120" s="165">
        <v>134.93372400000001</v>
      </c>
      <c r="P120" s="165">
        <v>-6.6275999999987789E-2</v>
      </c>
      <c r="Q120" s="166">
        <v>0.89955816000000011</v>
      </c>
      <c r="R120" s="167">
        <v>11988.26</v>
      </c>
      <c r="S120" s="168">
        <v>11487.150732</v>
      </c>
      <c r="T120" s="168"/>
      <c r="U120" s="169"/>
      <c r="V120" s="170">
        <v>7247.82</v>
      </c>
      <c r="W120" s="170">
        <v>18734.970732000002</v>
      </c>
      <c r="X120" s="171">
        <v>17795</v>
      </c>
      <c r="Y120" s="167">
        <v>939.97073200000159</v>
      </c>
      <c r="Z120" s="157">
        <v>5.2822182186007316E-2</v>
      </c>
      <c r="AA120" s="157">
        <v>8.9120573650966373E-2</v>
      </c>
      <c r="AB120" s="157">
        <v>5.5697859623490054E-2</v>
      </c>
      <c r="AC120" s="157">
        <v>-2.8756774374827376E-3</v>
      </c>
      <c r="AD120" s="172" t="s">
        <v>1283</v>
      </c>
      <c r="AE120" s="40"/>
    </row>
    <row r="121" spans="1:31">
      <c r="A121" s="63" t="s">
        <v>730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0.20314469629629625</v>
      </c>
      <c r="G121" s="4"/>
      <c r="H121" s="58">
        <f t="shared" si="23"/>
        <v>27.424533999999994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2020/7/1</v>
      </c>
      <c r="M121" s="44">
        <f t="shared" ca="1" si="26"/>
        <v>49545</v>
      </c>
      <c r="N121" s="61">
        <f t="shared" ca="1" si="27"/>
        <v>0.20203764073064884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1.6815754370370445E-2</v>
      </c>
      <c r="AE121" s="40"/>
    </row>
    <row r="122" spans="1:31">
      <c r="A122" s="63" t="s">
        <v>731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0.20665906666666653</v>
      </c>
      <c r="G122" s="4"/>
      <c r="H122" s="58">
        <f t="shared" si="23"/>
        <v>27.898973999999981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2020/7/1</v>
      </c>
      <c r="M122" s="44">
        <f t="shared" ca="1" si="26"/>
        <v>49410</v>
      </c>
      <c r="N122" s="61">
        <f t="shared" ca="1" si="27"/>
        <v>0.20609442440801445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1.3298633333333504E-2</v>
      </c>
      <c r="AE122" s="40"/>
    </row>
    <row r="123" spans="1:31">
      <c r="A123" s="63" t="s">
        <v>732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0.21641144444444418</v>
      </c>
      <c r="G123" s="4"/>
      <c r="H123" s="58">
        <f t="shared" si="23"/>
        <v>29.215544999999963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2020/7/1</v>
      </c>
      <c r="M123" s="44">
        <f t="shared" ca="1" si="26"/>
        <v>49275</v>
      </c>
      <c r="N123" s="61">
        <f t="shared" ca="1" si="27"/>
        <v>0.21641144444444416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3.5441355555558274E-3</v>
      </c>
      <c r="AE123" s="40"/>
    </row>
    <row r="124" spans="1:31">
      <c r="A124" s="63" t="s">
        <v>733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0.21992581481481466</v>
      </c>
      <c r="G124" s="4"/>
      <c r="H124" s="58">
        <f t="shared" si="23"/>
        <v>29.689984999999979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2020/7/1</v>
      </c>
      <c r="M124" s="44">
        <f t="shared" ca="1" si="26"/>
        <v>49140</v>
      </c>
      <c r="N124" s="61">
        <f t="shared" ca="1" si="27"/>
        <v>0.22053000661375644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3.0471851852009735E-5</v>
      </c>
      <c r="AE124" s="40"/>
    </row>
    <row r="125" spans="1:31">
      <c r="A125" s="63" t="s">
        <v>734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0.21535713333333339</v>
      </c>
      <c r="G125" s="4"/>
      <c r="H125" s="58">
        <f t="shared" si="23"/>
        <v>29.07321300000001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2020/7/1</v>
      </c>
      <c r="M125" s="44">
        <f t="shared" ca="1" si="26"/>
        <v>49005</v>
      </c>
      <c r="N125" s="61">
        <f t="shared" ca="1" si="27"/>
        <v>0.21654367401285593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4.603476666666606E-3</v>
      </c>
      <c r="AE125" s="40"/>
    </row>
    <row r="126" spans="1:31">
      <c r="A126" s="10" t="s">
        <v>735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1047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736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1048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737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1049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738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1050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739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1051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740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1052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741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1053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742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1054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743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1055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744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1056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745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0.26593935624999976</v>
      </c>
      <c r="H136" s="58">
        <f t="shared" ref="H136:H143" si="43">IF(G136="",$F$1*C136-B136,G136-B136)</f>
        <v>255.30178199999978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2020/7/1</v>
      </c>
      <c r="M136" s="44">
        <f t="shared" ref="M136:M143" ca="1" si="46">(L136-K136+1)*B136</f>
        <v>332160</v>
      </c>
      <c r="N136" s="61">
        <f t="shared" ref="N136:N143" ca="1" si="47">H136/M136*365</f>
        <v>0.28054296251806332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2.4060643750000277E-2</v>
      </c>
      <c r="AE136" s="40"/>
    </row>
    <row r="137" spans="1:31">
      <c r="A137" s="63" t="s">
        <v>746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0.25479495833333321</v>
      </c>
      <c r="H137" s="58">
        <f t="shared" si="43"/>
        <v>61.150789999999972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2020/7/1</v>
      </c>
      <c r="M137" s="44">
        <f t="shared" ca="1" si="46"/>
        <v>82800</v>
      </c>
      <c r="N137" s="61">
        <f t="shared" ca="1" si="47"/>
        <v>0.26956568055555546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3.5128188333333421E-2</v>
      </c>
      <c r="AE137" s="40"/>
    </row>
    <row r="138" spans="1:31">
      <c r="A138" s="63" t="s">
        <v>747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0.24318106249999996</v>
      </c>
      <c r="H138" s="58">
        <f t="shared" si="43"/>
        <v>58.363454999999988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2020/7/1</v>
      </c>
      <c r="M138" s="44">
        <f t="shared" ca="1" si="46"/>
        <v>82560</v>
      </c>
      <c r="N138" s="61">
        <f t="shared" ca="1" si="47"/>
        <v>0.25802641805959298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4.6737657500000057E-2</v>
      </c>
      <c r="AE138" s="40"/>
    </row>
    <row r="139" spans="1:31">
      <c r="A139" s="152" t="s">
        <v>748</v>
      </c>
      <c r="B139" s="153">
        <v>135</v>
      </c>
      <c r="C139" s="154">
        <v>140.99</v>
      </c>
      <c r="D139" s="155">
        <v>0.95699999999999996</v>
      </c>
      <c r="E139" s="156">
        <v>0.21995162000000001</v>
      </c>
      <c r="F139" s="157">
        <v>0.222</v>
      </c>
      <c r="G139" s="173">
        <v>164.97</v>
      </c>
      <c r="H139" s="159">
        <v>29.97</v>
      </c>
      <c r="I139" s="153" t="s">
        <v>1286</v>
      </c>
      <c r="J139" s="160" t="s">
        <v>1289</v>
      </c>
      <c r="K139" s="161">
        <v>43671</v>
      </c>
      <c r="L139" s="162">
        <v>44005</v>
      </c>
      <c r="M139" s="163">
        <v>45225</v>
      </c>
      <c r="N139" s="164">
        <v>0.24188059701492537</v>
      </c>
      <c r="O139" s="165">
        <v>134.92743000000002</v>
      </c>
      <c r="P139" s="165">
        <v>-7.2569999999984702E-2</v>
      </c>
      <c r="Q139" s="166">
        <v>0.8995162000000001</v>
      </c>
      <c r="R139" s="167">
        <v>15774.349999999999</v>
      </c>
      <c r="S139" s="168">
        <v>15096.052949999998</v>
      </c>
      <c r="T139" s="168"/>
      <c r="U139" s="169"/>
      <c r="V139" s="170">
        <v>7247.82</v>
      </c>
      <c r="W139" s="170">
        <v>22343.872949999997</v>
      </c>
      <c r="X139" s="171">
        <v>21395</v>
      </c>
      <c r="Y139" s="167">
        <v>948.87294999999722</v>
      </c>
      <c r="Z139" s="157">
        <v>4.4350219677494529E-2</v>
      </c>
      <c r="AA139" s="157">
        <v>6.7071525915411989E-2</v>
      </c>
      <c r="AB139" s="157">
        <v>4.6314781491002766E-2</v>
      </c>
      <c r="AC139" s="157">
        <v>-1.9645618135082366E-3</v>
      </c>
      <c r="AD139" s="172" t="s">
        <v>1283</v>
      </c>
      <c r="AE139" s="40"/>
    </row>
    <row r="140" spans="1:31">
      <c r="A140" s="152" t="s">
        <v>749</v>
      </c>
      <c r="B140" s="153">
        <v>135</v>
      </c>
      <c r="C140" s="154">
        <v>140.77000000000001</v>
      </c>
      <c r="D140" s="155">
        <v>0.95850000000000002</v>
      </c>
      <c r="E140" s="156">
        <v>0.21995203000000002</v>
      </c>
      <c r="F140" s="157">
        <v>0.22014814814814815</v>
      </c>
      <c r="G140" s="173">
        <v>164.72</v>
      </c>
      <c r="H140" s="159">
        <v>29.72</v>
      </c>
      <c r="I140" s="153" t="s">
        <v>1286</v>
      </c>
      <c r="J140" s="160" t="s">
        <v>1290</v>
      </c>
      <c r="K140" s="161">
        <v>43672</v>
      </c>
      <c r="L140" s="162">
        <v>44005</v>
      </c>
      <c r="M140" s="163">
        <v>45090</v>
      </c>
      <c r="N140" s="164">
        <v>0.24058106010201818</v>
      </c>
      <c r="O140" s="165">
        <v>134.92804500000003</v>
      </c>
      <c r="P140" s="165">
        <v>-7.1954999999974234E-2</v>
      </c>
      <c r="Q140" s="166">
        <v>0.89952030000000016</v>
      </c>
      <c r="R140" s="167">
        <v>15915.119999999999</v>
      </c>
      <c r="S140" s="168">
        <v>15254.642519999999</v>
      </c>
      <c r="T140" s="168"/>
      <c r="U140" s="169"/>
      <c r="V140" s="170">
        <v>7247.82</v>
      </c>
      <c r="W140" s="170">
        <v>22502.462520000001</v>
      </c>
      <c r="X140" s="171">
        <v>21530</v>
      </c>
      <c r="Y140" s="167">
        <v>972.46252000000095</v>
      </c>
      <c r="Z140" s="157">
        <v>4.5167790060380852E-2</v>
      </c>
      <c r="AA140" s="157">
        <v>6.8089221673441891E-2</v>
      </c>
      <c r="AB140" s="157">
        <v>4.7650739433349187E-2</v>
      </c>
      <c r="AC140" s="157">
        <v>-2.482949372968335E-3</v>
      </c>
      <c r="AD140" s="172" t="s">
        <v>1283</v>
      </c>
      <c r="AE140" s="40"/>
    </row>
    <row r="141" spans="1:31">
      <c r="A141" s="152" t="s">
        <v>750</v>
      </c>
      <c r="B141" s="153">
        <v>135</v>
      </c>
      <c r="C141" s="154">
        <v>140.80000000000001</v>
      </c>
      <c r="D141" s="155">
        <v>0.95830000000000004</v>
      </c>
      <c r="E141" s="156">
        <v>0.2199524266666667</v>
      </c>
      <c r="F141" s="157">
        <v>0.22037037037037038</v>
      </c>
      <c r="G141" s="173">
        <v>164.75</v>
      </c>
      <c r="H141" s="159">
        <v>29.75</v>
      </c>
      <c r="I141" s="153" t="s">
        <v>1286</v>
      </c>
      <c r="J141" s="160" t="s">
        <v>1291</v>
      </c>
      <c r="K141" s="161">
        <v>43675</v>
      </c>
      <c r="L141" s="162">
        <v>44005</v>
      </c>
      <c r="M141" s="163">
        <v>44685</v>
      </c>
      <c r="N141" s="164">
        <v>0.2430066017679311</v>
      </c>
      <c r="O141" s="165">
        <v>134.92864000000003</v>
      </c>
      <c r="P141" s="165">
        <v>-7.1359999999970114E-2</v>
      </c>
      <c r="Q141" s="166">
        <v>0.89952426666666685</v>
      </c>
      <c r="R141" s="167">
        <v>16055.919999999998</v>
      </c>
      <c r="S141" s="168">
        <v>15386.388136</v>
      </c>
      <c r="T141" s="168"/>
      <c r="U141" s="169"/>
      <c r="V141" s="170">
        <v>7247.82</v>
      </c>
      <c r="W141" s="170">
        <v>22634.208136000001</v>
      </c>
      <c r="X141" s="171">
        <v>21665</v>
      </c>
      <c r="Y141" s="167">
        <v>969.2081360000011</v>
      </c>
      <c r="Z141" s="157">
        <v>4.4736124440341696E-2</v>
      </c>
      <c r="AA141" s="157">
        <v>6.7225916302633415E-2</v>
      </c>
      <c r="AB141" s="157">
        <v>4.7133282067851612E-2</v>
      </c>
      <c r="AC141" s="157">
        <v>-2.397157627509916E-3</v>
      </c>
      <c r="AD141" s="172" t="s">
        <v>1283</v>
      </c>
      <c r="AE141" s="40"/>
    </row>
    <row r="142" spans="1:31">
      <c r="A142" s="152" t="s">
        <v>751</v>
      </c>
      <c r="B142" s="153">
        <v>135</v>
      </c>
      <c r="C142" s="154">
        <v>140.06</v>
      </c>
      <c r="D142" s="155">
        <v>0.96340000000000003</v>
      </c>
      <c r="E142" s="156">
        <v>0.21995586933333333</v>
      </c>
      <c r="F142" s="157">
        <v>0.2271111111111111</v>
      </c>
      <c r="G142" s="173">
        <v>165.66</v>
      </c>
      <c r="H142" s="159">
        <v>30.659999999999997</v>
      </c>
      <c r="I142" s="153" t="s">
        <v>28</v>
      </c>
      <c r="J142" s="160" t="s">
        <v>1310</v>
      </c>
      <c r="K142" s="161">
        <v>43676</v>
      </c>
      <c r="L142" s="162" t="s">
        <v>1303</v>
      </c>
      <c r="M142" s="163">
        <v>45630</v>
      </c>
      <c r="N142" s="164">
        <v>0.24525312294543059</v>
      </c>
      <c r="O142" s="165">
        <v>134.93380400000001</v>
      </c>
      <c r="P142" s="165">
        <v>-6.6195999999990818E-2</v>
      </c>
      <c r="Q142" s="166">
        <v>0.89955869333333338</v>
      </c>
      <c r="R142" s="167">
        <v>16195.979999999998</v>
      </c>
      <c r="S142" s="168">
        <v>15603.207131999998</v>
      </c>
      <c r="T142" s="168"/>
      <c r="U142" s="169"/>
      <c r="V142" s="170">
        <v>7247.82</v>
      </c>
      <c r="W142" s="170">
        <v>22851.027131999996</v>
      </c>
      <c r="X142" s="171">
        <v>21800</v>
      </c>
      <c r="Y142" s="167">
        <v>1051.0271319999956</v>
      </c>
      <c r="Z142" s="157">
        <v>4.821225376146776E-2</v>
      </c>
      <c r="AA142" s="157">
        <v>7.2224720419895583E-2</v>
      </c>
      <c r="AB142" s="157">
        <v>5.2376618899083072E-2</v>
      </c>
      <c r="AC142" s="157">
        <v>-4.1643651376153112E-3</v>
      </c>
      <c r="AD142" s="172" t="s">
        <v>1283</v>
      </c>
      <c r="AE142" s="40"/>
    </row>
    <row r="143" spans="1:31">
      <c r="A143" s="152" t="s">
        <v>752</v>
      </c>
      <c r="B143" s="153">
        <v>135</v>
      </c>
      <c r="C143" s="154">
        <v>140.57</v>
      </c>
      <c r="D143" s="155">
        <v>0.95989999999999998</v>
      </c>
      <c r="E143" s="156">
        <v>0.21995542866666667</v>
      </c>
      <c r="F143" s="157">
        <v>0.22407407407407406</v>
      </c>
      <c r="G143" s="173">
        <v>165.25</v>
      </c>
      <c r="H143" s="159">
        <v>30.25</v>
      </c>
      <c r="I143" s="153" t="s">
        <v>28</v>
      </c>
      <c r="J143" s="160" t="s">
        <v>1311</v>
      </c>
      <c r="K143" s="161">
        <v>43677</v>
      </c>
      <c r="L143" s="162" t="s">
        <v>1303</v>
      </c>
      <c r="M143" s="163">
        <v>45495</v>
      </c>
      <c r="N143" s="164">
        <v>0.24269150456094077</v>
      </c>
      <c r="O143" s="165">
        <v>134.933143</v>
      </c>
      <c r="P143" s="165">
        <v>-6.6856999999998834E-2</v>
      </c>
      <c r="Q143" s="166">
        <v>0.8995542866666667</v>
      </c>
      <c r="R143" s="167">
        <v>16336.549999999997</v>
      </c>
      <c r="S143" s="168">
        <v>15681.454344999996</v>
      </c>
      <c r="T143" s="168"/>
      <c r="U143" s="169"/>
      <c r="V143" s="170">
        <v>7247.82</v>
      </c>
      <c r="W143" s="170">
        <v>22929.274344999998</v>
      </c>
      <c r="X143" s="171">
        <v>21935</v>
      </c>
      <c r="Y143" s="167">
        <v>994.27434499999799</v>
      </c>
      <c r="Z143" s="157">
        <v>4.5328212673808821E-2</v>
      </c>
      <c r="AA143" s="157">
        <v>6.7696749478115992E-2</v>
      </c>
      <c r="AB143" s="157">
        <v>4.8251497834511214E-2</v>
      </c>
      <c r="AC143" s="157">
        <v>-2.9232851607023935E-3</v>
      </c>
      <c r="AD143" s="172" t="s">
        <v>1283</v>
      </c>
      <c r="AE143" s="40"/>
    </row>
    <row r="144" spans="1:31">
      <c r="A144" s="10" t="s">
        <v>753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1057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754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0.25756252499999993</v>
      </c>
      <c r="H145" s="58">
        <f>IF(G145="",$F$1*C145-B145,G145-B145)</f>
        <v>61.815005999999983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2020/7/1</v>
      </c>
      <c r="M145" s="44">
        <f ca="1">(L145-K145+1)*B145</f>
        <v>80400</v>
      </c>
      <c r="N145" s="61">
        <f ca="1">H145/M145*365</f>
        <v>0.28062782574626854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3.2437475000000104E-2</v>
      </c>
      <c r="AE145" s="40"/>
    </row>
    <row r="146" spans="1:31">
      <c r="A146" s="63" t="s">
        <v>755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0.2717463041666664</v>
      </c>
      <c r="H146" s="58">
        <f>IF(G146="",$F$1*C146-B146,G146-B146)</f>
        <v>65.219112999999936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2020/7/1</v>
      </c>
      <c r="M146" s="44">
        <f ca="1">(L146-K146+1)*B146</f>
        <v>79680</v>
      </c>
      <c r="N146" s="61">
        <f ca="1">H146/M146*365</f>
        <v>0.29875723199046156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1.8253695833333639E-2</v>
      </c>
      <c r="AE146" s="40"/>
    </row>
    <row r="147" spans="1:31">
      <c r="A147" s="152" t="s">
        <v>756</v>
      </c>
      <c r="B147" s="153">
        <v>360</v>
      </c>
      <c r="C147" s="154">
        <v>394.02</v>
      </c>
      <c r="D147" s="155">
        <v>0.91320000000000001</v>
      </c>
      <c r="E147" s="156">
        <v>0.29000000000000004</v>
      </c>
      <c r="F147" s="157">
        <v>0.29447222222222219</v>
      </c>
      <c r="G147" s="173">
        <v>466.01</v>
      </c>
      <c r="H147" s="159">
        <v>106.00999999999999</v>
      </c>
      <c r="I147" s="153" t="s">
        <v>28</v>
      </c>
      <c r="J147" s="160" t="s">
        <v>1312</v>
      </c>
      <c r="K147" s="161">
        <v>43683</v>
      </c>
      <c r="L147" s="162" t="s">
        <v>1303</v>
      </c>
      <c r="M147" s="163">
        <v>119160</v>
      </c>
      <c r="N147" s="164">
        <v>0.32472012420275254</v>
      </c>
      <c r="O147" s="165">
        <v>359.81906399999997</v>
      </c>
      <c r="P147" s="165">
        <v>-0.18093600000003107</v>
      </c>
      <c r="Q147" s="166">
        <v>1.6</v>
      </c>
      <c r="R147" s="167">
        <v>17383.84</v>
      </c>
      <c r="S147" s="168">
        <v>15874.922688000001</v>
      </c>
      <c r="T147" s="168"/>
      <c r="U147" s="169"/>
      <c r="V147" s="170">
        <v>7247.82</v>
      </c>
      <c r="W147" s="170">
        <v>23122.742687999998</v>
      </c>
      <c r="X147" s="171">
        <v>22910</v>
      </c>
      <c r="Y147" s="167">
        <v>212.74268799999845</v>
      </c>
      <c r="Z147" s="157">
        <v>9.286018681798236E-3</v>
      </c>
      <c r="AA147" s="157">
        <v>1.3583210510925037E-2</v>
      </c>
      <c r="AB147" s="157">
        <v>-3.4424981230899432E-3</v>
      </c>
      <c r="AC147" s="157">
        <v>1.2728516804888179E-2</v>
      </c>
      <c r="AD147" s="172" t="s">
        <v>1283</v>
      </c>
      <c r="AE147" s="40"/>
    </row>
    <row r="148" spans="1:31">
      <c r="A148" s="152" t="s">
        <v>757</v>
      </c>
      <c r="B148" s="153">
        <v>360</v>
      </c>
      <c r="C148" s="154">
        <v>395.75</v>
      </c>
      <c r="D148" s="155">
        <v>0.90920000000000001</v>
      </c>
      <c r="E148" s="156">
        <v>0.29000000000000004</v>
      </c>
      <c r="F148" s="157">
        <v>0.3001388888888889</v>
      </c>
      <c r="G148" s="173">
        <v>468.05</v>
      </c>
      <c r="H148" s="159">
        <v>108.05000000000001</v>
      </c>
      <c r="I148" s="153" t="s">
        <v>28</v>
      </c>
      <c r="J148" s="160" t="s">
        <v>1313</v>
      </c>
      <c r="K148" s="161">
        <v>43684</v>
      </c>
      <c r="L148" s="162" t="s">
        <v>1303</v>
      </c>
      <c r="M148" s="163">
        <v>118800</v>
      </c>
      <c r="N148" s="164">
        <v>0.33197180134680138</v>
      </c>
      <c r="O148" s="165">
        <v>359.8159</v>
      </c>
      <c r="P148" s="165">
        <v>-0.18410000000000082</v>
      </c>
      <c r="Q148" s="166">
        <v>1.6</v>
      </c>
      <c r="R148" s="167">
        <v>17779.59</v>
      </c>
      <c r="S148" s="168">
        <v>16165.203228</v>
      </c>
      <c r="T148" s="168"/>
      <c r="U148" s="169"/>
      <c r="V148" s="170">
        <v>7247.82</v>
      </c>
      <c r="W148" s="170">
        <v>23413.023227999998</v>
      </c>
      <c r="X148" s="171">
        <v>23270</v>
      </c>
      <c r="Y148" s="167">
        <v>143.0232279999982</v>
      </c>
      <c r="Z148" s="157">
        <v>6.1462495917490312E-3</v>
      </c>
      <c r="AA148" s="157">
        <v>8.9265772822424427E-3</v>
      </c>
      <c r="AB148" s="157">
        <v>-7.6947439621827263E-3</v>
      </c>
      <c r="AC148" s="157">
        <v>1.3840993553931757E-2</v>
      </c>
      <c r="AD148" s="172" t="s">
        <v>1283</v>
      </c>
      <c r="AE148" s="40"/>
    </row>
    <row r="149" spans="1:31">
      <c r="A149" s="152" t="s">
        <v>758</v>
      </c>
      <c r="B149" s="153">
        <v>240</v>
      </c>
      <c r="C149" s="154">
        <v>262.33999999999997</v>
      </c>
      <c r="D149" s="155">
        <v>0.91439999999999999</v>
      </c>
      <c r="E149" s="156">
        <v>0.29000000000000004</v>
      </c>
      <c r="F149" s="157">
        <v>0.29279166666666662</v>
      </c>
      <c r="G149" s="173">
        <v>310.27</v>
      </c>
      <c r="H149" s="159">
        <v>70.269999999999982</v>
      </c>
      <c r="I149" s="153" t="s">
        <v>28</v>
      </c>
      <c r="J149" s="160" t="s">
        <v>1314</v>
      </c>
      <c r="K149" s="161">
        <v>43685</v>
      </c>
      <c r="L149" s="162" t="s">
        <v>1303</v>
      </c>
      <c r="M149" s="163">
        <v>78960</v>
      </c>
      <c r="N149" s="164">
        <v>0.32482966058763924</v>
      </c>
      <c r="O149" s="165">
        <v>239.88369599999999</v>
      </c>
      <c r="P149" s="165">
        <v>-0.11630400000001373</v>
      </c>
      <c r="Q149" s="166">
        <v>1.6</v>
      </c>
      <c r="R149" s="167">
        <v>18041.93</v>
      </c>
      <c r="S149" s="168">
        <v>16497.540792</v>
      </c>
      <c r="T149" s="168"/>
      <c r="U149" s="169"/>
      <c r="V149" s="170">
        <v>7247.82</v>
      </c>
      <c r="W149" s="170">
        <v>23745.360791999999</v>
      </c>
      <c r="X149" s="171">
        <v>23510</v>
      </c>
      <c r="Y149" s="167">
        <v>235.36079199999949</v>
      </c>
      <c r="Z149" s="157">
        <v>1.0011092811569533E-2</v>
      </c>
      <c r="AA149" s="157">
        <v>1.4472893056158398E-2</v>
      </c>
      <c r="AB149" s="157">
        <v>-2.0037706507864961E-3</v>
      </c>
      <c r="AC149" s="157">
        <v>1.2014863462356029E-2</v>
      </c>
      <c r="AD149" s="172" t="s">
        <v>1283</v>
      </c>
      <c r="AE149" s="40"/>
    </row>
    <row r="150" spans="1:31">
      <c r="A150" s="10" t="s">
        <v>759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1058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760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0.2883022833333333</v>
      </c>
      <c r="H151" s="58">
        <f>IF(G151="",$F$1*C151-B151,G151-B151)</f>
        <v>69.192547999999988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2020/7/1</v>
      </c>
      <c r="M151" s="44">
        <f ca="1">(L151-K151+1)*B151</f>
        <v>78000</v>
      </c>
      <c r="N151" s="61">
        <f ca="1">H151/M151*365</f>
        <v>0.32378564128205123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1.6977166666667376E-3</v>
      </c>
      <c r="AE151" s="40"/>
    </row>
    <row r="152" spans="1:31">
      <c r="A152" s="152" t="s">
        <v>761</v>
      </c>
      <c r="B152" s="153">
        <v>240</v>
      </c>
      <c r="C152" s="154">
        <v>261.99</v>
      </c>
      <c r="D152" s="155">
        <v>0.91559999999999997</v>
      </c>
      <c r="E152" s="156">
        <v>0.29000000000000004</v>
      </c>
      <c r="F152" s="157">
        <v>0.29108333333333342</v>
      </c>
      <c r="G152" s="173">
        <v>309.86</v>
      </c>
      <c r="H152" s="159">
        <v>69.860000000000014</v>
      </c>
      <c r="I152" s="153" t="s">
        <v>28</v>
      </c>
      <c r="J152" s="160" t="s">
        <v>1315</v>
      </c>
      <c r="K152" s="161">
        <v>43690</v>
      </c>
      <c r="L152" s="162" t="s">
        <v>1303</v>
      </c>
      <c r="M152" s="163">
        <v>77760</v>
      </c>
      <c r="N152" s="164">
        <v>0.32791795267489715</v>
      </c>
      <c r="O152" s="165">
        <v>239.87804399999999</v>
      </c>
      <c r="P152" s="165">
        <v>-0.1219560000000115</v>
      </c>
      <c r="Q152" s="166">
        <v>1.6</v>
      </c>
      <c r="R152" s="167">
        <v>18829.920000000002</v>
      </c>
      <c r="S152" s="168">
        <v>17240.674752000003</v>
      </c>
      <c r="T152" s="168"/>
      <c r="U152" s="169"/>
      <c r="V152" s="170">
        <v>7247.82</v>
      </c>
      <c r="W152" s="170">
        <v>24488.494752000002</v>
      </c>
      <c r="X152" s="171">
        <v>24230</v>
      </c>
      <c r="Y152" s="167">
        <v>258.49475200000234</v>
      </c>
      <c r="Z152" s="157">
        <v>1.0668376062732188E-2</v>
      </c>
      <c r="AA152" s="157">
        <v>1.5221529391397537E-2</v>
      </c>
      <c r="AB152" s="157">
        <v>-6.1220833677222419E-4</v>
      </c>
      <c r="AC152" s="157">
        <v>1.1280584399504412E-2</v>
      </c>
      <c r="AD152" s="172" t="s">
        <v>29</v>
      </c>
      <c r="AE152" s="40"/>
    </row>
    <row r="153" spans="1:31">
      <c r="A153" s="152" t="s">
        <v>762</v>
      </c>
      <c r="B153" s="153">
        <v>90</v>
      </c>
      <c r="C153" s="154">
        <v>97.72</v>
      </c>
      <c r="D153" s="155">
        <v>0.92059999999999997</v>
      </c>
      <c r="E153" s="156">
        <v>0.19</v>
      </c>
      <c r="F153" s="157">
        <v>0.196888888888889</v>
      </c>
      <c r="G153" s="173">
        <v>107.72</v>
      </c>
      <c r="H153" s="159">
        <v>17.72</v>
      </c>
      <c r="I153" s="153" t="s">
        <v>28</v>
      </c>
      <c r="J153" s="160" t="s">
        <v>1316</v>
      </c>
      <c r="K153" s="161">
        <v>43691</v>
      </c>
      <c r="L153" s="162">
        <v>43850</v>
      </c>
      <c r="M153" s="163">
        <v>14400</v>
      </c>
      <c r="N153" s="164">
        <v>0.44915277777777801</v>
      </c>
      <c r="O153" s="165">
        <v>89.961032000000003</v>
      </c>
      <c r="P153" s="165">
        <v>-3.8967999999996998E-2</v>
      </c>
      <c r="Q153" s="166">
        <v>0.6</v>
      </c>
      <c r="R153" s="167">
        <v>18927.64</v>
      </c>
      <c r="S153" s="168">
        <v>17424.785383999999</v>
      </c>
      <c r="T153" s="168"/>
      <c r="U153" s="169"/>
      <c r="V153" s="170">
        <v>7247.82</v>
      </c>
      <c r="W153" s="170">
        <v>24672.605383999999</v>
      </c>
      <c r="X153" s="171">
        <v>24320</v>
      </c>
      <c r="Y153" s="167">
        <v>352.605384000002</v>
      </c>
      <c r="Z153" s="157">
        <v>1.4498576644737001E-2</v>
      </c>
      <c r="AA153" s="157">
        <v>2.0653799573341101E-2</v>
      </c>
      <c r="AB153" s="157">
        <v>4.8258151315791996E-3</v>
      </c>
      <c r="AC153" s="157">
        <v>9.6727615131578012E-3</v>
      </c>
      <c r="AD153" s="172" t="s">
        <v>29</v>
      </c>
      <c r="AE153" s="40"/>
    </row>
    <row r="154" spans="1:31">
      <c r="A154" s="152" t="s">
        <v>763</v>
      </c>
      <c r="B154" s="153">
        <v>90</v>
      </c>
      <c r="C154" s="154">
        <v>97.25</v>
      </c>
      <c r="D154" s="155">
        <v>0.92500000000000004</v>
      </c>
      <c r="E154" s="156">
        <v>0.19</v>
      </c>
      <c r="F154" s="157">
        <v>0.19111111111111101</v>
      </c>
      <c r="G154" s="173">
        <v>107.2</v>
      </c>
      <c r="H154" s="159">
        <v>17.2</v>
      </c>
      <c r="I154" s="153" t="s">
        <v>28</v>
      </c>
      <c r="J154" s="160" t="s">
        <v>1317</v>
      </c>
      <c r="K154" s="161">
        <v>43692</v>
      </c>
      <c r="L154" s="162">
        <v>43850</v>
      </c>
      <c r="M154" s="163">
        <v>14310</v>
      </c>
      <c r="N154" s="164">
        <v>0.43871418588399702</v>
      </c>
      <c r="O154" s="165">
        <v>89.956249999999997</v>
      </c>
      <c r="P154" s="165">
        <v>-4.3749999999988597E-2</v>
      </c>
      <c r="Q154" s="166">
        <v>0.6</v>
      </c>
      <c r="R154" s="167">
        <v>19024.89</v>
      </c>
      <c r="S154" s="168">
        <v>17598.023249999998</v>
      </c>
      <c r="T154" s="168"/>
      <c r="U154" s="169"/>
      <c r="V154" s="170">
        <v>7247.82</v>
      </c>
      <c r="W154" s="170">
        <v>24845.843250000002</v>
      </c>
      <c r="X154" s="171">
        <v>24410</v>
      </c>
      <c r="Y154" s="167">
        <v>435.843250000002</v>
      </c>
      <c r="Z154" s="157">
        <v>1.7855110610405699E-2</v>
      </c>
      <c r="AA154" s="157">
        <v>2.53955645494921E-2</v>
      </c>
      <c r="AB154" s="157">
        <v>9.5910794756251007E-3</v>
      </c>
      <c r="AC154" s="157">
        <v>8.2640311347805979E-3</v>
      </c>
      <c r="AD154" s="172" t="s">
        <v>29</v>
      </c>
      <c r="AE154" s="40"/>
    </row>
    <row r="155" spans="1:31">
      <c r="A155" s="152" t="s">
        <v>764</v>
      </c>
      <c r="B155" s="153">
        <v>150</v>
      </c>
      <c r="C155" s="154">
        <v>161.53</v>
      </c>
      <c r="D155" s="155">
        <v>0.92820000000000003</v>
      </c>
      <c r="E155" s="156">
        <v>0.23</v>
      </c>
      <c r="F155" s="157">
        <v>0.234516922086207</v>
      </c>
      <c r="G155" s="158">
        <v>185.17753831293101</v>
      </c>
      <c r="H155" s="159">
        <v>35.177538312930999</v>
      </c>
      <c r="I155" s="153" t="s">
        <v>28</v>
      </c>
      <c r="J155" s="160" t="s">
        <v>1318</v>
      </c>
      <c r="K155" s="161">
        <v>43693</v>
      </c>
      <c r="L155" s="162">
        <v>43882</v>
      </c>
      <c r="M155" s="163">
        <v>28500</v>
      </c>
      <c r="N155" s="164">
        <v>0.45051935032350199</v>
      </c>
      <c r="O155" s="165">
        <v>149.93214599999999</v>
      </c>
      <c r="P155" s="165">
        <v>-6.7853999999982803E-2</v>
      </c>
      <c r="Q155" s="166">
        <v>1</v>
      </c>
      <c r="R155" s="167">
        <v>19186.419999999998</v>
      </c>
      <c r="S155" s="168">
        <v>17808.835043999999</v>
      </c>
      <c r="T155" s="168"/>
      <c r="U155" s="169"/>
      <c r="V155" s="170">
        <v>7247.82</v>
      </c>
      <c r="W155" s="170">
        <v>25056.655043999999</v>
      </c>
      <c r="X155" s="171">
        <v>24560</v>
      </c>
      <c r="Y155" s="167">
        <v>496.65504399999901</v>
      </c>
      <c r="Z155" s="157">
        <v>2.0222110912052199E-2</v>
      </c>
      <c r="AA155" s="157">
        <v>2.8688186236510899E-2</v>
      </c>
      <c r="AB155" s="157">
        <v>1.30010473941371E-2</v>
      </c>
      <c r="AC155" s="157">
        <v>7.22106351791507E-3</v>
      </c>
      <c r="AD155" s="172" t="s">
        <v>29</v>
      </c>
      <c r="AE155" s="40"/>
    </row>
    <row r="156" spans="1:31">
      <c r="A156" s="152" t="s">
        <v>765</v>
      </c>
      <c r="B156" s="153">
        <v>150</v>
      </c>
      <c r="C156" s="154">
        <v>156.75</v>
      </c>
      <c r="D156" s="155">
        <v>0.95650000000000002</v>
      </c>
      <c r="E156" s="156">
        <v>0.23</v>
      </c>
      <c r="F156" s="157">
        <v>0.23593333333333324</v>
      </c>
      <c r="G156" s="173">
        <v>185.39</v>
      </c>
      <c r="H156" s="159">
        <v>35.389999999999986</v>
      </c>
      <c r="I156" s="153" t="s">
        <v>28</v>
      </c>
      <c r="J156" s="160" t="s">
        <v>1319</v>
      </c>
      <c r="K156" s="161">
        <v>43696</v>
      </c>
      <c r="L156" s="162" t="s">
        <v>1303</v>
      </c>
      <c r="M156" s="163">
        <v>47700</v>
      </c>
      <c r="N156" s="164">
        <v>0.2708039832285114</v>
      </c>
      <c r="O156" s="165">
        <v>149.931375</v>
      </c>
      <c r="P156" s="165">
        <v>-6.8624999999997272E-2</v>
      </c>
      <c r="Q156" s="166">
        <v>1</v>
      </c>
      <c r="R156" s="167">
        <v>19343.169999999998</v>
      </c>
      <c r="S156" s="168">
        <v>18501.742104999998</v>
      </c>
      <c r="T156" s="168"/>
      <c r="U156" s="169"/>
      <c r="V156" s="170">
        <v>7247.82</v>
      </c>
      <c r="W156" s="170">
        <v>25749.562104999997</v>
      </c>
      <c r="X156" s="171">
        <v>24710</v>
      </c>
      <c r="Y156" s="167">
        <v>1039.5621049999972</v>
      </c>
      <c r="Z156" s="157">
        <v>4.2070502023472178E-2</v>
      </c>
      <c r="AA156" s="157">
        <v>5.9532206459903536E-2</v>
      </c>
      <c r="AB156" s="157">
        <v>4.3617369688385699E-2</v>
      </c>
      <c r="AC156" s="157">
        <v>-1.5468676649135205E-3</v>
      </c>
      <c r="AD156" s="172" t="s">
        <v>29</v>
      </c>
      <c r="AE156" s="40"/>
    </row>
    <row r="157" spans="1:31">
      <c r="A157" s="152" t="s">
        <v>766</v>
      </c>
      <c r="B157" s="153">
        <v>135</v>
      </c>
      <c r="C157" s="154">
        <v>141.13999999999999</v>
      </c>
      <c r="D157" s="155">
        <v>0.95599999999999996</v>
      </c>
      <c r="E157" s="156">
        <v>0.22</v>
      </c>
      <c r="F157" s="157">
        <v>0.21985185185185199</v>
      </c>
      <c r="G157" s="173">
        <v>164.68</v>
      </c>
      <c r="H157" s="159">
        <v>29.68</v>
      </c>
      <c r="I157" s="153" t="s">
        <v>28</v>
      </c>
      <c r="J157" s="160" t="s">
        <v>1059</v>
      </c>
      <c r="K157" s="161">
        <v>43697</v>
      </c>
      <c r="L157" s="162">
        <v>43886</v>
      </c>
      <c r="M157" s="163">
        <v>25650</v>
      </c>
      <c r="N157" s="164">
        <v>0.42234697855750503</v>
      </c>
      <c r="O157" s="165">
        <v>134.92984000000001</v>
      </c>
      <c r="P157" s="165">
        <v>-7.0160000000015502E-2</v>
      </c>
      <c r="Q157" s="166">
        <v>0.9</v>
      </c>
      <c r="R157" s="167">
        <v>19484.310000000001</v>
      </c>
      <c r="S157" s="168">
        <v>18627.000359999998</v>
      </c>
      <c r="T157" s="168"/>
      <c r="U157" s="169"/>
      <c r="V157" s="170">
        <v>7247.82</v>
      </c>
      <c r="W157" s="170">
        <v>25874.820360000002</v>
      </c>
      <c r="X157" s="171">
        <v>24845</v>
      </c>
      <c r="Y157" s="167">
        <v>1029.8203599999999</v>
      </c>
      <c r="Z157" s="157">
        <v>4.1449803179714098E-2</v>
      </c>
      <c r="AA157" s="157">
        <v>5.8521897258538E-2</v>
      </c>
      <c r="AB157" s="157">
        <v>4.2834967196619299E-2</v>
      </c>
      <c r="AC157" s="157">
        <v>-1.3851640169051801E-3</v>
      </c>
      <c r="AD157" s="172" t="s">
        <v>29</v>
      </c>
      <c r="AE157" s="40"/>
    </row>
    <row r="158" spans="1:31">
      <c r="A158" s="152" t="s">
        <v>767</v>
      </c>
      <c r="B158" s="153">
        <v>135</v>
      </c>
      <c r="C158" s="154">
        <v>140.88999999999999</v>
      </c>
      <c r="D158" s="155">
        <v>0.9577</v>
      </c>
      <c r="E158" s="156">
        <v>0.22000000000000003</v>
      </c>
      <c r="F158" s="157">
        <v>0.22118518518518529</v>
      </c>
      <c r="G158" s="173">
        <v>164.86</v>
      </c>
      <c r="H158" s="159">
        <v>29.860000000000014</v>
      </c>
      <c r="I158" s="153" t="s">
        <v>1286</v>
      </c>
      <c r="J158" s="160" t="s">
        <v>1292</v>
      </c>
      <c r="K158" s="161">
        <v>43698</v>
      </c>
      <c r="L158" s="162">
        <v>44005</v>
      </c>
      <c r="M158" s="163">
        <v>41580</v>
      </c>
      <c r="N158" s="164">
        <v>0.26211880711880725</v>
      </c>
      <c r="O158" s="165">
        <v>134.930353</v>
      </c>
      <c r="P158" s="165">
        <v>-6.9647000000003345E-2</v>
      </c>
      <c r="Q158" s="166">
        <v>0.9</v>
      </c>
      <c r="R158" s="167">
        <v>19625.2</v>
      </c>
      <c r="S158" s="168">
        <v>18795.054039999999</v>
      </c>
      <c r="T158" s="168"/>
      <c r="U158" s="169"/>
      <c r="V158" s="170">
        <v>7247.82</v>
      </c>
      <c r="W158" s="170">
        <v>26042.874039999999</v>
      </c>
      <c r="X158" s="171">
        <v>24980</v>
      </c>
      <c r="Y158" s="167">
        <v>1062.8740399999988</v>
      </c>
      <c r="Z158" s="157">
        <v>4.2549000800640391E-2</v>
      </c>
      <c r="AA158" s="157">
        <v>5.9940404394721813E-2</v>
      </c>
      <c r="AB158" s="157">
        <v>4.4445076861489463E-2</v>
      </c>
      <c r="AC158" s="157">
        <v>-1.8960760608490723E-3</v>
      </c>
      <c r="AD158" s="172" t="s">
        <v>29</v>
      </c>
      <c r="AE158" s="40"/>
    </row>
    <row r="159" spans="1:31">
      <c r="A159" s="152" t="s">
        <v>768</v>
      </c>
      <c r="B159" s="153">
        <v>135</v>
      </c>
      <c r="C159" s="154">
        <v>140.76</v>
      </c>
      <c r="D159" s="155">
        <v>0.95860000000000001</v>
      </c>
      <c r="E159" s="156">
        <v>0.22000000000000003</v>
      </c>
      <c r="F159" s="157">
        <v>0.21999999999999992</v>
      </c>
      <c r="G159" s="173">
        <v>164.7</v>
      </c>
      <c r="H159" s="159">
        <v>29.699999999999989</v>
      </c>
      <c r="I159" s="153" t="s">
        <v>1286</v>
      </c>
      <c r="J159" s="160" t="s">
        <v>1293</v>
      </c>
      <c r="K159" s="161">
        <v>43699</v>
      </c>
      <c r="L159" s="162">
        <v>44005</v>
      </c>
      <c r="M159" s="163">
        <v>41445</v>
      </c>
      <c r="N159" s="164">
        <v>0.26156351791530935</v>
      </c>
      <c r="O159" s="165">
        <v>134.932536</v>
      </c>
      <c r="P159" s="165">
        <v>-6.7464000000001079E-2</v>
      </c>
      <c r="Q159" s="166">
        <v>0.9</v>
      </c>
      <c r="R159" s="167">
        <v>19765.96</v>
      </c>
      <c r="S159" s="168">
        <v>18947.649256000001</v>
      </c>
      <c r="T159" s="168"/>
      <c r="U159" s="169"/>
      <c r="V159" s="170">
        <v>7247.82</v>
      </c>
      <c r="W159" s="170">
        <v>26195.469256</v>
      </c>
      <c r="X159" s="171">
        <v>25115</v>
      </c>
      <c r="Y159" s="167">
        <v>1080.4692560000003</v>
      </c>
      <c r="Z159" s="157">
        <v>4.3020874218594463E-2</v>
      </c>
      <c r="AA159" s="157">
        <v>6.0472288072320302E-2</v>
      </c>
      <c r="AB159" s="157">
        <v>4.5179729086203713E-2</v>
      </c>
      <c r="AC159" s="157">
        <v>-2.1588548676092501E-3</v>
      </c>
      <c r="AD159" s="172" t="s">
        <v>29</v>
      </c>
      <c r="AE159" s="40"/>
    </row>
    <row r="160" spans="1:31">
      <c r="A160" s="152" t="s">
        <v>769</v>
      </c>
      <c r="B160" s="153">
        <v>135</v>
      </c>
      <c r="C160" s="154">
        <v>140.72999999999999</v>
      </c>
      <c r="D160" s="155">
        <v>0.95879999999999999</v>
      </c>
      <c r="E160" s="156">
        <v>0.22000000000000003</v>
      </c>
      <c r="F160" s="157">
        <v>0.23288888888888887</v>
      </c>
      <c r="G160" s="173">
        <v>166.44</v>
      </c>
      <c r="H160" s="159">
        <v>31.439999999999998</v>
      </c>
      <c r="I160" s="153" t="s">
        <v>28</v>
      </c>
      <c r="J160" s="160" t="s">
        <v>1320</v>
      </c>
      <c r="K160" s="161">
        <v>43700</v>
      </c>
      <c r="L160" s="162" t="s">
        <v>1303</v>
      </c>
      <c r="M160" s="163">
        <v>42390</v>
      </c>
      <c r="N160" s="164">
        <v>0.27071479122434533</v>
      </c>
      <c r="O160" s="165">
        <v>134.93192399999998</v>
      </c>
      <c r="P160" s="165">
        <v>-6.8076000000019121E-2</v>
      </c>
      <c r="Q160" s="166">
        <v>0.9</v>
      </c>
      <c r="R160" s="167">
        <v>19906.689999999999</v>
      </c>
      <c r="S160" s="168">
        <v>19086.534371999998</v>
      </c>
      <c r="T160" s="168"/>
      <c r="U160" s="169"/>
      <c r="V160" s="170">
        <v>7247.82</v>
      </c>
      <c r="W160" s="170">
        <v>26334.354371999998</v>
      </c>
      <c r="X160" s="171">
        <v>25250</v>
      </c>
      <c r="Y160" s="167">
        <v>1084.354371999998</v>
      </c>
      <c r="Z160" s="157">
        <v>4.2944727603960287E-2</v>
      </c>
      <c r="AA160" s="157">
        <v>6.0234614474468984E-2</v>
      </c>
      <c r="AB160" s="157">
        <v>4.5152375920792354E-2</v>
      </c>
      <c r="AC160" s="157">
        <v>-2.2076483168320671E-3</v>
      </c>
      <c r="AD160" s="172" t="s">
        <v>29</v>
      </c>
      <c r="AE160" s="40"/>
    </row>
    <row r="161" spans="1:31">
      <c r="A161" s="10" t="s">
        <v>770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1060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26">
        <v>3.87927913334647E-2</v>
      </c>
      <c r="AA161" s="26">
        <v>5.4294824664032702E-2</v>
      </c>
      <c r="AB161" s="26">
        <v>3.9488324916289397E-2</v>
      </c>
      <c r="AC161" s="26">
        <v>-6.9553358282470302E-4</v>
      </c>
      <c r="AD161" s="55" t="s">
        <v>29</v>
      </c>
      <c r="AE161" s="40"/>
    </row>
    <row r="162" spans="1:31">
      <c r="A162" s="63" t="s">
        <v>771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0.22317660740740736</v>
      </c>
      <c r="H162" s="58">
        <f t="shared" ref="H162:H193" si="63">IF(G162="",$F$1*C162-B162,G162-B162)</f>
        <v>30.128841999999992</v>
      </c>
      <c r="I162" s="176" t="s">
        <v>1286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2020/7/1</v>
      </c>
      <c r="M162" s="44">
        <f t="shared" ref="M162:M193" ca="1" si="66">(L162-K162+1)*B162</f>
        <v>41850</v>
      </c>
      <c r="N162" s="61">
        <f t="shared" ref="N162:N193" ca="1" si="67">H162/M162*365</f>
        <v>0.26277245710872155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 t="str">
        <f t="shared" ref="AD162:AD193" si="80">IF(E162-F162&lt;0,"达成",E162-F162)</f>
        <v>达成</v>
      </c>
      <c r="AE162" s="40"/>
    </row>
    <row r="163" spans="1:31">
      <c r="A163" s="152" t="s">
        <v>772</v>
      </c>
      <c r="B163" s="153">
        <v>135</v>
      </c>
      <c r="C163" s="154">
        <v>139.30000000000001</v>
      </c>
      <c r="D163" s="155">
        <v>0.96860000000000002</v>
      </c>
      <c r="E163" s="156">
        <v>0.22000000000000003</v>
      </c>
      <c r="F163" s="157">
        <v>0.22777777777777777</v>
      </c>
      <c r="G163" s="173">
        <v>165.75</v>
      </c>
      <c r="H163" s="159">
        <v>30.75</v>
      </c>
      <c r="I163" s="153" t="s">
        <v>28</v>
      </c>
      <c r="J163" s="160" t="s">
        <v>1321</v>
      </c>
      <c r="K163" s="161">
        <v>43705</v>
      </c>
      <c r="L163" s="162" t="s">
        <v>1303</v>
      </c>
      <c r="M163" s="163">
        <v>41715</v>
      </c>
      <c r="N163" s="164">
        <v>0.26905789284430059</v>
      </c>
      <c r="O163" s="165">
        <v>134.92598000000001</v>
      </c>
      <c r="P163" s="165">
        <v>-7.4019999999990205E-2</v>
      </c>
      <c r="Q163" s="166">
        <v>0.9</v>
      </c>
      <c r="R163" s="167">
        <v>20326.68</v>
      </c>
      <c r="S163" s="168">
        <v>19688.422247999999</v>
      </c>
      <c r="T163" s="168"/>
      <c r="U163" s="169"/>
      <c r="V163" s="170">
        <v>7247.82</v>
      </c>
      <c r="W163" s="170">
        <v>26936.242247999999</v>
      </c>
      <c r="X163" s="171">
        <v>25655</v>
      </c>
      <c r="Y163" s="167">
        <v>1281.2422479999987</v>
      </c>
      <c r="Z163" s="157">
        <v>4.9941229701812473E-2</v>
      </c>
      <c r="AA163" s="157">
        <v>6.9605569565788894E-2</v>
      </c>
      <c r="AB163" s="157">
        <v>5.5023811654648425E-2</v>
      </c>
      <c r="AC163" s="157">
        <v>-5.0825819528359517E-3</v>
      </c>
      <c r="AD163" s="172" t="s">
        <v>1283</v>
      </c>
      <c r="AE163" s="40"/>
    </row>
    <row r="164" spans="1:31">
      <c r="A164" s="63" t="s">
        <v>773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0.22203443703703704</v>
      </c>
      <c r="H164" s="58">
        <f t="shared" si="63"/>
        <v>29.974648999999999</v>
      </c>
      <c r="I164" s="176" t="s">
        <v>1286</v>
      </c>
      <c r="J164" s="33" t="s">
        <v>316</v>
      </c>
      <c r="K164" s="59">
        <f t="shared" si="64"/>
        <v>43706</v>
      </c>
      <c r="L164" s="60" t="str">
        <f t="shared" ca="1" si="65"/>
        <v>2020/7/1</v>
      </c>
      <c r="M164" s="44">
        <f t="shared" ca="1" si="66"/>
        <v>41580</v>
      </c>
      <c r="N164" s="61">
        <f t="shared" ca="1" si="67"/>
        <v>0.26312522570947572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 t="str">
        <f t="shared" si="80"/>
        <v>达成</v>
      </c>
      <c r="AE164" s="40"/>
    </row>
    <row r="165" spans="1:31">
      <c r="A165" s="152" t="s">
        <v>774</v>
      </c>
      <c r="B165" s="153">
        <v>135</v>
      </c>
      <c r="C165" s="154">
        <v>140.29</v>
      </c>
      <c r="D165" s="155">
        <v>0.96179999999999999</v>
      </c>
      <c r="E165" s="156">
        <v>0.22000000000000003</v>
      </c>
      <c r="F165" s="157">
        <v>0.22903703703703696</v>
      </c>
      <c r="G165" s="173">
        <v>165.92</v>
      </c>
      <c r="H165" s="159">
        <v>30.919999999999987</v>
      </c>
      <c r="I165" s="153" t="s">
        <v>28</v>
      </c>
      <c r="J165" s="160" t="s">
        <v>1322</v>
      </c>
      <c r="K165" s="161">
        <v>43707</v>
      </c>
      <c r="L165" s="162" t="s">
        <v>1303</v>
      </c>
      <c r="M165" s="163">
        <v>41445</v>
      </c>
      <c r="N165" s="164">
        <v>0.27230787791048366</v>
      </c>
      <c r="O165" s="165">
        <v>134.93092199999998</v>
      </c>
      <c r="P165" s="165">
        <v>-6.9078000000018847E-2</v>
      </c>
      <c r="Q165" s="166">
        <v>0.9</v>
      </c>
      <c r="R165" s="167">
        <v>20606.060000000001</v>
      </c>
      <c r="S165" s="168">
        <v>19818.908508</v>
      </c>
      <c r="T165" s="168"/>
      <c r="U165" s="169"/>
      <c r="V165" s="170">
        <v>7247.82</v>
      </c>
      <c r="W165" s="170">
        <v>27066.728508</v>
      </c>
      <c r="X165" s="171">
        <v>25925</v>
      </c>
      <c r="Y165" s="167">
        <v>1141.7285080000001</v>
      </c>
      <c r="Z165" s="157">
        <v>4.403967243973006E-2</v>
      </c>
      <c r="AA165" s="157">
        <v>6.1129598151326903E-2</v>
      </c>
      <c r="AB165" s="157">
        <v>4.7071314484089077E-2</v>
      </c>
      <c r="AC165" s="157">
        <v>-3.0316420443590175E-3</v>
      </c>
      <c r="AD165" s="172" t="s">
        <v>1283</v>
      </c>
      <c r="AE165" s="40"/>
    </row>
    <row r="166" spans="1:31">
      <c r="A166" s="63" t="s">
        <v>775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0.2043747259259259</v>
      </c>
      <c r="H166" s="58">
        <f t="shared" si="63"/>
        <v>27.590587999999997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2020/7/1</v>
      </c>
      <c r="M166" s="44">
        <f t="shared" ca="1" si="66"/>
        <v>41040</v>
      </c>
      <c r="N166" s="61">
        <f t="shared" ca="1" si="67"/>
        <v>0.2453841281676413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1.562527407407413E-2</v>
      </c>
      <c r="AE166" s="40"/>
    </row>
    <row r="167" spans="1:31">
      <c r="A167" s="63" t="s">
        <v>776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0.19708240740740735</v>
      </c>
      <c r="H167" s="58">
        <f t="shared" si="63"/>
        <v>26.606124999999992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2020/7/1</v>
      </c>
      <c r="M167" s="44">
        <f t="shared" ca="1" si="66"/>
        <v>40905</v>
      </c>
      <c r="N167" s="61">
        <f t="shared" ca="1" si="67"/>
        <v>0.23740950067228936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2.2917592592592684E-2</v>
      </c>
      <c r="AE167" s="40"/>
    </row>
    <row r="168" spans="1:31">
      <c r="A168" s="63" t="s">
        <v>777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0.18627571851851851</v>
      </c>
      <c r="H168" s="58">
        <f t="shared" si="63"/>
        <v>25.147221999999999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2020/7/1</v>
      </c>
      <c r="M168" s="44">
        <f t="shared" ca="1" si="66"/>
        <v>40770</v>
      </c>
      <c r="N168" s="61">
        <f t="shared" ca="1" si="67"/>
        <v>0.22513456046112337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3.3724281481481516E-2</v>
      </c>
      <c r="AE168" s="40"/>
    </row>
    <row r="169" spans="1:31">
      <c r="A169" s="63" t="s">
        <v>778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0.17564474814814815</v>
      </c>
      <c r="H169" s="58">
        <f t="shared" si="63"/>
        <v>23.712040999999999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2020/7/1</v>
      </c>
      <c r="M169" s="44">
        <f t="shared" ca="1" si="66"/>
        <v>40635</v>
      </c>
      <c r="N169" s="61">
        <f t="shared" ca="1" si="67"/>
        <v>0.21299113978097697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4.4355251851851879E-2</v>
      </c>
      <c r="AE169" s="40"/>
    </row>
    <row r="170" spans="1:31">
      <c r="A170" s="63" t="s">
        <v>779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0.17186679999999985</v>
      </c>
      <c r="H170" s="58">
        <f t="shared" si="63"/>
        <v>23.202017999999981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2020/7/1</v>
      </c>
      <c r="M170" s="44">
        <f t="shared" ca="1" si="66"/>
        <v>40500</v>
      </c>
      <c r="N170" s="61">
        <f t="shared" ca="1" si="67"/>
        <v>0.2091046066666665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4.8133200000000181E-2</v>
      </c>
      <c r="AE170" s="40"/>
    </row>
    <row r="171" spans="1:31">
      <c r="A171" s="63" t="s">
        <v>780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0.14946268888888903</v>
      </c>
      <c r="H171" s="58">
        <f t="shared" si="63"/>
        <v>20.177463000000017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2020/7/1</v>
      </c>
      <c r="M171" s="44">
        <f t="shared" ca="1" si="66"/>
        <v>40095</v>
      </c>
      <c r="N171" s="61">
        <f t="shared" ca="1" si="67"/>
        <v>0.18368310250654712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7.0537311111111001E-2</v>
      </c>
      <c r="AE171" s="40"/>
    </row>
    <row r="172" spans="1:31">
      <c r="A172" s="63" t="s">
        <v>781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0.15306491851851864</v>
      </c>
      <c r="H172" s="58">
        <f t="shared" si="63"/>
        <v>20.663764000000015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2020/7/1</v>
      </c>
      <c r="M172" s="44">
        <f t="shared" ca="1" si="66"/>
        <v>39960</v>
      </c>
      <c r="N172" s="61">
        <f t="shared" ca="1" si="67"/>
        <v>0.18874559209209224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6.693508148148139E-2</v>
      </c>
      <c r="AE172" s="40"/>
    </row>
    <row r="173" spans="1:31">
      <c r="A173" s="63" t="s">
        <v>782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0.15886362962962952</v>
      </c>
      <c r="H173" s="58">
        <f t="shared" si="63"/>
        <v>21.446589999999986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2020/7/1</v>
      </c>
      <c r="M173" s="44">
        <f t="shared" ca="1" si="66"/>
        <v>39825</v>
      </c>
      <c r="N173" s="61">
        <f t="shared" ca="1" si="67"/>
        <v>0.1965600841180162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6.1136370370370507E-2</v>
      </c>
      <c r="AE173" s="40"/>
    </row>
    <row r="174" spans="1:31">
      <c r="A174" s="63" t="s">
        <v>783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0.15341635555555555</v>
      </c>
      <c r="H174" s="58">
        <f t="shared" si="63"/>
        <v>20.711207999999999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2020/7/1</v>
      </c>
      <c r="M174" s="44">
        <f t="shared" ca="1" si="66"/>
        <v>39690</v>
      </c>
      <c r="N174" s="61">
        <f t="shared" ca="1" si="67"/>
        <v>0.19046588359788358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6.6583644444444479E-2</v>
      </c>
      <c r="AE174" s="40"/>
    </row>
    <row r="175" spans="1:31">
      <c r="A175" s="63" t="s">
        <v>784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0.15227418518518523</v>
      </c>
      <c r="H175" s="58">
        <f t="shared" si="63"/>
        <v>20.557015000000007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2020/7/1</v>
      </c>
      <c r="M175" s="44">
        <f t="shared" ca="1" si="66"/>
        <v>39150</v>
      </c>
      <c r="N175" s="61">
        <f t="shared" ca="1" si="67"/>
        <v>0.19165543997445725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6.7725814814814794E-2</v>
      </c>
      <c r="AE175" s="40"/>
    </row>
    <row r="176" spans="1:31">
      <c r="A176" s="63" t="s">
        <v>785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0.17538117037037035</v>
      </c>
      <c r="H176" s="58">
        <f t="shared" si="63"/>
        <v>23.676457999999997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2020/7/1</v>
      </c>
      <c r="M176" s="44">
        <f t="shared" ca="1" si="66"/>
        <v>39015</v>
      </c>
      <c r="N176" s="61">
        <f t="shared" ca="1" si="67"/>
        <v>0.22150217019095217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4.461882962962968E-2</v>
      </c>
      <c r="AE176" s="40"/>
    </row>
    <row r="177" spans="1:31">
      <c r="A177" s="63" t="s">
        <v>786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0.17529331111111121</v>
      </c>
      <c r="H177" s="58">
        <f t="shared" si="63"/>
        <v>23.664597000000015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2020/7/1</v>
      </c>
      <c r="M177" s="44">
        <f t="shared" ca="1" si="66"/>
        <v>38880</v>
      </c>
      <c r="N177" s="61">
        <f t="shared" ca="1" si="67"/>
        <v>0.22215992554012359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4.4706688888888818E-2</v>
      </c>
      <c r="AE177" s="40"/>
    </row>
    <row r="178" spans="1:31">
      <c r="A178" s="63" t="s">
        <v>787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0.16501377777777756</v>
      </c>
      <c r="H178" s="58">
        <f t="shared" si="63"/>
        <v>22.276859999999971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2020/7/1</v>
      </c>
      <c r="M178" s="44">
        <f t="shared" ca="1" si="66"/>
        <v>38745</v>
      </c>
      <c r="N178" s="61">
        <f t="shared" ca="1" si="67"/>
        <v>0.2098607278358495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5.4986222222222464E-2</v>
      </c>
      <c r="AE178" s="40"/>
    </row>
    <row r="179" spans="1:31">
      <c r="A179" s="63" t="s">
        <v>788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0.16220228148148133</v>
      </c>
      <c r="H179" s="58">
        <f t="shared" si="63"/>
        <v>21.897307999999981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2020/7/1</v>
      </c>
      <c r="M179" s="44">
        <f t="shared" ca="1" si="66"/>
        <v>38610</v>
      </c>
      <c r="N179" s="61">
        <f t="shared" ca="1" si="67"/>
        <v>0.20700640818440799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5.7797718518518698E-2</v>
      </c>
      <c r="AE179" s="40"/>
    </row>
    <row r="180" spans="1:31">
      <c r="A180" s="63" t="s">
        <v>789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0.16958245925925924</v>
      </c>
      <c r="H180" s="58">
        <f t="shared" si="63"/>
        <v>22.893631999999997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2020/7/1</v>
      </c>
      <c r="M180" s="44">
        <f t="shared" ca="1" si="66"/>
        <v>38205</v>
      </c>
      <c r="N180" s="61">
        <f t="shared" ca="1" si="67"/>
        <v>0.21871942625310822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5.0417540740740785E-2</v>
      </c>
      <c r="AE180" s="40"/>
    </row>
    <row r="181" spans="1:31">
      <c r="A181" s="63" t="s">
        <v>790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0.16712239999999995</v>
      </c>
      <c r="H181" s="58">
        <f t="shared" si="63"/>
        <v>22.561523999999991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2020/7/1</v>
      </c>
      <c r="M181" s="44">
        <f t="shared" ca="1" si="66"/>
        <v>38070</v>
      </c>
      <c r="N181" s="61">
        <f t="shared" ca="1" si="67"/>
        <v>0.21631090780141835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5.287760000000008E-2</v>
      </c>
      <c r="AE181" s="40"/>
    </row>
    <row r="182" spans="1:31">
      <c r="A182" s="63" t="s">
        <v>791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0.18618785925925918</v>
      </c>
      <c r="H182" s="58">
        <f t="shared" si="63"/>
        <v>25.135360999999989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2020/7/1</v>
      </c>
      <c r="M182" s="44">
        <f t="shared" ca="1" si="66"/>
        <v>37935</v>
      </c>
      <c r="N182" s="61">
        <f t="shared" ca="1" si="67"/>
        <v>0.24184543996309468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3.3812140740740848E-2</v>
      </c>
      <c r="AE182" s="40"/>
    </row>
    <row r="183" spans="1:31">
      <c r="A183" s="63" t="s">
        <v>792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0.21193062222222206</v>
      </c>
      <c r="H183" s="58">
        <f t="shared" si="63"/>
        <v>28.610633999999976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2020/7/1</v>
      </c>
      <c r="M183" s="44">
        <f t="shared" ca="1" si="66"/>
        <v>37800</v>
      </c>
      <c r="N183" s="61">
        <f t="shared" ca="1" si="67"/>
        <v>0.2762667039682537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8.0693777777779696E-3</v>
      </c>
      <c r="AE183" s="40"/>
    </row>
    <row r="184" spans="1:31">
      <c r="A184" s="63" t="s">
        <v>793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0.20428686666666657</v>
      </c>
      <c r="H184" s="58">
        <f t="shared" si="63"/>
        <v>27.578726999999986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2020/7/1</v>
      </c>
      <c r="M184" s="44">
        <f t="shared" ca="1" si="66"/>
        <v>37665</v>
      </c>
      <c r="N184" s="61">
        <f t="shared" ca="1" si="67"/>
        <v>0.26725701194743118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1.5713133333333462E-2</v>
      </c>
      <c r="AE184" s="40"/>
    </row>
    <row r="185" spans="1:31">
      <c r="A185" s="63" t="s">
        <v>794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0.21685074074074065</v>
      </c>
      <c r="H185" s="58">
        <f t="shared" si="63"/>
        <v>29.274849999999986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2020/7/1</v>
      </c>
      <c r="M185" s="44">
        <f t="shared" ca="1" si="66"/>
        <v>37260</v>
      </c>
      <c r="N185" s="61">
        <f t="shared" ca="1" si="67"/>
        <v>0.28677724771873309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3.1492592592593793E-3</v>
      </c>
      <c r="AE185" s="40"/>
    </row>
    <row r="186" spans="1:31">
      <c r="A186" s="63" t="s">
        <v>795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0.21702645925925931</v>
      </c>
      <c r="H186" s="58">
        <f t="shared" si="63"/>
        <v>29.298572000000007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2020/7/1</v>
      </c>
      <c r="M186" s="44">
        <f t="shared" ca="1" si="66"/>
        <v>36180</v>
      </c>
      <c r="N186" s="61">
        <f t="shared" ca="1" si="67"/>
        <v>0.29557708070757333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2.9735407407407155E-3</v>
      </c>
      <c r="AE186" s="40"/>
    </row>
    <row r="187" spans="1:31">
      <c r="A187" s="63" t="s">
        <v>796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0.20771337777777771</v>
      </c>
      <c r="H187" s="58">
        <f t="shared" si="63"/>
        <v>28.041305999999992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2020/7/1</v>
      </c>
      <c r="M187" s="44">
        <f t="shared" ca="1" si="66"/>
        <v>36045</v>
      </c>
      <c r="N187" s="61">
        <f t="shared" ca="1" si="67"/>
        <v>0.28395274490220551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1.2286622222222321E-2</v>
      </c>
      <c r="AE187" s="40"/>
    </row>
    <row r="188" spans="1:31">
      <c r="A188" s="63" t="s">
        <v>797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0.19356803703703687</v>
      </c>
      <c r="H188" s="58">
        <f t="shared" si="63"/>
        <v>26.131684999999976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2020/7/1</v>
      </c>
      <c r="M188" s="44">
        <f t="shared" ca="1" si="66"/>
        <v>35910</v>
      </c>
      <c r="N188" s="61">
        <f t="shared" ca="1" si="67"/>
        <v>0.26561027638540768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2.6431962962963157E-2</v>
      </c>
      <c r="AE188" s="40"/>
    </row>
    <row r="189" spans="1:31">
      <c r="A189" s="63" t="s">
        <v>798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0.19128369629629624</v>
      </c>
      <c r="H189" s="58">
        <f t="shared" si="63"/>
        <v>25.823298999999992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2020/7/1</v>
      </c>
      <c r="M189" s="44">
        <f t="shared" ca="1" si="66"/>
        <v>35775</v>
      </c>
      <c r="N189" s="61">
        <f t="shared" ca="1" si="67"/>
        <v>0.26346622320055896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2.8716303703703788E-2</v>
      </c>
      <c r="AE189" s="40"/>
    </row>
    <row r="190" spans="1:31">
      <c r="A190" s="63" t="s">
        <v>799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0.17502973333333344</v>
      </c>
      <c r="H190" s="58">
        <f t="shared" si="63"/>
        <v>23.629014000000012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2020/7/1</v>
      </c>
      <c r="M190" s="44">
        <f t="shared" ca="1" si="66"/>
        <v>35370</v>
      </c>
      <c r="N190" s="61">
        <f t="shared" ca="1" si="67"/>
        <v>0.24383913231552176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4.4970266666666592E-2</v>
      </c>
      <c r="AE190" s="40"/>
    </row>
    <row r="191" spans="1:31">
      <c r="A191" s="63" t="s">
        <v>800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0.18987794814814812</v>
      </c>
      <c r="H191" s="58">
        <f t="shared" si="63"/>
        <v>25.633522999999997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2020/7/1</v>
      </c>
      <c r="M191" s="44">
        <f t="shared" ca="1" si="66"/>
        <v>35235</v>
      </c>
      <c r="N191" s="61">
        <f t="shared" ca="1" si="67"/>
        <v>0.2655381267205903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3.0122051851851905E-2</v>
      </c>
      <c r="AE191" s="40"/>
    </row>
    <row r="192" spans="1:31">
      <c r="A192" s="63" t="s">
        <v>801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0.19506164444444452</v>
      </c>
      <c r="H192" s="58">
        <f t="shared" si="63"/>
        <v>26.33332200000001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2020/7/1</v>
      </c>
      <c r="M192" s="44">
        <f t="shared" ca="1" si="66"/>
        <v>35100</v>
      </c>
      <c r="N192" s="61">
        <f t="shared" ca="1" si="67"/>
        <v>0.27383653931623941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2.4938355555555514E-2</v>
      </c>
      <c r="AE192" s="40"/>
    </row>
    <row r="193" spans="1:31">
      <c r="A193" s="63" t="s">
        <v>802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0.19725812592592601</v>
      </c>
      <c r="H193" s="58">
        <f t="shared" si="63"/>
        <v>26.629847000000012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2020/7/1</v>
      </c>
      <c r="M193" s="44">
        <f t="shared" ca="1" si="66"/>
        <v>34965</v>
      </c>
      <c r="N193" s="61">
        <f t="shared" ca="1" si="67"/>
        <v>0.27798925082225096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2.274187407407402E-2</v>
      </c>
      <c r="AE193" s="40"/>
    </row>
    <row r="194" spans="1:31">
      <c r="A194" s="63" t="s">
        <v>803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0.2126334962962963</v>
      </c>
      <c r="H194" s="58">
        <f t="shared" ref="H194:H225" si="83">IF(G194="",$F$1*C194-B194,G194-B194)</f>
        <v>28.705522000000002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2020/7/1</v>
      </c>
      <c r="M194" s="44">
        <f t="shared" ref="M194:M225" ca="1" si="86">(L194-K194+1)*B194</f>
        <v>34830</v>
      </c>
      <c r="N194" s="61">
        <f t="shared" ref="N194:N225" ca="1" si="87">H194/M194*365</f>
        <v>0.30081870600057425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7.3665037037037306E-3</v>
      </c>
      <c r="AE194" s="40"/>
    </row>
    <row r="195" spans="1:31">
      <c r="A195" s="63" t="s">
        <v>804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0.21509355555555562</v>
      </c>
      <c r="H195" s="58">
        <f t="shared" si="83"/>
        <v>29.037630000000007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2020/7/1</v>
      </c>
      <c r="M195" s="44">
        <f t="shared" ca="1" si="86"/>
        <v>34425</v>
      </c>
      <c r="N195" s="61">
        <f t="shared" ca="1" si="87"/>
        <v>0.30787901089324626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4.9064444444444077E-3</v>
      </c>
      <c r="AE195" s="40"/>
    </row>
    <row r="196" spans="1:31">
      <c r="A196" s="63" t="s">
        <v>805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0.20244182222222221</v>
      </c>
      <c r="H196" s="58">
        <f t="shared" si="83"/>
        <v>27.329645999999997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2020/7/1</v>
      </c>
      <c r="M196" s="44">
        <f t="shared" ca="1" si="86"/>
        <v>34290</v>
      </c>
      <c r="N196" s="61">
        <f t="shared" ca="1" si="87"/>
        <v>0.29091049256342955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1.7558177777777823E-2</v>
      </c>
      <c r="AE196" s="40"/>
    </row>
    <row r="197" spans="1:31">
      <c r="A197" s="63" t="s">
        <v>806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0.21131560740740732</v>
      </c>
      <c r="H197" s="58">
        <f t="shared" si="83"/>
        <v>28.527606999999989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2020/7/1</v>
      </c>
      <c r="M197" s="44">
        <f t="shared" ca="1" si="86"/>
        <v>34155</v>
      </c>
      <c r="N197" s="61">
        <f t="shared" ca="1" si="87"/>
        <v>0.30486243756404613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8.6843925925927101E-3</v>
      </c>
      <c r="AE197" s="40"/>
    </row>
    <row r="198" spans="1:31">
      <c r="A198" s="63" t="s">
        <v>807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0.2128970740740741</v>
      </c>
      <c r="H198" s="58">
        <f t="shared" si="83"/>
        <v>28.741105000000005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2020/7/1</v>
      </c>
      <c r="M198" s="44">
        <f t="shared" ca="1" si="86"/>
        <v>34020</v>
      </c>
      <c r="N198" s="61">
        <f t="shared" ca="1" si="87"/>
        <v>0.30836282554379779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7.1029259259259292E-3</v>
      </c>
      <c r="AE198" s="40"/>
    </row>
    <row r="199" spans="1:31">
      <c r="A199" s="63" t="s">
        <v>808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0.2041111481481481</v>
      </c>
      <c r="H199" s="58">
        <f t="shared" si="83"/>
        <v>27.555004999999994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2020/7/1</v>
      </c>
      <c r="M199" s="44">
        <f t="shared" ca="1" si="86"/>
        <v>33885</v>
      </c>
      <c r="N199" s="61">
        <f t="shared" ca="1" si="87"/>
        <v>0.29681501623137074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1.5888851851851932E-2</v>
      </c>
      <c r="AE199" s="40"/>
    </row>
    <row r="200" spans="1:31">
      <c r="A200" s="63" t="s">
        <v>809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0.18443067407407393</v>
      </c>
      <c r="H200" s="58">
        <f t="shared" si="83"/>
        <v>24.898140999999981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2020/7/1</v>
      </c>
      <c r="M200" s="44">
        <f t="shared" ca="1" si="86"/>
        <v>33480</v>
      </c>
      <c r="N200" s="61">
        <f t="shared" ca="1" si="87"/>
        <v>0.27144030660095558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3.5569325925926099E-2</v>
      </c>
      <c r="AE200" s="40"/>
    </row>
    <row r="201" spans="1:31">
      <c r="A201" s="63" t="s">
        <v>810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0.20094821481481476</v>
      </c>
      <c r="H201" s="58">
        <f t="shared" si="83"/>
        <v>27.128008999999992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2020/7/1</v>
      </c>
      <c r="M201" s="44">
        <f t="shared" ca="1" si="86"/>
        <v>33345</v>
      </c>
      <c r="N201" s="61">
        <f t="shared" ca="1" si="87"/>
        <v>0.29694776683160884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1.9051785185185272E-2</v>
      </c>
      <c r="AE201" s="40"/>
    </row>
    <row r="202" spans="1:31">
      <c r="A202" s="63" t="s">
        <v>811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0.21447854074074069</v>
      </c>
      <c r="H202" s="58">
        <f t="shared" si="83"/>
        <v>28.954602999999992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2020/7/1</v>
      </c>
      <c r="M202" s="44">
        <f t="shared" ca="1" si="86"/>
        <v>33210</v>
      </c>
      <c r="N202" s="61">
        <f t="shared" ca="1" si="87"/>
        <v>0.31823035516410714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5.5214592592593426E-3</v>
      </c>
      <c r="AE202" s="40"/>
    </row>
    <row r="203" spans="1:31">
      <c r="A203" s="63" t="s">
        <v>812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0.22115584444444453</v>
      </c>
      <c r="H203" s="58">
        <f t="shared" si="83"/>
        <v>29.85603900000001</v>
      </c>
      <c r="I203" s="176" t="s">
        <v>1286</v>
      </c>
      <c r="J203" s="33" t="s">
        <v>394</v>
      </c>
      <c r="K203" s="59">
        <f t="shared" si="84"/>
        <v>43769</v>
      </c>
      <c r="L203" s="60" t="str">
        <f t="shared" ca="1" si="85"/>
        <v>2020/7/1</v>
      </c>
      <c r="M203" s="44">
        <f t="shared" ca="1" si="86"/>
        <v>33075</v>
      </c>
      <c r="N203" s="61">
        <f t="shared" ca="1" si="87"/>
        <v>0.32947707437641732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 t="str">
        <f t="shared" si="100"/>
        <v>达成</v>
      </c>
      <c r="AE203" s="40"/>
    </row>
    <row r="204" spans="1:31">
      <c r="A204" s="63" t="s">
        <v>813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0.21078845185185174</v>
      </c>
      <c r="H204" s="58">
        <f t="shared" si="83"/>
        <v>28.456440999999984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2020/7/1</v>
      </c>
      <c r="M204" s="44">
        <f t="shared" ca="1" si="86"/>
        <v>32940</v>
      </c>
      <c r="N204" s="61">
        <f t="shared" ca="1" si="87"/>
        <v>0.31531879068002411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9.2115481481482853E-3</v>
      </c>
      <c r="AE204" s="40"/>
    </row>
    <row r="205" spans="1:31">
      <c r="A205" s="63" t="s">
        <v>814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0.20498974074074061</v>
      </c>
      <c r="H205" s="58">
        <f t="shared" si="83"/>
        <v>27.673614999999984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2020/7/1</v>
      </c>
      <c r="M205" s="44">
        <f t="shared" ca="1" si="86"/>
        <v>32535</v>
      </c>
      <c r="N205" s="61">
        <f t="shared" ca="1" si="87"/>
        <v>0.31046164054095571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1.5010259259259418E-2</v>
      </c>
      <c r="AE205" s="40"/>
    </row>
    <row r="206" spans="1:31">
      <c r="A206" s="63" t="s">
        <v>815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0.19637953333333308</v>
      </c>
      <c r="H206" s="58">
        <f t="shared" si="83"/>
        <v>26.511236999999966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2020/7/1</v>
      </c>
      <c r="M206" s="44">
        <f t="shared" ca="1" si="86"/>
        <v>32400</v>
      </c>
      <c r="N206" s="61">
        <f t="shared" ca="1" si="87"/>
        <v>0.29866054027777739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2.362046666666695E-2</v>
      </c>
      <c r="AE206" s="40"/>
    </row>
    <row r="207" spans="1:31">
      <c r="A207" s="63" t="s">
        <v>816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0.20762551851851838</v>
      </c>
      <c r="H207" s="58">
        <f t="shared" si="83"/>
        <v>28.029444999999981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2020/7/1</v>
      </c>
      <c r="M207" s="44">
        <f t="shared" ca="1" si="86"/>
        <v>32265</v>
      </c>
      <c r="N207" s="61">
        <f t="shared" ca="1" si="87"/>
        <v>0.31708499690066616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1.2374481481481653E-2</v>
      </c>
      <c r="AE207" s="40"/>
    </row>
    <row r="208" spans="1:31">
      <c r="A208" s="63" t="s">
        <v>817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0.20015748148148135</v>
      </c>
      <c r="H208" s="58">
        <f t="shared" si="83"/>
        <v>27.021259999999984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2020/7/1</v>
      </c>
      <c r="M208" s="44">
        <f t="shared" ca="1" si="86"/>
        <v>32130</v>
      </c>
      <c r="N208" s="61">
        <f t="shared" ca="1" si="87"/>
        <v>0.30696420479302816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1.9842518518518676E-2</v>
      </c>
      <c r="AE208" s="40"/>
    </row>
    <row r="209" spans="1:31">
      <c r="A209" s="63" t="s">
        <v>818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0.20375971111111096</v>
      </c>
      <c r="H209" s="58">
        <f t="shared" si="83"/>
        <v>27.507560999999981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2020/7/1</v>
      </c>
      <c r="M209" s="44">
        <f t="shared" ca="1" si="86"/>
        <v>31995</v>
      </c>
      <c r="N209" s="61">
        <f t="shared" ca="1" si="87"/>
        <v>0.31380715002344095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1.6240288888889065E-2</v>
      </c>
      <c r="AE209" s="40"/>
    </row>
    <row r="210" spans="1:31">
      <c r="A210" s="152" t="s">
        <v>819</v>
      </c>
      <c r="B210" s="153">
        <v>135</v>
      </c>
      <c r="C210" s="154">
        <v>139.97</v>
      </c>
      <c r="D210" s="155">
        <v>0.96399999999999997</v>
      </c>
      <c r="E210" s="156">
        <v>0.22000000000000003</v>
      </c>
      <c r="F210" s="157">
        <v>0.22622222222222216</v>
      </c>
      <c r="G210" s="173">
        <v>165.54</v>
      </c>
      <c r="H210" s="159">
        <v>30.539999999999992</v>
      </c>
      <c r="I210" s="153" t="s">
        <v>28</v>
      </c>
      <c r="J210" s="160" t="s">
        <v>1323</v>
      </c>
      <c r="K210" s="161">
        <v>43780</v>
      </c>
      <c r="L210" s="162" t="s">
        <v>1303</v>
      </c>
      <c r="M210" s="163">
        <v>31590</v>
      </c>
      <c r="N210" s="164">
        <v>0.35286799620132941</v>
      </c>
      <c r="O210" s="165">
        <v>134.93108000000001</v>
      </c>
      <c r="P210" s="165">
        <v>-6.8919999999991433E-2</v>
      </c>
      <c r="Q210" s="166">
        <v>0.9</v>
      </c>
      <c r="R210" s="167">
        <v>26710.820000000003</v>
      </c>
      <c r="S210" s="168">
        <v>25749.230480000002</v>
      </c>
      <c r="T210" s="168"/>
      <c r="U210" s="169"/>
      <c r="V210" s="170">
        <v>7247.82</v>
      </c>
      <c r="W210" s="170">
        <v>32997.050480000005</v>
      </c>
      <c r="X210" s="171">
        <v>32000</v>
      </c>
      <c r="Y210" s="167">
        <v>997.05048000000534</v>
      </c>
      <c r="Z210" s="157">
        <v>3.1157827500000179E-2</v>
      </c>
      <c r="AA210" s="157">
        <v>4.0281319867583543E-2</v>
      </c>
      <c r="AB210" s="157">
        <v>3.4137627500000267E-2</v>
      </c>
      <c r="AC210" s="157">
        <v>-2.9798000000000879E-3</v>
      </c>
      <c r="AD210" s="172" t="s">
        <v>1283</v>
      </c>
      <c r="AE210" s="40"/>
    </row>
    <row r="211" spans="1:31">
      <c r="A211" s="63" t="s">
        <v>820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0.22914554583333338</v>
      </c>
      <c r="H211" s="58">
        <f t="shared" si="83"/>
        <v>54.994931000000008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2020/7/1</v>
      </c>
      <c r="M211" s="44">
        <f t="shared" ca="1" si="86"/>
        <v>55920</v>
      </c>
      <c r="N211" s="61">
        <f t="shared" ca="1" si="87"/>
        <v>0.35896190656294713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6.0854454166666655E-2</v>
      </c>
      <c r="AE211" s="40"/>
    </row>
    <row r="212" spans="1:31">
      <c r="A212" s="63" t="s">
        <v>821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0.23067759166666663</v>
      </c>
      <c r="H212" s="58">
        <f t="shared" si="83"/>
        <v>55.362621999999988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2020/7/1</v>
      </c>
      <c r="M212" s="44">
        <f t="shared" ca="1" si="86"/>
        <v>55680</v>
      </c>
      <c r="N212" s="61">
        <f t="shared" ca="1" si="87"/>
        <v>0.3629194868893677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5.932240833333341E-2</v>
      </c>
      <c r="AE212" s="40"/>
    </row>
    <row r="213" spans="1:31">
      <c r="A213" s="63" t="s">
        <v>822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0.22178184166666667</v>
      </c>
      <c r="H213" s="58">
        <f t="shared" si="83"/>
        <v>53.227642000000003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2020/7/1</v>
      </c>
      <c r="M213" s="44">
        <f t="shared" ca="1" si="86"/>
        <v>55440</v>
      </c>
      <c r="N213" s="61">
        <f t="shared" ca="1" si="87"/>
        <v>0.35043451172438672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6.8218158333333362E-2</v>
      </c>
      <c r="AE213" s="40"/>
    </row>
    <row r="214" spans="1:31">
      <c r="A214" s="152" t="s">
        <v>823</v>
      </c>
      <c r="B214" s="153">
        <v>135</v>
      </c>
      <c r="C214" s="154">
        <v>140.13</v>
      </c>
      <c r="D214" s="155">
        <v>0.96289999999999998</v>
      </c>
      <c r="E214" s="156">
        <v>0.22000000000000003</v>
      </c>
      <c r="F214" s="157">
        <v>0.22762962962962954</v>
      </c>
      <c r="G214" s="173">
        <v>165.73</v>
      </c>
      <c r="H214" s="159">
        <v>30.72999999999999</v>
      </c>
      <c r="I214" s="153" t="s">
        <v>28</v>
      </c>
      <c r="J214" s="160" t="s">
        <v>1324</v>
      </c>
      <c r="K214" s="161">
        <v>43784</v>
      </c>
      <c r="L214" s="162" t="s">
        <v>1303</v>
      </c>
      <c r="M214" s="163">
        <v>31050</v>
      </c>
      <c r="N214" s="164">
        <v>0.36123832528180344</v>
      </c>
      <c r="O214" s="165">
        <v>134.93117699999999</v>
      </c>
      <c r="P214" s="165">
        <v>-6.882300000000896E-2</v>
      </c>
      <c r="Q214" s="166">
        <v>0.9</v>
      </c>
      <c r="R214" s="167">
        <v>27595.900000000005</v>
      </c>
      <c r="S214" s="168">
        <v>26572.092110000005</v>
      </c>
      <c r="T214" s="168"/>
      <c r="U214" s="169"/>
      <c r="V214" s="170">
        <v>7247.82</v>
      </c>
      <c r="W214" s="170">
        <v>33819.912110000005</v>
      </c>
      <c r="X214" s="171">
        <v>32855</v>
      </c>
      <c r="Y214" s="167">
        <v>964.91211000000476</v>
      </c>
      <c r="Z214" s="157">
        <v>2.9368805661238895E-2</v>
      </c>
      <c r="AA214" s="157">
        <v>3.7681310866717999E-2</v>
      </c>
      <c r="AB214" s="157">
        <v>3.2016027088723309E-2</v>
      </c>
      <c r="AC214" s="157">
        <v>-2.6472214274844141E-3</v>
      </c>
      <c r="AD214" s="172" t="s">
        <v>1283</v>
      </c>
      <c r="AE214" s="40"/>
    </row>
    <row r="215" spans="1:31">
      <c r="A215" s="63" t="s">
        <v>824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0.22380809583333322</v>
      </c>
      <c r="H215" s="58">
        <f t="shared" si="83"/>
        <v>53.713942999999972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2020/7/1</v>
      </c>
      <c r="M215" s="44">
        <f t="shared" ca="1" si="86"/>
        <v>54480</v>
      </c>
      <c r="N215" s="61">
        <f t="shared" ca="1" si="87"/>
        <v>0.35986764308002922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6.6191904166666815E-2</v>
      </c>
      <c r="AE215" s="40"/>
    </row>
    <row r="216" spans="1:31">
      <c r="A216" s="63" t="s">
        <v>825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0.2046383037037037</v>
      </c>
      <c r="H216" s="58">
        <f t="shared" si="83"/>
        <v>27.626170999999999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2020/7/1</v>
      </c>
      <c r="M216" s="44">
        <f t="shared" ca="1" si="86"/>
        <v>30510</v>
      </c>
      <c r="N216" s="61">
        <f t="shared" ca="1" si="87"/>
        <v>0.33049991527368072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1.5361696296296329E-2</v>
      </c>
      <c r="AE216" s="40"/>
    </row>
    <row r="217" spans="1:31">
      <c r="A217" s="63" t="s">
        <v>826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0.21131560740740732</v>
      </c>
      <c r="H217" s="58">
        <f t="shared" si="83"/>
        <v>28.527606999999989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2020/7/1</v>
      </c>
      <c r="M217" s="44">
        <f t="shared" ca="1" si="86"/>
        <v>30375</v>
      </c>
      <c r="N217" s="61">
        <f t="shared" ca="1" si="87"/>
        <v>0.342800874238683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8.6843925925927101E-3</v>
      </c>
      <c r="AE217" s="40"/>
    </row>
    <row r="218" spans="1:31">
      <c r="A218" s="63" t="s">
        <v>827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0.21131560740740732</v>
      </c>
      <c r="H218" s="58">
        <f t="shared" si="83"/>
        <v>28.527606999999989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2020/7/1</v>
      </c>
      <c r="M218" s="44">
        <f t="shared" ca="1" si="86"/>
        <v>30240</v>
      </c>
      <c r="N218" s="61">
        <f t="shared" ca="1" si="87"/>
        <v>0.34433123528439141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8.6843925925927101E-3</v>
      </c>
      <c r="AE218" s="40"/>
    </row>
    <row r="219" spans="1:31">
      <c r="A219" s="63" t="s">
        <v>828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0.22098012592592584</v>
      </c>
      <c r="H219" s="58">
        <f t="shared" si="83"/>
        <v>29.832316999999989</v>
      </c>
      <c r="I219" s="176" t="s">
        <v>1286</v>
      </c>
      <c r="J219" s="33" t="s">
        <v>426</v>
      </c>
      <c r="K219" s="59">
        <f t="shared" si="84"/>
        <v>43791</v>
      </c>
      <c r="L219" s="60" t="str">
        <f t="shared" ca="1" si="85"/>
        <v>2020/7/1</v>
      </c>
      <c r="M219" s="44">
        <f t="shared" ca="1" si="86"/>
        <v>30105</v>
      </c>
      <c r="N219" s="61">
        <f t="shared" ca="1" si="87"/>
        <v>0.36169392808503553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 t="str">
        <f t="shared" si="100"/>
        <v>达成</v>
      </c>
      <c r="AE219" s="40"/>
    </row>
    <row r="220" spans="1:31">
      <c r="A220" s="63" t="s">
        <v>829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0.22124370370370364</v>
      </c>
      <c r="H220" s="58">
        <f t="shared" si="83"/>
        <v>29.867899999999992</v>
      </c>
      <c r="I220" s="176" t="s">
        <v>1286</v>
      </c>
      <c r="J220" s="33" t="s">
        <v>428</v>
      </c>
      <c r="K220" s="59">
        <f t="shared" si="84"/>
        <v>43794</v>
      </c>
      <c r="L220" s="60" t="str">
        <f t="shared" ca="1" si="85"/>
        <v>2020/7/1</v>
      </c>
      <c r="M220" s="44">
        <f t="shared" ca="1" si="86"/>
        <v>29700</v>
      </c>
      <c r="N220" s="61">
        <f t="shared" ca="1" si="87"/>
        <v>0.36706341750841737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 t="str">
        <f t="shared" si="100"/>
        <v>达成</v>
      </c>
      <c r="AE220" s="40"/>
    </row>
    <row r="221" spans="1:31">
      <c r="A221" s="152" t="s">
        <v>830</v>
      </c>
      <c r="B221" s="153">
        <v>135</v>
      </c>
      <c r="C221" s="154">
        <v>139.46</v>
      </c>
      <c r="D221" s="155">
        <v>0.96750000000000003</v>
      </c>
      <c r="E221" s="156">
        <v>0.22000000000000003</v>
      </c>
      <c r="F221" s="157">
        <v>0.22177777777777777</v>
      </c>
      <c r="G221" s="173">
        <v>164.94</v>
      </c>
      <c r="H221" s="159">
        <v>29.939999999999998</v>
      </c>
      <c r="I221" s="153" t="s">
        <v>28</v>
      </c>
      <c r="J221" s="160" t="s">
        <v>1325</v>
      </c>
      <c r="K221" s="161">
        <v>43795</v>
      </c>
      <c r="L221" s="162" t="s">
        <v>1303</v>
      </c>
      <c r="M221" s="163">
        <v>29565</v>
      </c>
      <c r="N221" s="164">
        <v>0.36962962962962964</v>
      </c>
      <c r="O221" s="165">
        <v>134.92755000000002</v>
      </c>
      <c r="P221" s="165">
        <v>-7.2449999999975034E-2</v>
      </c>
      <c r="Q221" s="166">
        <v>0.9</v>
      </c>
      <c r="R221" s="167">
        <v>28673.810000000005</v>
      </c>
      <c r="S221" s="168">
        <v>27741.911175000005</v>
      </c>
      <c r="T221" s="168"/>
      <c r="U221" s="169"/>
      <c r="V221" s="170">
        <v>7247.82</v>
      </c>
      <c r="W221" s="170">
        <v>34989.731175000008</v>
      </c>
      <c r="X221" s="171">
        <v>33905</v>
      </c>
      <c r="Y221" s="167">
        <v>1084.7311750000081</v>
      </c>
      <c r="Z221" s="157">
        <v>3.1993250995428602E-2</v>
      </c>
      <c r="AA221" s="157">
        <v>4.0691895204219009E-2</v>
      </c>
      <c r="AB221" s="157">
        <v>3.5591967998820362E-2</v>
      </c>
      <c r="AC221" s="157">
        <v>-3.5987170033917604E-3</v>
      </c>
      <c r="AD221" s="172" t="s">
        <v>1283</v>
      </c>
      <c r="AE221" s="40"/>
    </row>
    <row r="222" spans="1:31">
      <c r="A222" s="63" t="s">
        <v>831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>IF(G222="",($F$1*C222-B222)/B222,H222/B222)</f>
        <v>0.2207934250000001</v>
      </c>
      <c r="H222" s="58">
        <f>IF(G222="",$F$1*C222-B222,G222-B222)</f>
        <v>52.990422000000024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2020/7/1</v>
      </c>
      <c r="M222" s="44">
        <f t="shared" ca="1" si="86"/>
        <v>52320</v>
      </c>
      <c r="N222" s="61">
        <f t="shared" ca="1" si="87"/>
        <v>0.36967706479357815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6.9206574999999937E-2</v>
      </c>
      <c r="AE222" s="40"/>
    </row>
    <row r="223" spans="1:31">
      <c r="A223" s="152" t="s">
        <v>832</v>
      </c>
      <c r="B223" s="153">
        <v>135</v>
      </c>
      <c r="C223" s="154">
        <v>139.30000000000001</v>
      </c>
      <c r="D223" s="155">
        <v>0.96860000000000002</v>
      </c>
      <c r="E223" s="156">
        <v>0.22000000000000003</v>
      </c>
      <c r="F223" s="157">
        <v>0.22037037037037038</v>
      </c>
      <c r="G223" s="173">
        <v>164.75</v>
      </c>
      <c r="H223" s="159">
        <v>29.75</v>
      </c>
      <c r="I223" s="153" t="s">
        <v>28</v>
      </c>
      <c r="J223" s="160" t="s">
        <v>1326</v>
      </c>
      <c r="K223" s="161">
        <v>43797</v>
      </c>
      <c r="L223" s="162" t="s">
        <v>1303</v>
      </c>
      <c r="M223" s="163">
        <v>29295</v>
      </c>
      <c r="N223" s="164">
        <v>0.37066905615292711</v>
      </c>
      <c r="O223" s="165">
        <v>134.92598000000001</v>
      </c>
      <c r="P223" s="165">
        <v>-7.4019999999990205E-2</v>
      </c>
      <c r="Q223" s="166">
        <v>0.9</v>
      </c>
      <c r="R223" s="167">
        <v>29060.130000000005</v>
      </c>
      <c r="S223" s="168">
        <v>28147.641918000005</v>
      </c>
      <c r="T223" s="168"/>
      <c r="U223" s="169"/>
      <c r="V223" s="170">
        <v>7247.82</v>
      </c>
      <c r="W223" s="170">
        <v>35395.461918000001</v>
      </c>
      <c r="X223" s="171">
        <v>34280</v>
      </c>
      <c r="Y223" s="167">
        <v>1115.4619180000009</v>
      </c>
      <c r="Z223" s="157">
        <v>3.2539729229871694E-2</v>
      </c>
      <c r="AA223" s="157">
        <v>4.1264223529142052E-2</v>
      </c>
      <c r="AB223" s="157">
        <v>3.6343511026837971E-2</v>
      </c>
      <c r="AC223" s="157">
        <v>-3.8037817969662768E-3</v>
      </c>
      <c r="AD223" s="172" t="s">
        <v>1283</v>
      </c>
      <c r="AE223" s="40"/>
    </row>
    <row r="224" spans="1:31">
      <c r="A224" s="63" t="s">
        <v>833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0.22267141666666651</v>
      </c>
      <c r="H224" s="58">
        <f t="shared" si="83"/>
        <v>53.441139999999962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2020/7/1</v>
      </c>
      <c r="M224" s="44">
        <f t="shared" ca="1" si="86"/>
        <v>51840</v>
      </c>
      <c r="N224" s="61">
        <f t="shared" ca="1" si="87"/>
        <v>0.37627345871913553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6.7328583333333525E-2</v>
      </c>
      <c r="AE224" s="40"/>
    </row>
    <row r="225" spans="1:31">
      <c r="A225" s="63" t="s">
        <v>834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0.22005211249999992</v>
      </c>
      <c r="H225" s="58">
        <f t="shared" si="83"/>
        <v>52.812506999999982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2020/7/1</v>
      </c>
      <c r="M225" s="44">
        <f t="shared" ca="1" si="86"/>
        <v>51120</v>
      </c>
      <c r="N225" s="61">
        <f t="shared" ca="1" si="87"/>
        <v>0.37708460592722998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6.9947887500000111E-2</v>
      </c>
      <c r="AE225" s="40"/>
    </row>
    <row r="226" spans="1:31">
      <c r="A226" s="63" t="s">
        <v>835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0.21525829166666668</v>
      </c>
      <c r="H226" s="58">
        <f t="shared" ref="H226:H257" si="103">IF(G226="",$F$1*C226-B226,G226-B226)</f>
        <v>51.661990000000003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2020/7/1</v>
      </c>
      <c r="M226" s="44">
        <f t="shared" ref="M226:M257" ca="1" si="106">(L226-K226+1)*B226</f>
        <v>50880</v>
      </c>
      <c r="N226" s="61">
        <f t="shared" ref="N226:N257" ca="1" si="107">H226/M226*365</f>
        <v>0.37060979461477989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7.4741708333333351E-2</v>
      </c>
      <c r="AE226" s="40"/>
    </row>
    <row r="227" spans="1:31">
      <c r="A227" s="63" t="s">
        <v>836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0.21623572592592591</v>
      </c>
      <c r="H227" s="58">
        <f t="shared" si="103"/>
        <v>29.191822999999999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2020/7/1</v>
      </c>
      <c r="M227" s="44">
        <f t="shared" ca="1" si="106"/>
        <v>28485</v>
      </c>
      <c r="N227" s="61">
        <f t="shared" ca="1" si="107"/>
        <v>0.37405706143584344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3.7642740740741198E-3</v>
      </c>
      <c r="AE227" s="40"/>
    </row>
    <row r="228" spans="1:31">
      <c r="A228" s="63" t="s">
        <v>837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0.20525331851851841</v>
      </c>
      <c r="H228" s="58">
        <f t="shared" si="103"/>
        <v>27.709197999999986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2020/7/1</v>
      </c>
      <c r="M228" s="44">
        <f t="shared" ca="1" si="106"/>
        <v>28350</v>
      </c>
      <c r="N228" s="61">
        <f t="shared" ca="1" si="107"/>
        <v>0.35674981552028201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1.4746681481481616E-2</v>
      </c>
      <c r="AE228" s="40"/>
    </row>
    <row r="229" spans="1:31">
      <c r="A229" s="63" t="s">
        <v>838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0.19541308148148143</v>
      </c>
      <c r="H229" s="58">
        <f t="shared" si="103"/>
        <v>26.380765999999994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2020/7/1</v>
      </c>
      <c r="M229" s="44">
        <f t="shared" ca="1" si="106"/>
        <v>28215</v>
      </c>
      <c r="N229" s="61">
        <f t="shared" ca="1" si="107"/>
        <v>0.34127164947722832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2.4586918518518602E-2</v>
      </c>
      <c r="AE229" s="40"/>
    </row>
    <row r="230" spans="1:31">
      <c r="A230" s="63" t="s">
        <v>839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0.19189871111111095</v>
      </c>
      <c r="H230" s="58">
        <f t="shared" si="103"/>
        <v>25.906325999999979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2020/7/1</v>
      </c>
      <c r="M230" s="44">
        <f t="shared" ca="1" si="106"/>
        <v>27810</v>
      </c>
      <c r="N230" s="61">
        <f t="shared" ca="1" si="107"/>
        <v>0.34001470658036648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2.8101288888889076E-2</v>
      </c>
      <c r="AE230" s="40"/>
    </row>
    <row r="231" spans="1:31">
      <c r="A231" s="63" t="s">
        <v>840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0.18618785925925918</v>
      </c>
      <c r="H231" s="58">
        <f t="shared" si="103"/>
        <v>25.135360999999989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2020/7/1</v>
      </c>
      <c r="M231" s="44">
        <f t="shared" ca="1" si="106"/>
        <v>27675</v>
      </c>
      <c r="N231" s="61">
        <f t="shared" ca="1" si="107"/>
        <v>0.33150521282746148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3.3812140740740848E-2</v>
      </c>
      <c r="AE231" s="40"/>
    </row>
    <row r="232" spans="1:31">
      <c r="A232" s="63" t="s">
        <v>841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0.19084439999999978</v>
      </c>
      <c r="H232" s="58">
        <f t="shared" si="103"/>
        <v>25.763993999999968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2020/7/1</v>
      </c>
      <c r="M232" s="44">
        <f t="shared" ca="1" si="106"/>
        <v>27540</v>
      </c>
      <c r="N232" s="61">
        <f t="shared" ca="1" si="107"/>
        <v>0.34146179411764666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2.9155600000000254E-2</v>
      </c>
      <c r="AE232" s="40"/>
    </row>
    <row r="233" spans="1:31">
      <c r="A233" s="63" t="s">
        <v>842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0.19374375555555554</v>
      </c>
      <c r="H233" s="58">
        <f t="shared" si="103"/>
        <v>26.155406999999997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2020/7/1</v>
      </c>
      <c r="M233" s="44">
        <f t="shared" ca="1" si="106"/>
        <v>27405</v>
      </c>
      <c r="N233" s="61">
        <f t="shared" ca="1" si="107"/>
        <v>0.34835699890530919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2.6256244444444493E-2</v>
      </c>
      <c r="AE233" s="40"/>
    </row>
    <row r="234" spans="1:31">
      <c r="A234" s="63" t="s">
        <v>843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0.18065272592592585</v>
      </c>
      <c r="H234" s="58">
        <f t="shared" si="103"/>
        <v>24.388117999999992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2020/7/1</v>
      </c>
      <c r="M234" s="44">
        <f t="shared" ca="1" si="106"/>
        <v>27270</v>
      </c>
      <c r="N234" s="61">
        <f t="shared" ca="1" si="107"/>
        <v>0.32642695526219279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3.9347274074074179E-2</v>
      </c>
      <c r="AE234" s="40"/>
    </row>
    <row r="235" spans="1:31">
      <c r="A235" s="63" t="s">
        <v>844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0.16123582962962948</v>
      </c>
      <c r="H235" s="58">
        <f t="shared" si="103"/>
        <v>21.766836999999981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2020/7/1</v>
      </c>
      <c r="M235" s="44">
        <f t="shared" ca="1" si="106"/>
        <v>26865</v>
      </c>
      <c r="N235" s="61">
        <f t="shared" ca="1" si="107"/>
        <v>0.29573405937092845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5.8764170370370544E-2</v>
      </c>
      <c r="AE235" s="40"/>
    </row>
    <row r="236" spans="1:31">
      <c r="A236" s="63" t="s">
        <v>845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0.14594831851851853</v>
      </c>
      <c r="H236" s="58">
        <f t="shared" si="103"/>
        <v>19.703023000000002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2020/7/1</v>
      </c>
      <c r="M236" s="44">
        <f t="shared" ca="1" si="106"/>
        <v>26730</v>
      </c>
      <c r="N236" s="61">
        <f t="shared" ca="1" si="107"/>
        <v>0.26904614272353167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7.4051681481481502E-2</v>
      </c>
      <c r="AE236" s="40"/>
    </row>
    <row r="237" spans="1:31">
      <c r="A237" s="63" t="s">
        <v>846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0.14665119259259238</v>
      </c>
      <c r="H237" s="58">
        <f t="shared" si="103"/>
        <v>19.797910999999971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2020/7/1</v>
      </c>
      <c r="M237" s="44">
        <f t="shared" ca="1" si="106"/>
        <v>26595</v>
      </c>
      <c r="N237" s="61">
        <f t="shared" ca="1" si="107"/>
        <v>0.2717141385598793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7.3348807407407651E-2</v>
      </c>
      <c r="AE237" s="40"/>
    </row>
    <row r="238" spans="1:31">
      <c r="A238" s="63" t="s">
        <v>847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0.14515758518518515</v>
      </c>
      <c r="H238" s="58">
        <f t="shared" si="103"/>
        <v>19.596273999999994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2020/7/1</v>
      </c>
      <c r="M238" s="44">
        <f t="shared" ca="1" si="106"/>
        <v>26460</v>
      </c>
      <c r="N238" s="61">
        <f t="shared" ca="1" si="107"/>
        <v>0.27031897241118663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7.4842414814814878E-2</v>
      </c>
      <c r="AE238" s="40"/>
    </row>
    <row r="239" spans="1:31">
      <c r="A239" s="63" t="s">
        <v>848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0.15622785185185176</v>
      </c>
      <c r="H239" s="58">
        <f t="shared" si="103"/>
        <v>21.090759999999989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2020/7/1</v>
      </c>
      <c r="M239" s="44">
        <f t="shared" ca="1" si="106"/>
        <v>26325</v>
      </c>
      <c r="N239" s="61">
        <f t="shared" ca="1" si="107"/>
        <v>0.29242649192782511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6.3772148148148272E-2</v>
      </c>
      <c r="AE239" s="40"/>
    </row>
    <row r="240" spans="1:31">
      <c r="A240" s="63" t="s">
        <v>849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0.17854410370370349</v>
      </c>
      <c r="H240" s="58">
        <f t="shared" si="103"/>
        <v>24.103453999999971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2020/7/1</v>
      </c>
      <c r="M240" s="44">
        <f t="shared" ca="1" si="106"/>
        <v>25920</v>
      </c>
      <c r="N240" s="61">
        <f t="shared" ca="1" si="107"/>
        <v>0.33941978047839466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4.1455896296296535E-2</v>
      </c>
      <c r="AE240" s="40"/>
    </row>
    <row r="241" spans="1:31">
      <c r="A241" s="63" t="s">
        <v>850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0.16255371851851846</v>
      </c>
      <c r="H241" s="58">
        <f t="shared" si="103"/>
        <v>21.944751999999994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2020/7/1</v>
      </c>
      <c r="M241" s="44">
        <f t="shared" ca="1" si="106"/>
        <v>25785</v>
      </c>
      <c r="N241" s="61">
        <f t="shared" ca="1" si="107"/>
        <v>0.31063930502229969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5.7446281481481565E-2</v>
      </c>
      <c r="AE241" s="40"/>
    </row>
    <row r="242" spans="1:31">
      <c r="A242" s="63" t="s">
        <v>851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0.15860005185185172</v>
      </c>
      <c r="H242" s="58">
        <f t="shared" si="103"/>
        <v>21.411006999999984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2020/7/1</v>
      </c>
      <c r="M242" s="44">
        <f t="shared" ca="1" si="106"/>
        <v>25650</v>
      </c>
      <c r="N242" s="61">
        <f t="shared" ca="1" si="107"/>
        <v>0.3046790469785573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6.1399948148148309E-2</v>
      </c>
      <c r="AE242" s="40"/>
    </row>
    <row r="243" spans="1:31">
      <c r="A243" s="63" t="s">
        <v>852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0.15086843703703712</v>
      </c>
      <c r="H243" s="58">
        <f t="shared" si="103"/>
        <v>20.367239000000012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2020/7/1</v>
      </c>
      <c r="M243" s="44">
        <f t="shared" ca="1" si="106"/>
        <v>25515</v>
      </c>
      <c r="N243" s="61">
        <f t="shared" ca="1" si="107"/>
        <v>0.29135967999216167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6.9131562962962911E-2</v>
      </c>
      <c r="AE243" s="40"/>
    </row>
    <row r="244" spans="1:31">
      <c r="A244" s="63" t="s">
        <v>853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0.15851219259259261</v>
      </c>
      <c r="H244" s="58">
        <f t="shared" si="103"/>
        <v>21.399146000000002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2020/7/1</v>
      </c>
      <c r="M244" s="44">
        <f t="shared" ca="1" si="106"/>
        <v>25380</v>
      </c>
      <c r="N244" s="61">
        <f t="shared" ca="1" si="107"/>
        <v>0.30774973561859736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6.1487807407407419E-2</v>
      </c>
      <c r="AE244" s="40"/>
    </row>
    <row r="245" spans="1:31">
      <c r="A245" s="63" t="s">
        <v>854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0.14524544444444426</v>
      </c>
      <c r="H245" s="58">
        <f t="shared" si="103"/>
        <v>19.608134999999976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2020/7/1</v>
      </c>
      <c r="M245" s="44">
        <f t="shared" ca="1" si="106"/>
        <v>24975</v>
      </c>
      <c r="N245" s="61">
        <f t="shared" ca="1" si="107"/>
        <v>0.28656533633633596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7.4754555555555768E-2</v>
      </c>
      <c r="AE245" s="40"/>
    </row>
    <row r="246" spans="1:31">
      <c r="A246" s="63" t="s">
        <v>855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0.14014960740740742</v>
      </c>
      <c r="H246" s="58">
        <f t="shared" si="103"/>
        <v>18.920197000000002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2020/7/1</v>
      </c>
      <c r="M246" s="44">
        <f t="shared" ca="1" si="106"/>
        <v>24840</v>
      </c>
      <c r="N246" s="61">
        <f t="shared" ca="1" si="107"/>
        <v>0.27801416686795494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7.9850392592592606E-2</v>
      </c>
      <c r="AE246" s="40"/>
    </row>
    <row r="247" spans="1:31">
      <c r="A247" s="63" t="s">
        <v>856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0.12029341481481479</v>
      </c>
      <c r="H247" s="58">
        <f t="shared" si="103"/>
        <v>16.239610999999996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2020/7/1</v>
      </c>
      <c r="M247" s="44">
        <f t="shared" ca="1" si="106"/>
        <v>24570</v>
      </c>
      <c r="N247" s="61">
        <f t="shared" ca="1" si="107"/>
        <v>0.24124778245828243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9.9706585185185242E-2</v>
      </c>
      <c r="AE247" s="40"/>
    </row>
    <row r="248" spans="1:31">
      <c r="A248" s="63" t="s">
        <v>857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0.11756977777777769</v>
      </c>
      <c r="H248" s="58">
        <f t="shared" si="103"/>
        <v>15.871919999999989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2020/7/1</v>
      </c>
      <c r="M248" s="44">
        <f t="shared" ca="1" si="106"/>
        <v>24435</v>
      </c>
      <c r="N248" s="61">
        <f t="shared" ca="1" si="107"/>
        <v>0.23708822590546327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0.10243022222222234</v>
      </c>
      <c r="AE248" s="40"/>
    </row>
    <row r="249" spans="1:31">
      <c r="A249" s="63" t="s">
        <v>858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0.10720238518518511</v>
      </c>
      <c r="H249" s="58">
        <f t="shared" si="103"/>
        <v>14.472321999999991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2020/7/1</v>
      </c>
      <c r="M249" s="44">
        <f t="shared" ca="1" si="106"/>
        <v>24030</v>
      </c>
      <c r="N249" s="61">
        <f t="shared" ca="1" si="107"/>
        <v>0.21982511568872229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0.11279761481481491</v>
      </c>
      <c r="AE249" s="40"/>
    </row>
    <row r="250" spans="1:31">
      <c r="A250" s="63" t="s">
        <v>859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9.4726370370370169E-2</v>
      </c>
      <c r="H250" s="58">
        <f t="shared" si="103"/>
        <v>12.788059999999973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2020/7/1</v>
      </c>
      <c r="M250" s="44">
        <f t="shared" ca="1" si="106"/>
        <v>23895</v>
      </c>
      <c r="N250" s="61">
        <f t="shared" ca="1" si="107"/>
        <v>0.19533969031178031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0.12527362962962985</v>
      </c>
      <c r="AE250" s="40"/>
    </row>
    <row r="251" spans="1:31">
      <c r="A251" s="63" t="s">
        <v>860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0.1087838518518519</v>
      </c>
      <c r="H251" s="58">
        <f t="shared" si="103"/>
        <v>14.685820000000007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2020/7/1</v>
      </c>
      <c r="M251" s="44">
        <f t="shared" ca="1" si="106"/>
        <v>23760</v>
      </c>
      <c r="N251" s="61">
        <f t="shared" ca="1" si="107"/>
        <v>0.22560287457912467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0.11121614814814813</v>
      </c>
      <c r="AE251" s="40"/>
    </row>
    <row r="252" spans="1:31">
      <c r="A252" s="63" t="s">
        <v>861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9.5253525925925758E-2</v>
      </c>
      <c r="H252" s="58">
        <f t="shared" si="103"/>
        <v>12.859225999999978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2020/7/1</v>
      </c>
      <c r="M252" s="44">
        <f t="shared" ca="1" si="106"/>
        <v>23625</v>
      </c>
      <c r="N252" s="61">
        <f t="shared" ca="1" si="107"/>
        <v>0.19867163978835947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0.12474647407407427</v>
      </c>
      <c r="AE252" s="40"/>
    </row>
    <row r="253" spans="1:31">
      <c r="A253" s="63" t="s">
        <v>862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9.7801444444444399E-2</v>
      </c>
      <c r="H253" s="58">
        <f t="shared" si="103"/>
        <v>13.203194999999994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2020/7/1</v>
      </c>
      <c r="M253" s="44">
        <f t="shared" ca="1" si="106"/>
        <v>23490</v>
      </c>
      <c r="N253" s="61">
        <f t="shared" ca="1" si="107"/>
        <v>0.20515820242656441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0.12219855555555563</v>
      </c>
      <c r="AE253" s="40"/>
    </row>
    <row r="254" spans="1:31">
      <c r="A254" s="63" t="s">
        <v>863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8.32168074074075E-2</v>
      </c>
      <c r="H254" s="58">
        <f t="shared" si="103"/>
        <v>11.234269000000012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2020/7/1</v>
      </c>
      <c r="M254" s="44">
        <f t="shared" ca="1" si="106"/>
        <v>23085</v>
      </c>
      <c r="N254" s="61">
        <f t="shared" ca="1" si="107"/>
        <v>0.17762651873510957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0.13678319259259253</v>
      </c>
      <c r="AE254" s="40"/>
    </row>
    <row r="255" spans="1:31">
      <c r="A255" s="63" t="s">
        <v>864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8.5764725925925919E-2</v>
      </c>
      <c r="H255" s="58">
        <f t="shared" si="103"/>
        <v>11.578237999999999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2020/7/1</v>
      </c>
      <c r="M255" s="44">
        <f t="shared" ca="1" si="106"/>
        <v>22950</v>
      </c>
      <c r="N255" s="61">
        <f t="shared" ca="1" si="107"/>
        <v>0.18414191154684093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0.1342352740740741</v>
      </c>
      <c r="AE255" s="40"/>
    </row>
    <row r="256" spans="1:31">
      <c r="A256" s="63" t="s">
        <v>865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8.8224785185185214E-2</v>
      </c>
      <c r="H256" s="58">
        <f t="shared" si="103"/>
        <v>11.910346000000004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2020/7/1</v>
      </c>
      <c r="M256" s="44">
        <f t="shared" ca="1" si="106"/>
        <v>22815</v>
      </c>
      <c r="N256" s="61">
        <f t="shared" ca="1" si="107"/>
        <v>0.19054465439403909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0.1317752148148148</v>
      </c>
      <c r="AE256" s="40"/>
    </row>
    <row r="257" spans="1:31">
      <c r="A257" s="63" t="s">
        <v>866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8.7785488888888749E-2</v>
      </c>
      <c r="H257" s="58">
        <f t="shared" si="103"/>
        <v>11.851040999999981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2020/7/1</v>
      </c>
      <c r="M257" s="44">
        <f t="shared" ca="1" si="106"/>
        <v>22680</v>
      </c>
      <c r="N257" s="61">
        <f t="shared" ca="1" si="107"/>
        <v>0.19072442526454994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0.13221451111111127</v>
      </c>
      <c r="AE257" s="40"/>
    </row>
    <row r="258" spans="1:31">
      <c r="A258" s="63" t="s">
        <v>867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9.0684844444444301E-2</v>
      </c>
      <c r="H258" s="58">
        <f t="shared" ref="H258:H287" si="123">IF(G258="",$F$1*C258-B258,G258-B258)</f>
        <v>12.242453999999981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2020/7/1</v>
      </c>
      <c r="M258" s="44">
        <f t="shared" ref="M258:M287" ca="1" si="126">(L258-K258+1)*B258</f>
        <v>22545</v>
      </c>
      <c r="N258" s="61">
        <f t="shared" ref="N258:N287" ca="1" si="127">H258/M258*365</f>
        <v>0.19820340252827648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0.12931515555555573</v>
      </c>
      <c r="AE258" s="40"/>
    </row>
    <row r="259" spans="1:31">
      <c r="A259" s="63" t="s">
        <v>868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7.5485192592592468E-2</v>
      </c>
      <c r="H259" s="58">
        <f t="shared" si="123"/>
        <v>10.190500999999983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2020/7/1</v>
      </c>
      <c r="M259" s="44">
        <f t="shared" ca="1" si="126"/>
        <v>22140</v>
      </c>
      <c r="N259" s="61">
        <f t="shared" ca="1" si="127"/>
        <v>0.16800058107497715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0.14451480740740758</v>
      </c>
    </row>
    <row r="260" spans="1:31">
      <c r="A260" s="63" t="s">
        <v>869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8.6467599999999978E-2</v>
      </c>
      <c r="H260" s="58">
        <f t="shared" si="123"/>
        <v>11.673125999999996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2020/7/1</v>
      </c>
      <c r="M260" s="44">
        <f t="shared" ca="1" si="126"/>
        <v>22005</v>
      </c>
      <c r="N260" s="61">
        <f t="shared" ca="1" si="127"/>
        <v>0.19362376687116559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0.13353240000000005</v>
      </c>
    </row>
    <row r="261" spans="1:31">
      <c r="A261" s="63" t="s">
        <v>870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7.7066659259259249E-2</v>
      </c>
      <c r="H261" s="58">
        <f t="shared" si="123"/>
        <v>10.403998999999999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2020/7/1</v>
      </c>
      <c r="M261" s="44">
        <f t="shared" ca="1" si="126"/>
        <v>21870</v>
      </c>
      <c r="N261" s="61">
        <f t="shared" ca="1" si="127"/>
        <v>0.17363784339277546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0.14293334074074077</v>
      </c>
    </row>
    <row r="262" spans="1:31">
      <c r="A262" s="63" t="s">
        <v>871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0.11326467407407403</v>
      </c>
      <c r="H262" s="58">
        <f t="shared" si="123"/>
        <v>15.290730999999994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2020/7/1</v>
      </c>
      <c r="M262" s="44">
        <f t="shared" ca="1" si="126"/>
        <v>21735</v>
      </c>
      <c r="N262" s="61">
        <f t="shared" ca="1" si="127"/>
        <v>0.25678016172072682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0.10673532592592599</v>
      </c>
    </row>
    <row r="263" spans="1:31">
      <c r="A263" s="63" t="s">
        <v>872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0.2131606518518519</v>
      </c>
      <c r="H263" s="58">
        <f t="shared" si="123"/>
        <v>28.776688000000007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2020/7/1</v>
      </c>
      <c r="M263" s="44">
        <f t="shared" ca="1" si="126"/>
        <v>20250</v>
      </c>
      <c r="N263" s="61">
        <f t="shared" ca="1" si="127"/>
        <v>0.51869091950617296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6.8393481481481277E-3</v>
      </c>
    </row>
    <row r="264" spans="1:31">
      <c r="A264" s="63" t="s">
        <v>873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0.19071261111111099</v>
      </c>
      <c r="H264" s="58">
        <f t="shared" si="123"/>
        <v>17.164134999999987</v>
      </c>
      <c r="I264" s="176" t="s">
        <v>1286</v>
      </c>
      <c r="J264" s="33" t="s">
        <v>516</v>
      </c>
      <c r="K264" s="59">
        <f t="shared" si="124"/>
        <v>43865</v>
      </c>
      <c r="L264" s="60" t="str">
        <f t="shared" ca="1" si="125"/>
        <v>2020/7/1</v>
      </c>
      <c r="M264" s="44">
        <f t="shared" ca="1" si="126"/>
        <v>13410</v>
      </c>
      <c r="N264" s="61">
        <f t="shared" ca="1" si="127"/>
        <v>0.46718189970171481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 t="str">
        <f t="shared" si="140"/>
        <v>达成</v>
      </c>
    </row>
    <row r="265" spans="1:31">
      <c r="A265" s="63" t="s">
        <v>874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0.16290515555555535</v>
      </c>
      <c r="H265" s="58">
        <f t="shared" si="123"/>
        <v>14.661463999999981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2020/7/1</v>
      </c>
      <c r="M265" s="44">
        <f t="shared" ca="1" si="126"/>
        <v>13320</v>
      </c>
      <c r="N265" s="61">
        <f t="shared" ca="1" si="127"/>
        <v>0.40175933633633581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2.7094844444444655E-2</v>
      </c>
    </row>
    <row r="266" spans="1:31">
      <c r="A266" s="63" t="s">
        <v>875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0.13057294814814824</v>
      </c>
      <c r="H266" s="58">
        <f t="shared" si="123"/>
        <v>17.627348000000012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2020/7/1</v>
      </c>
      <c r="M266" s="44">
        <f t="shared" ca="1" si="126"/>
        <v>19845</v>
      </c>
      <c r="N266" s="61">
        <f t="shared" ca="1" si="127"/>
        <v>0.32421174200050412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8.9427051851851791E-2</v>
      </c>
    </row>
    <row r="267" spans="1:31">
      <c r="A267" s="63" t="s">
        <v>876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0.12187488148148136</v>
      </c>
      <c r="H267" s="58">
        <f t="shared" si="123"/>
        <v>16.453108999999984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2020/7/1</v>
      </c>
      <c r="M267" s="44">
        <f t="shared" ca="1" si="126"/>
        <v>19710</v>
      </c>
      <c r="N267" s="61">
        <f t="shared" ca="1" si="127"/>
        <v>0.30468720370370339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9.812511851851867E-2</v>
      </c>
    </row>
    <row r="268" spans="1:31">
      <c r="A268" s="63" t="s">
        <v>877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0.11027745925925914</v>
      </c>
      <c r="H268" s="58">
        <f t="shared" si="123"/>
        <v>14.887456999999984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2020/7/1</v>
      </c>
      <c r="M268" s="44">
        <f t="shared" ca="1" si="126"/>
        <v>19305</v>
      </c>
      <c r="N268" s="61">
        <f t="shared" ca="1" si="127"/>
        <v>0.28147743097643069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0.10972254074074089</v>
      </c>
    </row>
    <row r="269" spans="1:31">
      <c r="A269" s="63" t="s">
        <v>878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0.11396754814814808</v>
      </c>
      <c r="H269" s="58">
        <f t="shared" si="123"/>
        <v>15.385618999999991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2020/7/1</v>
      </c>
      <c r="M269" s="44">
        <f t="shared" ca="1" si="126"/>
        <v>19170</v>
      </c>
      <c r="N269" s="61">
        <f t="shared" ca="1" si="127"/>
        <v>0.29294475404277504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0.10603245185185195</v>
      </c>
    </row>
    <row r="270" spans="1:31">
      <c r="A270" s="63" t="s">
        <v>879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9.5077807407407303E-2</v>
      </c>
      <c r="H270" s="58">
        <f t="shared" si="123"/>
        <v>12.835503999999986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2020/7/1</v>
      </c>
      <c r="M270" s="44">
        <f t="shared" ca="1" si="126"/>
        <v>19035</v>
      </c>
      <c r="N270" s="61">
        <f t="shared" ca="1" si="127"/>
        <v>0.2461234021539267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0.12492219259259273</v>
      </c>
    </row>
    <row r="271" spans="1:31">
      <c r="A271" s="63" t="s">
        <v>880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0.10289728148148146</v>
      </c>
      <c r="H271" s="58">
        <f t="shared" si="123"/>
        <v>13.891132999999996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2020/7/1</v>
      </c>
      <c r="M271" s="44">
        <f t="shared" ca="1" si="126"/>
        <v>18900</v>
      </c>
      <c r="N271" s="61">
        <f t="shared" ca="1" si="127"/>
        <v>0.26826791243386239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0.11710271851851857</v>
      </c>
    </row>
    <row r="272" spans="1:31">
      <c r="A272" s="63" t="s">
        <v>881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0.10166725185185181</v>
      </c>
      <c r="H272" s="58">
        <f t="shared" si="123"/>
        <v>13.725078999999994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2020/7/1</v>
      </c>
      <c r="M272" s="44">
        <f t="shared" ca="1" si="126"/>
        <v>18765</v>
      </c>
      <c r="N272" s="61">
        <f t="shared" ca="1" si="127"/>
        <v>0.26696796349586988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0.11833274814814822</v>
      </c>
    </row>
    <row r="273" spans="1:30">
      <c r="A273" s="63" t="s">
        <v>882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6.9071466666666637E-2</v>
      </c>
      <c r="H273" s="58">
        <f t="shared" si="123"/>
        <v>9.3246479999999963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2020/7/1</v>
      </c>
      <c r="M273" s="44">
        <f t="shared" ca="1" si="126"/>
        <v>18360</v>
      </c>
      <c r="N273" s="61">
        <f t="shared" ca="1" si="127"/>
        <v>0.18537562745098032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0.15092853333333339</v>
      </c>
    </row>
    <row r="274" spans="1:30">
      <c r="A274" s="63" t="s">
        <v>883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5.6771170370370362E-2</v>
      </c>
      <c r="H274" s="58">
        <f t="shared" si="123"/>
        <v>7.6641079999999988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2020/7/1</v>
      </c>
      <c r="M274" s="44">
        <f t="shared" ca="1" si="126"/>
        <v>18225</v>
      </c>
      <c r="N274" s="61">
        <f t="shared" ca="1" si="127"/>
        <v>0.15349242359396431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0.16322882962962967</v>
      </c>
    </row>
    <row r="275" spans="1:30">
      <c r="A275" s="63" t="s">
        <v>884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6.6435688888888886E-2</v>
      </c>
      <c r="H275" s="58">
        <f t="shared" si="123"/>
        <v>8.9688179999999988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2020/7/1</v>
      </c>
      <c r="M275" s="44">
        <f t="shared" ca="1" si="126"/>
        <v>18090</v>
      </c>
      <c r="N275" s="61">
        <f t="shared" ca="1" si="127"/>
        <v>0.1809628839137645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0.15356431111111113</v>
      </c>
    </row>
    <row r="276" spans="1:30">
      <c r="A276" s="63" t="s">
        <v>885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4.8336681481481278E-2</v>
      </c>
      <c r="H276" s="58">
        <f t="shared" si="123"/>
        <v>6.5254519999999729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2020/7/1</v>
      </c>
      <c r="M276" s="44">
        <f t="shared" ca="1" si="126"/>
        <v>17955</v>
      </c>
      <c r="N276" s="61">
        <f t="shared" ca="1" si="127"/>
        <v>0.13265329880256141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0.17166331851851874</v>
      </c>
    </row>
    <row r="277" spans="1:30">
      <c r="A277" s="63" t="s">
        <v>886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3.4103481481481512E-2</v>
      </c>
      <c r="H277" s="58">
        <f t="shared" si="123"/>
        <v>4.6039700000000039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2020/7/1</v>
      </c>
      <c r="M277" s="44">
        <f t="shared" ca="1" si="126"/>
        <v>17820</v>
      </c>
      <c r="N277" s="61">
        <f t="shared" ca="1" si="127"/>
        <v>9.4301293490460236E-2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0.18589651851851852</v>
      </c>
    </row>
    <row r="278" spans="1:30">
      <c r="A278" s="63" t="s">
        <v>887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2.1012451851851841E-2</v>
      </c>
      <c r="H278" s="58">
        <f t="shared" si="123"/>
        <v>2.8366809999999987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2020/7/1</v>
      </c>
      <c r="M278" s="44">
        <f t="shared" ca="1" si="126"/>
        <v>17415</v>
      </c>
      <c r="N278" s="61">
        <f t="shared" ca="1" si="127"/>
        <v>5.9453836635084661E-2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0.19898754814814817</v>
      </c>
    </row>
    <row r="279" spans="1:30">
      <c r="A279" s="63" t="s">
        <v>888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1.6004474074074123E-2</v>
      </c>
      <c r="H279" s="58">
        <f t="shared" si="123"/>
        <v>2.1606040000000064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2020/7/1</v>
      </c>
      <c r="M279" s="44">
        <f t="shared" ca="1" si="126"/>
        <v>17280</v>
      </c>
      <c r="N279" s="61">
        <f t="shared" ca="1" si="127"/>
        <v>4.5637758101851993E-2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0.2039955259259259</v>
      </c>
    </row>
    <row r="280" spans="1:30">
      <c r="A280" s="63" t="s">
        <v>889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4.0429348148148005E-2</v>
      </c>
      <c r="H280" s="58">
        <f t="shared" si="123"/>
        <v>5.4579619999999807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2020/7/1</v>
      </c>
      <c r="M280" s="44">
        <f t="shared" ca="1" si="126"/>
        <v>17145</v>
      </c>
      <c r="N280" s="61">
        <f t="shared" ca="1" si="127"/>
        <v>0.11619458326042537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0.17957065185185203</v>
      </c>
    </row>
    <row r="281" spans="1:30">
      <c r="A281" s="63" t="s">
        <v>890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3.6827118518518602E-2</v>
      </c>
      <c r="H281" s="58">
        <f t="shared" si="123"/>
        <v>4.9716610000000117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2020/7/1</v>
      </c>
      <c r="M281" s="44">
        <f t="shared" ca="1" si="126"/>
        <v>17010</v>
      </c>
      <c r="N281" s="61">
        <f t="shared" ca="1" si="127"/>
        <v>0.10668173221634358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0.18317288148148142</v>
      </c>
    </row>
    <row r="282" spans="1:30">
      <c r="A282" s="63" t="s">
        <v>891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9.1124140740740558E-2</v>
      </c>
      <c r="H282" s="58">
        <f t="shared" si="123"/>
        <v>12.301758999999976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2020/7/1</v>
      </c>
      <c r="M282" s="44">
        <f t="shared" ca="1" si="126"/>
        <v>16875</v>
      </c>
      <c r="N282" s="61">
        <f t="shared" ca="1" si="127"/>
        <v>0.26608249096296244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0.12887585925925948</v>
      </c>
    </row>
    <row r="283" spans="1:30">
      <c r="A283" s="63" t="s">
        <v>892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5.4047533333333266E-2</v>
      </c>
      <c r="H283" s="58">
        <f t="shared" si="123"/>
        <v>7.296416999999991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2020/7/1</v>
      </c>
      <c r="M283" s="44">
        <f t="shared" ca="1" si="126"/>
        <v>16470</v>
      </c>
      <c r="N283" s="61">
        <f t="shared" ca="1" si="127"/>
        <v>0.1616995874316938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0.16595246666666677</v>
      </c>
    </row>
    <row r="284" spans="1:30">
      <c r="A284" s="63" t="s">
        <v>893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4.570090370370352E-2</v>
      </c>
      <c r="H284" s="58">
        <f t="shared" si="123"/>
        <v>6.1696219999999755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2020/7/1</v>
      </c>
      <c r="M284" s="44">
        <f t="shared" ca="1" si="126"/>
        <v>16335</v>
      </c>
      <c r="N284" s="61">
        <f t="shared" ca="1" si="127"/>
        <v>0.13785809794918832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0.1742990962962965</v>
      </c>
    </row>
    <row r="285" spans="1:30">
      <c r="A285" s="63" t="s">
        <v>894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4.4822311111111006E-2</v>
      </c>
      <c r="H285" s="58">
        <f t="shared" si="123"/>
        <v>6.0510119999999858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2020/7/1</v>
      </c>
      <c r="M285" s="44">
        <f t="shared" ca="1" si="126"/>
        <v>16200</v>
      </c>
      <c r="N285" s="61">
        <f t="shared" ca="1" si="127"/>
        <v>0.1363345296296293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0.17517768888888902</v>
      </c>
    </row>
    <row r="286" spans="1:30">
      <c r="A286" s="63" t="s">
        <v>895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2.9974096296296306E-2</v>
      </c>
      <c r="H286" s="58">
        <f t="shared" si="123"/>
        <v>4.0465030000000013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2020/7/1</v>
      </c>
      <c r="M286" s="44">
        <f t="shared" ca="1" si="126"/>
        <v>16065</v>
      </c>
      <c r="N286" s="61">
        <f t="shared" ca="1" si="127"/>
        <v>9.1937354186118911E-2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0.19002590370370373</v>
      </c>
    </row>
    <row r="287" spans="1:30">
      <c r="A287" s="63" t="s">
        <v>896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3.6299962962963013E-2</v>
      </c>
      <c r="H287" s="58">
        <f t="shared" si="123"/>
        <v>4.9004950000000065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2020/7/1</v>
      </c>
      <c r="M287" s="44">
        <f t="shared" ca="1" si="126"/>
        <v>15930</v>
      </c>
      <c r="N287" s="61">
        <f t="shared" ca="1" si="127"/>
        <v>0.11228378374136863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0.18370003703703702</v>
      </c>
    </row>
    <row r="288" spans="1:30">
      <c r="A288" s="63" t="s">
        <v>1072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7.8120970370370232E-2</v>
      </c>
      <c r="H288" s="58">
        <f t="shared" ref="H288:H292" si="143">IF(G288="",$F$1*C288-B288,G288-B288)</f>
        <v>10.546330999999981</v>
      </c>
      <c r="I288" s="2" t="s">
        <v>66</v>
      </c>
      <c r="J288" s="33" t="s">
        <v>1063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2020/7/1</v>
      </c>
      <c r="M288" s="44">
        <f t="shared" ref="M288:M292" ca="1" si="146">(L288-K288+1)*B288</f>
        <v>15525</v>
      </c>
      <c r="N288" s="61">
        <f t="shared" ref="N288:N292" ca="1" si="147">H288/M288*365</f>
        <v>0.2479491668276968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0.14187902962962978</v>
      </c>
    </row>
    <row r="289" spans="1:30">
      <c r="A289" s="63" t="s">
        <v>1073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5.1411755555555508E-2</v>
      </c>
      <c r="H289" s="58">
        <f t="shared" si="143"/>
        <v>6.9405869999999936</v>
      </c>
      <c r="I289" s="2" t="s">
        <v>66</v>
      </c>
      <c r="J289" s="33" t="s">
        <v>1065</v>
      </c>
      <c r="K289" s="59">
        <f t="shared" si="144"/>
        <v>43900</v>
      </c>
      <c r="L289" s="60" t="str">
        <f t="shared" ca="1" si="145"/>
        <v>2020/7/1</v>
      </c>
      <c r="M289" s="44">
        <f t="shared" ca="1" si="146"/>
        <v>15390</v>
      </c>
      <c r="N289" s="61">
        <f t="shared" ca="1" si="147"/>
        <v>0.1646078138401558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0.16858824444444453</v>
      </c>
    </row>
    <row r="290" spans="1:30">
      <c r="A290" s="63" t="s">
        <v>1074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6.6259970370370208E-2</v>
      </c>
      <c r="H290" s="58">
        <f t="shared" si="143"/>
        <v>8.9450959999999782</v>
      </c>
      <c r="I290" s="2" t="s">
        <v>66</v>
      </c>
      <c r="J290" s="33" t="s">
        <v>1067</v>
      </c>
      <c r="K290" s="59">
        <f t="shared" si="144"/>
        <v>43901</v>
      </c>
      <c r="L290" s="60" t="str">
        <f t="shared" ca="1" si="145"/>
        <v>2020/7/1</v>
      </c>
      <c r="M290" s="44">
        <f t="shared" ca="1" si="146"/>
        <v>15255</v>
      </c>
      <c r="N290" s="61">
        <f t="shared" ca="1" si="147"/>
        <v>0.21402556801048783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0.15374002962962982</v>
      </c>
    </row>
    <row r="291" spans="1:30">
      <c r="A291" s="63" t="s">
        <v>1075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8.3743962962962881E-2</v>
      </c>
      <c r="H291" s="58">
        <f t="shared" si="143"/>
        <v>11.305434999999989</v>
      </c>
      <c r="I291" s="2" t="s">
        <v>66</v>
      </c>
      <c r="J291" s="33" t="s">
        <v>1069</v>
      </c>
      <c r="K291" s="59">
        <f t="shared" si="144"/>
        <v>43902</v>
      </c>
      <c r="L291" s="60" t="str">
        <f t="shared" ca="1" si="145"/>
        <v>2020/7/1</v>
      </c>
      <c r="M291" s="44">
        <f t="shared" ca="1" si="146"/>
        <v>15120</v>
      </c>
      <c r="N291" s="61">
        <f t="shared" ca="1" si="147"/>
        <v>0.27291559358465584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0.13625603703703715</v>
      </c>
    </row>
    <row r="292" spans="1:30" ht="18" customHeight="1">
      <c r="A292" s="63" t="s">
        <v>1076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9.0069829629629589E-2</v>
      </c>
      <c r="H292" s="58">
        <f t="shared" si="143"/>
        <v>12.159426999999994</v>
      </c>
      <c r="I292" s="2" t="s">
        <v>66</v>
      </c>
      <c r="J292" s="33" t="s">
        <v>1071</v>
      </c>
      <c r="K292" s="59">
        <f t="shared" si="144"/>
        <v>43903</v>
      </c>
      <c r="L292" s="60" t="str">
        <f t="shared" ca="1" si="145"/>
        <v>2020/7/1</v>
      </c>
      <c r="M292" s="44">
        <f t="shared" ca="1" si="146"/>
        <v>14985</v>
      </c>
      <c r="N292" s="61">
        <f t="shared" ca="1" si="147"/>
        <v>0.29617556589923244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0.12993017037037044</v>
      </c>
    </row>
    <row r="293" spans="1:30">
      <c r="A293" s="63" t="s">
        <v>1089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0.13953459259259249</v>
      </c>
      <c r="H293" s="58">
        <f t="shared" ref="H293:H297" si="163">IF(G293="",$F$1*C293-B293,G293-B293)</f>
        <v>18.837169999999986</v>
      </c>
      <c r="I293" s="2" t="s">
        <v>66</v>
      </c>
      <c r="J293" s="33" t="s">
        <v>1080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2020/7/1</v>
      </c>
      <c r="M293" s="44">
        <f t="shared" ref="M293:M297" ca="1" si="166">(L293-K293+1)*B293</f>
        <v>14580</v>
      </c>
      <c r="N293" s="61">
        <f t="shared" ref="N293:N297" ca="1" si="167">H293/M293*365</f>
        <v>0.47157524348422464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8.0465407407407541E-2</v>
      </c>
    </row>
    <row r="294" spans="1:30">
      <c r="A294" s="63" t="s">
        <v>1090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0.13768954814814813</v>
      </c>
      <c r="H294" s="58">
        <f t="shared" si="163"/>
        <v>18.588088999999997</v>
      </c>
      <c r="I294" s="2" t="s">
        <v>66</v>
      </c>
      <c r="J294" s="33" t="s">
        <v>1082</v>
      </c>
      <c r="K294" s="59">
        <f t="shared" si="164"/>
        <v>43907</v>
      </c>
      <c r="L294" s="60" t="str">
        <f t="shared" ca="1" si="165"/>
        <v>2020/7/1</v>
      </c>
      <c r="M294" s="44">
        <f t="shared" ca="1" si="166"/>
        <v>14445</v>
      </c>
      <c r="N294" s="61">
        <f t="shared" ca="1" si="167"/>
        <v>0.46968864555209405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8.2310451851851901E-2</v>
      </c>
    </row>
    <row r="295" spans="1:30">
      <c r="A295" s="63" t="s">
        <v>1091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0.15649142962962956</v>
      </c>
      <c r="H295" s="58">
        <f t="shared" si="163"/>
        <v>21.126342999999991</v>
      </c>
      <c r="I295" s="2" t="s">
        <v>66</v>
      </c>
      <c r="J295" s="33" t="s">
        <v>1084</v>
      </c>
      <c r="K295" s="59">
        <f t="shared" si="164"/>
        <v>43908</v>
      </c>
      <c r="L295" s="60" t="str">
        <f t="shared" ca="1" si="165"/>
        <v>2020/7/1</v>
      </c>
      <c r="M295" s="44">
        <f t="shared" ca="1" si="166"/>
        <v>14310</v>
      </c>
      <c r="N295" s="61">
        <f t="shared" ca="1" si="167"/>
        <v>0.53886199825296976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6.3508570370370471E-2</v>
      </c>
    </row>
    <row r="296" spans="1:30">
      <c r="A296" s="63" t="s">
        <v>1092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0.1486719555555554</v>
      </c>
      <c r="H296" s="58">
        <f t="shared" si="163"/>
        <v>13.380475999999987</v>
      </c>
      <c r="I296" s="2" t="s">
        <v>66</v>
      </c>
      <c r="J296" s="33" t="s">
        <v>1086</v>
      </c>
      <c r="K296" s="59">
        <f t="shared" si="164"/>
        <v>43909</v>
      </c>
      <c r="L296" s="60" t="str">
        <f t="shared" ca="1" si="165"/>
        <v>2020/7/1</v>
      </c>
      <c r="M296" s="44">
        <f t="shared" ca="1" si="166"/>
        <v>9450</v>
      </c>
      <c r="N296" s="61">
        <f t="shared" ca="1" si="167"/>
        <v>0.51681203597883552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4.13280444444446E-2</v>
      </c>
    </row>
    <row r="297" spans="1:30">
      <c r="A297" s="63" t="s">
        <v>1093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0.13549306666666658</v>
      </c>
      <c r="H297" s="58">
        <f t="shared" si="163"/>
        <v>12.194375999999991</v>
      </c>
      <c r="I297" s="2" t="s">
        <v>66</v>
      </c>
      <c r="J297" s="33" t="s">
        <v>1088</v>
      </c>
      <c r="K297" s="59">
        <f t="shared" si="164"/>
        <v>43910</v>
      </c>
      <c r="L297" s="60" t="str">
        <f t="shared" ca="1" si="165"/>
        <v>2020/7/1</v>
      </c>
      <c r="M297" s="44">
        <f t="shared" ca="1" si="166"/>
        <v>9360</v>
      </c>
      <c r="N297" s="61">
        <f t="shared" ca="1" si="167"/>
        <v>0.4755285512820509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5.4506933333333424E-2</v>
      </c>
    </row>
    <row r="298" spans="1:30">
      <c r="A298" s="63" t="s">
        <v>1105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0.18135559999999992</v>
      </c>
      <c r="H298" s="58">
        <f t="shared" ref="H298:H302" si="183">IF(G298="",$F$1*C298-B298,G298-B298)</f>
        <v>24.483005999999989</v>
      </c>
      <c r="I298" s="2" t="s">
        <v>66</v>
      </c>
      <c r="J298" s="33" t="s">
        <v>1096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2020/7/1</v>
      </c>
      <c r="M298" s="44">
        <f t="shared" ref="M298:M302" ca="1" si="186">(L298-K298+1)*B298</f>
        <v>13635</v>
      </c>
      <c r="N298" s="61">
        <f t="shared" ref="N298:N302" ca="1" si="187">H298/M298*365</f>
        <v>0.6553939999999997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3.8644400000000106E-2</v>
      </c>
    </row>
    <row r="299" spans="1:30">
      <c r="A299" s="63" t="s">
        <v>1106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0.16092832222222217</v>
      </c>
      <c r="H299" s="58">
        <f t="shared" si="183"/>
        <v>14.483548999999996</v>
      </c>
      <c r="I299" s="2" t="s">
        <v>66</v>
      </c>
      <c r="J299" s="33" t="s">
        <v>1098</v>
      </c>
      <c r="K299" s="59">
        <f t="shared" si="184"/>
        <v>43914</v>
      </c>
      <c r="L299" s="60" t="str">
        <f t="shared" ca="1" si="185"/>
        <v>2020/7/1</v>
      </c>
      <c r="M299" s="44">
        <f t="shared" ca="1" si="186"/>
        <v>9000</v>
      </c>
      <c r="N299" s="61">
        <f t="shared" ca="1" si="187"/>
        <v>0.58738837611111094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2.9071677777777832E-2</v>
      </c>
    </row>
    <row r="300" spans="1:30">
      <c r="A300" s="63" t="s">
        <v>1107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0.13905136666666668</v>
      </c>
      <c r="H300" s="58">
        <f t="shared" si="183"/>
        <v>12.514623</v>
      </c>
      <c r="I300" s="2" t="s">
        <v>66</v>
      </c>
      <c r="J300" s="33" t="s">
        <v>1100</v>
      </c>
      <c r="K300" s="59">
        <f t="shared" si="184"/>
        <v>43915</v>
      </c>
      <c r="L300" s="60" t="str">
        <f t="shared" ca="1" si="185"/>
        <v>2020/7/1</v>
      </c>
      <c r="M300" s="44">
        <f t="shared" ca="1" si="186"/>
        <v>8910</v>
      </c>
      <c r="N300" s="61">
        <f t="shared" ca="1" si="187"/>
        <v>0.51266412962962971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5.0948633333333326E-2</v>
      </c>
    </row>
    <row r="301" spans="1:30">
      <c r="A301" s="63" t="s">
        <v>1108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0.14928697037037034</v>
      </c>
      <c r="H301" s="58">
        <f t="shared" si="183"/>
        <v>20.153740999999997</v>
      </c>
      <c r="I301" s="2" t="s">
        <v>66</v>
      </c>
      <c r="J301" s="33" t="s">
        <v>1102</v>
      </c>
      <c r="K301" s="59">
        <f t="shared" si="184"/>
        <v>43916</v>
      </c>
      <c r="L301" s="60" t="str">
        <f t="shared" ca="1" si="185"/>
        <v>2020/7/1</v>
      </c>
      <c r="M301" s="44">
        <f t="shared" ca="1" si="186"/>
        <v>13230</v>
      </c>
      <c r="N301" s="61">
        <f t="shared" ca="1" si="187"/>
        <v>0.55601779780801197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7.0713029629629692E-2</v>
      </c>
    </row>
    <row r="302" spans="1:30">
      <c r="A302" s="63" t="s">
        <v>1109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0.15411922962962959</v>
      </c>
      <c r="H302" s="58">
        <f t="shared" si="183"/>
        <v>20.806095999999997</v>
      </c>
      <c r="I302" s="2" t="s">
        <v>66</v>
      </c>
      <c r="J302" s="33" t="s">
        <v>1104</v>
      </c>
      <c r="K302" s="59">
        <f t="shared" si="184"/>
        <v>43917</v>
      </c>
      <c r="L302" s="60" t="str">
        <f t="shared" ca="1" si="185"/>
        <v>2020/7/1</v>
      </c>
      <c r="M302" s="44">
        <f t="shared" ca="1" si="186"/>
        <v>13095</v>
      </c>
      <c r="N302" s="61">
        <f t="shared" ca="1" si="187"/>
        <v>0.5799331836578846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6.5880770370370434E-2</v>
      </c>
    </row>
    <row r="303" spans="1:30">
      <c r="A303" s="63" t="s">
        <v>1122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0.17759961666666654</v>
      </c>
      <c r="H303" s="58">
        <f t="shared" ref="H303" si="203">IF(G303="",$F$1*C303-B303,G303-B303)</f>
        <v>42.623907999999972</v>
      </c>
      <c r="I303" s="2" t="s">
        <v>66</v>
      </c>
      <c r="J303" s="33" t="s">
        <v>1113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2020/7/1</v>
      </c>
      <c r="M303" s="44">
        <f t="shared" ref="M303" ca="1" si="206">(L303-K303+1)*B303</f>
        <v>22560</v>
      </c>
      <c r="N303" s="61">
        <f t="shared" ref="N303" ca="1" si="207">H303/M303*365</f>
        <v>0.68961553280141796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0.11240038333333349</v>
      </c>
    </row>
    <row r="304" spans="1:30">
      <c r="A304" s="63" t="s">
        <v>1123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0.17483204999999985</v>
      </c>
      <c r="H304" s="58">
        <f t="shared" ref="H304:H305" si="223">IF(G304="",$F$1*C304-B304,G304-B304)</f>
        <v>41.959691999999961</v>
      </c>
      <c r="I304" s="2" t="s">
        <v>66</v>
      </c>
      <c r="J304" s="33" t="s">
        <v>1115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2020/7/1</v>
      </c>
      <c r="M304" s="44">
        <f t="shared" ref="M304:M305" ca="1" si="226">(L304-K304+1)*B304</f>
        <v>22320</v>
      </c>
      <c r="N304" s="61">
        <f t="shared" ref="N304:N305" ca="1" si="227">H304/M304*365</f>
        <v>0.6861687983870961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0.11516795000000019</v>
      </c>
    </row>
    <row r="305" spans="1:30">
      <c r="A305" s="63" t="s">
        <v>1124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0.17947760833333321</v>
      </c>
      <c r="H305" s="58">
        <f t="shared" si="223"/>
        <v>43.074625999999967</v>
      </c>
      <c r="I305" s="2" t="s">
        <v>66</v>
      </c>
      <c r="J305" s="33" t="s">
        <v>1117</v>
      </c>
      <c r="K305" s="59">
        <f t="shared" si="224"/>
        <v>43922</v>
      </c>
      <c r="L305" s="60" t="str">
        <f t="shared" ca="1" si="225"/>
        <v>2020/7/1</v>
      </c>
      <c r="M305" s="44">
        <f t="shared" ca="1" si="226"/>
        <v>22080</v>
      </c>
      <c r="N305" s="61">
        <f t="shared" ca="1" si="227"/>
        <v>0.71205790262681101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0.11052239166666683</v>
      </c>
    </row>
    <row r="306" spans="1:30">
      <c r="A306" s="63" t="s">
        <v>1125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0.15199962499999983</v>
      </c>
      <c r="H306" s="58">
        <f t="shared" ref="H306:H307" si="243">IF(G306="",$F$1*C306-B306,G306-B306)</f>
        <v>36.479909999999961</v>
      </c>
      <c r="I306" s="2" t="s">
        <v>66</v>
      </c>
      <c r="J306" s="33" t="s">
        <v>1119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2020/7/1</v>
      </c>
      <c r="M306" s="44">
        <f t="shared" ref="M306:M307" ca="1" si="246">(L306-K306+1)*B306</f>
        <v>21840</v>
      </c>
      <c r="N306" s="61">
        <f t="shared" ref="N306:N307" ca="1" si="247">H306/M306*365</f>
        <v>0.6096688255494499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0.1380003750000002</v>
      </c>
    </row>
    <row r="307" spans="1:30">
      <c r="A307" s="63" t="s">
        <v>1126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0.1604450962962963</v>
      </c>
      <c r="H307" s="58">
        <f t="shared" si="243"/>
        <v>21.660088000000002</v>
      </c>
      <c r="I307" s="2" t="s">
        <v>66</v>
      </c>
      <c r="J307" s="33" t="s">
        <v>1121</v>
      </c>
      <c r="K307" s="59">
        <f t="shared" si="244"/>
        <v>43924</v>
      </c>
      <c r="L307" s="60" t="str">
        <f t="shared" ca="1" si="245"/>
        <v>2020/7/1</v>
      </c>
      <c r="M307" s="44">
        <f t="shared" ca="1" si="246"/>
        <v>12150</v>
      </c>
      <c r="N307" s="61">
        <f t="shared" ca="1" si="247"/>
        <v>0.65069400164609059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5.9554903703703727E-2</v>
      </c>
    </row>
    <row r="308" spans="1:30">
      <c r="A308" s="63" t="s">
        <v>1135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0.12732215555555554</v>
      </c>
      <c r="H308" s="58">
        <f t="shared" ref="H308:H311" si="263">IF(G308="",$F$1*C308-B308,G308-B308)</f>
        <v>17.188490999999999</v>
      </c>
      <c r="I308" s="2" t="s">
        <v>66</v>
      </c>
      <c r="J308" s="33" t="s">
        <v>1128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2020/7/1</v>
      </c>
      <c r="M308" s="44">
        <f t="shared" ref="M308:M311" ca="1" si="266">(L308-K308+1)*B308</f>
        <v>11610</v>
      </c>
      <c r="N308" s="61">
        <f t="shared" ref="N308:N311" ca="1" si="267">H308/M308*365</f>
        <v>0.54037891602067178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9.267784444444449E-2</v>
      </c>
    </row>
    <row r="309" spans="1:30">
      <c r="A309" s="63" t="s">
        <v>1136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0.12644356296296302</v>
      </c>
      <c r="H309" s="58">
        <f t="shared" si="263"/>
        <v>17.069881000000009</v>
      </c>
      <c r="I309" s="2" t="s">
        <v>66</v>
      </c>
      <c r="J309" s="33" t="s">
        <v>1130</v>
      </c>
      <c r="K309" s="59">
        <f t="shared" si="264"/>
        <v>43929</v>
      </c>
      <c r="L309" s="60" t="str">
        <f t="shared" ca="1" si="265"/>
        <v>2020/7/1</v>
      </c>
      <c r="M309" s="44">
        <f t="shared" ca="1" si="266"/>
        <v>11475</v>
      </c>
      <c r="N309" s="61">
        <f t="shared" ca="1" si="267"/>
        <v>0.54296353507625306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9.3556437037037005E-2</v>
      </c>
    </row>
    <row r="310" spans="1:30">
      <c r="A310" s="63" t="s">
        <v>1137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0.11625188888888871</v>
      </c>
      <c r="H310" s="58">
        <f t="shared" si="263"/>
        <v>15.694004999999976</v>
      </c>
      <c r="I310" s="2" t="s">
        <v>66</v>
      </c>
      <c r="J310" s="33" t="s">
        <v>1132</v>
      </c>
      <c r="K310" s="59">
        <f t="shared" si="264"/>
        <v>43930</v>
      </c>
      <c r="L310" s="60" t="str">
        <f t="shared" ca="1" si="265"/>
        <v>2020/7/1</v>
      </c>
      <c r="M310" s="44">
        <f t="shared" ca="1" si="266"/>
        <v>11340</v>
      </c>
      <c r="N310" s="61">
        <f t="shared" ca="1" si="267"/>
        <v>0.50514213624338544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0.10374811111111132</v>
      </c>
    </row>
    <row r="311" spans="1:30">
      <c r="A311" s="63" t="s">
        <v>1138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0.13891957777777778</v>
      </c>
      <c r="H311" s="58">
        <f t="shared" si="263"/>
        <v>18.754142999999999</v>
      </c>
      <c r="I311" s="2" t="s">
        <v>66</v>
      </c>
      <c r="J311" s="33" t="s">
        <v>1134</v>
      </c>
      <c r="K311" s="59">
        <f t="shared" si="264"/>
        <v>43931</v>
      </c>
      <c r="L311" s="60" t="str">
        <f t="shared" ca="1" si="265"/>
        <v>2020/7/1</v>
      </c>
      <c r="M311" s="44">
        <f t="shared" ca="1" si="266"/>
        <v>11205</v>
      </c>
      <c r="N311" s="61">
        <f t="shared" ca="1" si="267"/>
        <v>0.61091139625167334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8.1080422222222254E-2</v>
      </c>
    </row>
    <row r="312" spans="1:30">
      <c r="A312" s="63" t="s">
        <v>1150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0.14709048888888884</v>
      </c>
      <c r="H312" s="58">
        <f t="shared" ref="H312:H316" si="283">IF(G312="",$F$1*C312-B312,G312-B312)</f>
        <v>19.857215999999994</v>
      </c>
      <c r="I312" s="2" t="s">
        <v>66</v>
      </c>
      <c r="J312" s="33" t="s">
        <v>1141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2020/7/1</v>
      </c>
      <c r="M312" s="44">
        <f t="shared" ref="M312:M316" ca="1" si="286">(L312-K312+1)*B312</f>
        <v>10800</v>
      </c>
      <c r="N312" s="61">
        <f t="shared" ref="N312:N316" ca="1" si="287">H312/M312*365</f>
        <v>0.67110035555555536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7.2909511111111186E-2</v>
      </c>
    </row>
    <row r="313" spans="1:30">
      <c r="A313" s="63" t="s">
        <v>1151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0.12292919259259255</v>
      </c>
      <c r="H313" s="58">
        <f t="shared" si="283"/>
        <v>16.595440999999994</v>
      </c>
      <c r="I313" s="2" t="s">
        <v>66</v>
      </c>
      <c r="J313" s="33" t="s">
        <v>1143</v>
      </c>
      <c r="K313" s="59">
        <f t="shared" si="284"/>
        <v>43935</v>
      </c>
      <c r="L313" s="60" t="str">
        <f t="shared" ca="1" si="285"/>
        <v>2020/7/1</v>
      </c>
      <c r="M313" s="44">
        <f t="shared" ca="1" si="286"/>
        <v>10665</v>
      </c>
      <c r="N313" s="61">
        <f t="shared" ca="1" si="287"/>
        <v>0.56796399109235796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9.7070807407407478E-2</v>
      </c>
    </row>
    <row r="314" spans="1:30">
      <c r="A314" s="63" t="s">
        <v>1152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0.12670714074074083</v>
      </c>
      <c r="H314" s="58">
        <f t="shared" si="283"/>
        <v>17.105464000000012</v>
      </c>
      <c r="I314" s="2" t="s">
        <v>66</v>
      </c>
      <c r="J314" s="33" t="s">
        <v>1145</v>
      </c>
      <c r="K314" s="59">
        <f t="shared" si="284"/>
        <v>43936</v>
      </c>
      <c r="L314" s="60" t="str">
        <f t="shared" ca="1" si="285"/>
        <v>2020/7/1</v>
      </c>
      <c r="M314" s="44">
        <f t="shared" ca="1" si="286"/>
        <v>10530</v>
      </c>
      <c r="N314" s="61">
        <f t="shared" ca="1" si="287"/>
        <v>0.59292444064577443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9.3292859259259203E-2</v>
      </c>
    </row>
    <row r="315" spans="1:30">
      <c r="A315" s="63" t="s">
        <v>1153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0.1167790444444443</v>
      </c>
      <c r="H315" s="58">
        <f t="shared" si="283"/>
        <v>15.765170999999981</v>
      </c>
      <c r="I315" s="2" t="s">
        <v>66</v>
      </c>
      <c r="J315" s="33" t="s">
        <v>1147</v>
      </c>
      <c r="K315" s="59">
        <f t="shared" si="284"/>
        <v>43937</v>
      </c>
      <c r="L315" s="60" t="str">
        <f t="shared" ca="1" si="285"/>
        <v>2020/7/1</v>
      </c>
      <c r="M315" s="44">
        <f t="shared" ca="1" si="286"/>
        <v>10395</v>
      </c>
      <c r="N315" s="61">
        <f t="shared" ca="1" si="287"/>
        <v>0.55356300288600213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0.10322095555555573</v>
      </c>
    </row>
    <row r="316" spans="1:30">
      <c r="A316" s="63" t="s">
        <v>1154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0.11633974814814804</v>
      </c>
      <c r="H316" s="58">
        <f t="shared" si="283"/>
        <v>15.705865999999986</v>
      </c>
      <c r="I316" s="2" t="s">
        <v>66</v>
      </c>
      <c r="J316" s="33" t="s">
        <v>1149</v>
      </c>
      <c r="K316" s="59">
        <f t="shared" si="284"/>
        <v>43938</v>
      </c>
      <c r="L316" s="60" t="str">
        <f t="shared" ca="1" si="285"/>
        <v>2020/7/1</v>
      </c>
      <c r="M316" s="44">
        <f t="shared" ca="1" si="286"/>
        <v>10260</v>
      </c>
      <c r="N316" s="61">
        <f t="shared" ca="1" si="287"/>
        <v>0.55873694834307941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0.10366025185185199</v>
      </c>
    </row>
    <row r="317" spans="1:30">
      <c r="A317" s="63" t="s">
        <v>1165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0.10289728148148146</v>
      </c>
      <c r="H317" s="58">
        <f t="shared" ref="H317:H321" si="303">IF(G317="",$F$1*C317-B317,G317-B317)</f>
        <v>13.891132999999996</v>
      </c>
      <c r="I317" s="2" t="s">
        <v>66</v>
      </c>
      <c r="J317" s="33" t="s">
        <v>1156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2020/7/1</v>
      </c>
      <c r="M317" s="44">
        <f t="shared" ref="M317:M321" ca="1" si="306">(L317-K317+1)*B317</f>
        <v>9855</v>
      </c>
      <c r="N317" s="61">
        <f t="shared" ref="N317:N321" ca="1" si="307">H317/M317*365</f>
        <v>0.51448640740740725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0.11710271851851857</v>
      </c>
    </row>
    <row r="318" spans="1:30">
      <c r="A318" s="63" t="s">
        <v>1166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0.11062889629629627</v>
      </c>
      <c r="H318" s="58">
        <f t="shared" si="303"/>
        <v>14.934900999999996</v>
      </c>
      <c r="I318" s="2" t="s">
        <v>66</v>
      </c>
      <c r="J318" s="33" t="s">
        <v>1158</v>
      </c>
      <c r="K318" s="59">
        <f t="shared" si="304"/>
        <v>43942</v>
      </c>
      <c r="L318" s="60" t="str">
        <f t="shared" ca="1" si="305"/>
        <v>2020/7/1</v>
      </c>
      <c r="M318" s="44">
        <f t="shared" ca="1" si="306"/>
        <v>9720</v>
      </c>
      <c r="N318" s="61">
        <f t="shared" ca="1" si="307"/>
        <v>0.56082704372427972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0.10937110370370376</v>
      </c>
    </row>
    <row r="319" spans="1:30">
      <c r="A319" s="63" t="s">
        <v>1167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0.1021944074074074</v>
      </c>
      <c r="H319" s="58">
        <f t="shared" si="303"/>
        <v>13.796244999999999</v>
      </c>
      <c r="I319" s="2" t="s">
        <v>66</v>
      </c>
      <c r="J319" s="33" t="s">
        <v>1160</v>
      </c>
      <c r="K319" s="59">
        <f t="shared" si="304"/>
        <v>43943</v>
      </c>
      <c r="L319" s="60" t="str">
        <f t="shared" ca="1" si="305"/>
        <v>2020/7/1</v>
      </c>
      <c r="M319" s="44">
        <f t="shared" ca="1" si="306"/>
        <v>9585</v>
      </c>
      <c r="N319" s="61">
        <f t="shared" ca="1" si="307"/>
        <v>0.52536561554512251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0.11780559259259263</v>
      </c>
    </row>
    <row r="320" spans="1:30">
      <c r="A320" s="63" t="s">
        <v>1168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0.10755382222222225</v>
      </c>
      <c r="H320" s="58">
        <f t="shared" si="303"/>
        <v>14.519766000000004</v>
      </c>
      <c r="I320" s="2" t="s">
        <v>66</v>
      </c>
      <c r="J320" s="33" t="s">
        <v>1162</v>
      </c>
      <c r="K320" s="59">
        <f t="shared" si="304"/>
        <v>43944</v>
      </c>
      <c r="L320" s="60" t="str">
        <f t="shared" ca="1" si="305"/>
        <v>2020/7/1</v>
      </c>
      <c r="M320" s="44">
        <f t="shared" ca="1" si="306"/>
        <v>9450</v>
      </c>
      <c r="N320" s="61">
        <f t="shared" ca="1" si="307"/>
        <v>0.56081635873015889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0.11244617777777778</v>
      </c>
    </row>
    <row r="321" spans="1:30">
      <c r="A321" s="63" t="s">
        <v>1169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0.12371992592592594</v>
      </c>
      <c r="H321" s="58">
        <f t="shared" si="303"/>
        <v>16.702190000000002</v>
      </c>
      <c r="I321" s="2" t="s">
        <v>66</v>
      </c>
      <c r="J321" s="33" t="s">
        <v>1164</v>
      </c>
      <c r="K321" s="59">
        <f t="shared" si="304"/>
        <v>43945</v>
      </c>
      <c r="L321" s="60" t="str">
        <f t="shared" ca="1" si="305"/>
        <v>2020/7/1</v>
      </c>
      <c r="M321" s="44">
        <f t="shared" ca="1" si="306"/>
        <v>9315</v>
      </c>
      <c r="N321" s="61">
        <f t="shared" ca="1" si="307"/>
        <v>0.65446047772410099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9.6280074074074087E-2</v>
      </c>
    </row>
    <row r="322" spans="1:30">
      <c r="A322" s="63" t="s">
        <v>1178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0.12442279999999999</v>
      </c>
      <c r="H322" s="58">
        <f t="shared" ref="H322:H325" si="323">IF(G322="",$F$1*C322-B322,G322-B322)</f>
        <v>16.797077999999999</v>
      </c>
      <c r="I322" s="2" t="s">
        <v>66</v>
      </c>
      <c r="J322" s="33" t="s">
        <v>1171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2020/7/1</v>
      </c>
      <c r="M322" s="44">
        <f t="shared" ref="M322:M325" ca="1" si="326">(L322-K322+1)*B322</f>
        <v>8910</v>
      </c>
      <c r="N322" s="61">
        <f t="shared" ref="N322:N325" ca="1" si="327">H322/M322*365</f>
        <v>0.68809578787878778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9.5577200000000043E-2</v>
      </c>
    </row>
    <row r="323" spans="1:30">
      <c r="A323" s="63" t="s">
        <v>1179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0.13197869629629636</v>
      </c>
      <c r="H323" s="58">
        <f t="shared" si="323"/>
        <v>17.817124000000007</v>
      </c>
      <c r="I323" s="2" t="s">
        <v>66</v>
      </c>
      <c r="J323" s="33" t="s">
        <v>1173</v>
      </c>
      <c r="K323" s="59">
        <f t="shared" si="324"/>
        <v>43949</v>
      </c>
      <c r="L323" s="60" t="str">
        <f t="shared" ca="1" si="325"/>
        <v>2020/7/1</v>
      </c>
      <c r="M323" s="44">
        <f t="shared" ca="1" si="326"/>
        <v>8775</v>
      </c>
      <c r="N323" s="61">
        <f t="shared" ca="1" si="327"/>
        <v>0.74111114074074103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8.8021303703703674E-2</v>
      </c>
    </row>
    <row r="324" spans="1:30">
      <c r="A324" s="63" t="s">
        <v>1180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0.13136368148148142</v>
      </c>
      <c r="H324" s="58">
        <f t="shared" si="323"/>
        <v>17.734096999999991</v>
      </c>
      <c r="I324" s="2" t="s">
        <v>66</v>
      </c>
      <c r="J324" s="33" t="s">
        <v>1175</v>
      </c>
      <c r="K324" s="59">
        <f t="shared" si="324"/>
        <v>43950</v>
      </c>
      <c r="L324" s="60" t="str">
        <f t="shared" ca="1" si="325"/>
        <v>2020/7/1</v>
      </c>
      <c r="M324" s="44">
        <f t="shared" ca="1" si="326"/>
        <v>8640</v>
      </c>
      <c r="N324" s="61">
        <f t="shared" ca="1" si="327"/>
        <v>0.74918349594907374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8.8636318518518609E-2</v>
      </c>
    </row>
    <row r="325" spans="1:30">
      <c r="A325" s="63" t="s">
        <v>1181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0.10579663703703701</v>
      </c>
      <c r="H325" s="58">
        <f t="shared" si="323"/>
        <v>14.282545999999996</v>
      </c>
      <c r="I325" s="2" t="s">
        <v>66</v>
      </c>
      <c r="J325" s="33" t="s">
        <v>1177</v>
      </c>
      <c r="K325" s="59">
        <f t="shared" si="324"/>
        <v>43951</v>
      </c>
      <c r="L325" s="60" t="str">
        <f t="shared" ca="1" si="325"/>
        <v>2020/7/1</v>
      </c>
      <c r="M325" s="44">
        <f t="shared" ca="1" si="326"/>
        <v>8505</v>
      </c>
      <c r="N325" s="61">
        <f t="shared" ca="1" si="327"/>
        <v>0.61294877013521443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0.11420336296296302</v>
      </c>
    </row>
    <row r="326" spans="1:30">
      <c r="A326" s="63" t="s">
        <v>1182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8.7434051851851824E-2</v>
      </c>
      <c r="H326" s="58">
        <f t="shared" ref="H326" si="343">IF(G326="",$F$1*C326-B326,G326-B326)</f>
        <v>11.803596999999996</v>
      </c>
      <c r="I326" s="2" t="s">
        <v>66</v>
      </c>
      <c r="J326" s="33" t="s">
        <v>1183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2020/7/1</v>
      </c>
      <c r="M326" s="44">
        <f t="shared" ref="M326" ca="1" si="346">(L326-K326+1)*B326</f>
        <v>7695</v>
      </c>
      <c r="N326" s="61">
        <f t="shared" ref="N326" ca="1" si="347">H326/M326*365</f>
        <v>0.55988471799870032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0.1325659481481482</v>
      </c>
    </row>
    <row r="327" spans="1:30">
      <c r="A327" s="63" t="s">
        <v>1184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8.840050370370367E-2</v>
      </c>
      <c r="H327" s="58">
        <f t="shared" ref="H327:H328" si="363">IF(G327="",$F$1*C327-B327,G327-B327)</f>
        <v>11.934067999999996</v>
      </c>
      <c r="I327" s="2" t="s">
        <v>66</v>
      </c>
      <c r="J327" s="33" t="s">
        <v>1185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2020/7/1</v>
      </c>
      <c r="M327" s="44">
        <f t="shared" ref="M327:M328" ca="1" si="366">(L327-K327+1)*B327</f>
        <v>7560</v>
      </c>
      <c r="N327" s="61">
        <f t="shared" ref="N327:N328" ca="1" si="367">H327/M327*365</f>
        <v>0.57618185449735437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0.13159949629629636</v>
      </c>
    </row>
    <row r="328" spans="1:30">
      <c r="A328" s="63" t="s">
        <v>1186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7.653950370370366E-2</v>
      </c>
      <c r="H328" s="58">
        <f t="shared" si="363"/>
        <v>10.332832999999994</v>
      </c>
      <c r="I328" s="2" t="s">
        <v>66</v>
      </c>
      <c r="J328" s="33" t="s">
        <v>1187</v>
      </c>
      <c r="K328" s="59">
        <f t="shared" si="364"/>
        <v>43959</v>
      </c>
      <c r="L328" s="60" t="str">
        <f t="shared" ca="1" si="365"/>
        <v>2020/7/1</v>
      </c>
      <c r="M328" s="44">
        <f t="shared" ca="1" si="366"/>
        <v>7425</v>
      </c>
      <c r="N328" s="61">
        <f t="shared" ca="1" si="367"/>
        <v>0.50794397912457878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0.14346049629629637</v>
      </c>
    </row>
    <row r="329" spans="1:30">
      <c r="A329" s="63" t="s">
        <v>1191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7.8735985185185153E-2</v>
      </c>
      <c r="H329" s="58">
        <f t="shared" ref="H329" si="383">IF(G329="",$F$1*C329-B329,G329-B329)</f>
        <v>10.629357999999996</v>
      </c>
      <c r="I329" s="2" t="s">
        <v>66</v>
      </c>
      <c r="J329" s="33" t="s">
        <v>1192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2020/7/1</v>
      </c>
      <c r="M329" s="44">
        <f t="shared" ref="M329" ca="1" si="386">(L329-K329+1)*B329</f>
        <v>7020</v>
      </c>
      <c r="N329" s="61">
        <f t="shared" ref="N329" ca="1" si="387">H329/M329*365</f>
        <v>0.55266604985754963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0.14126401481481488</v>
      </c>
    </row>
    <row r="330" spans="1:30">
      <c r="A330" s="63" t="s">
        <v>1193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7.5748770370370269E-2</v>
      </c>
      <c r="H330" s="58">
        <f t="shared" ref="H330:H333" si="403">IF(G330="",$F$1*C330-B330,G330-B330)</f>
        <v>10.226083999999986</v>
      </c>
      <c r="I330" s="2" t="s">
        <v>66</v>
      </c>
      <c r="J330" s="33" t="s">
        <v>1194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2020/7/1</v>
      </c>
      <c r="M330" s="44">
        <f t="shared" ref="M330:M333" ca="1" si="406">(L330-K330+1)*B330</f>
        <v>6885</v>
      </c>
      <c r="N330" s="61">
        <f t="shared" ref="N330:N333" ca="1" si="407">H330/M330*365</f>
        <v>0.54212355265068923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0.14425122962962977</v>
      </c>
    </row>
    <row r="331" spans="1:30">
      <c r="A331" s="63" t="s">
        <v>1195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7.1180088888888798E-2</v>
      </c>
      <c r="H331" s="58">
        <f t="shared" si="403"/>
        <v>9.6093119999999885</v>
      </c>
      <c r="I331" s="2" t="s">
        <v>66</v>
      </c>
      <c r="J331" s="33" t="s">
        <v>1196</v>
      </c>
      <c r="K331" s="59">
        <f t="shared" si="404"/>
        <v>43964</v>
      </c>
      <c r="L331" s="60" t="str">
        <f t="shared" ca="1" si="405"/>
        <v>2020/7/1</v>
      </c>
      <c r="M331" s="44">
        <f t="shared" ca="1" si="406"/>
        <v>6750</v>
      </c>
      <c r="N331" s="61">
        <f t="shared" ca="1" si="407"/>
        <v>0.5196146488888882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0.14881991111111123</v>
      </c>
    </row>
    <row r="332" spans="1:30">
      <c r="A332" s="63" t="s">
        <v>1197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8.1196044444444462E-2</v>
      </c>
      <c r="H332" s="58">
        <f t="shared" si="403"/>
        <v>10.961466000000001</v>
      </c>
      <c r="I332" s="2" t="s">
        <v>66</v>
      </c>
      <c r="J332" s="33" t="s">
        <v>1198</v>
      </c>
      <c r="K332" s="59">
        <f t="shared" si="404"/>
        <v>43965</v>
      </c>
      <c r="L332" s="60" t="str">
        <f t="shared" ca="1" si="405"/>
        <v>2020/7/1</v>
      </c>
      <c r="M332" s="44">
        <f t="shared" ca="1" si="406"/>
        <v>6615</v>
      </c>
      <c r="N332" s="61">
        <f t="shared" ca="1" si="407"/>
        <v>0.60482767800453519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0.13880395555555558</v>
      </c>
    </row>
    <row r="333" spans="1:30">
      <c r="A333" s="63" t="s">
        <v>1199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7.7154518518518372E-2</v>
      </c>
      <c r="H333" s="58">
        <f t="shared" si="403"/>
        <v>10.415859999999981</v>
      </c>
      <c r="I333" s="2" t="s">
        <v>66</v>
      </c>
      <c r="J333" s="33" t="s">
        <v>1200</v>
      </c>
      <c r="K333" s="59">
        <f t="shared" si="404"/>
        <v>43966</v>
      </c>
      <c r="L333" s="60" t="str">
        <f t="shared" ca="1" si="405"/>
        <v>2020/7/1</v>
      </c>
      <c r="M333" s="44">
        <f t="shared" ca="1" si="406"/>
        <v>6480</v>
      </c>
      <c r="N333" s="61">
        <f t="shared" ca="1" si="407"/>
        <v>0.58669581790123349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0.14284548148148166</v>
      </c>
    </row>
    <row r="334" spans="1:30">
      <c r="A334" s="63" t="s">
        <v>1216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8.0932466666666661E-2</v>
      </c>
      <c r="H334" s="58">
        <f t="shared" ref="H334:H338" si="423">IF(G334="",$F$1*C334-B334,G334-B334)</f>
        <v>10.925882999999999</v>
      </c>
      <c r="I334" s="2" t="s">
        <v>66</v>
      </c>
      <c r="J334" s="33" t="s">
        <v>1207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2020/7/1</v>
      </c>
      <c r="M334" s="44">
        <f t="shared" ref="M334:M338" ca="1" si="426">(L334-K334+1)*B334</f>
        <v>6075</v>
      </c>
      <c r="N334" s="61">
        <f t="shared" ref="N334:N338" ca="1" si="427">H334/M334*365</f>
        <v>0.65645222962962957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0.13906753333333338</v>
      </c>
    </row>
    <row r="335" spans="1:30">
      <c r="A335" s="63" t="s">
        <v>1217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6.8456451851851716E-2</v>
      </c>
      <c r="H335" s="58">
        <f t="shared" si="423"/>
        <v>9.2416209999999808</v>
      </c>
      <c r="I335" s="2" t="s">
        <v>66</v>
      </c>
      <c r="J335" s="33" t="s">
        <v>1209</v>
      </c>
      <c r="K335" s="59">
        <f t="shared" si="424"/>
        <v>43970</v>
      </c>
      <c r="L335" s="60" t="str">
        <f t="shared" ca="1" si="425"/>
        <v>2020/7/1</v>
      </c>
      <c r="M335" s="44">
        <f t="shared" ca="1" si="426"/>
        <v>5940</v>
      </c>
      <c r="N335" s="61">
        <f t="shared" ca="1" si="427"/>
        <v>0.56787738468013349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0.1515435481481483</v>
      </c>
    </row>
    <row r="336" spans="1:30">
      <c r="A336" s="63" t="s">
        <v>1218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7.8911703703703623E-2</v>
      </c>
      <c r="H336" s="58">
        <f t="shared" si="423"/>
        <v>10.653079999999989</v>
      </c>
      <c r="I336" s="2" t="s">
        <v>66</v>
      </c>
      <c r="J336" s="33" t="s">
        <v>1211</v>
      </c>
      <c r="K336" s="59">
        <f t="shared" si="424"/>
        <v>43971</v>
      </c>
      <c r="L336" s="60" t="str">
        <f t="shared" ca="1" si="425"/>
        <v>2020/7/1</v>
      </c>
      <c r="M336" s="44">
        <f t="shared" ca="1" si="426"/>
        <v>5805</v>
      </c>
      <c r="N336" s="61">
        <f t="shared" ca="1" si="427"/>
        <v>0.66983190353143762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0.14108829629629641</v>
      </c>
    </row>
    <row r="337" spans="1:30">
      <c r="A337" s="63" t="s">
        <v>1219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9.0069829629629589E-2</v>
      </c>
      <c r="H337" s="58">
        <f t="shared" si="423"/>
        <v>12.159426999999994</v>
      </c>
      <c r="I337" s="2" t="s">
        <v>66</v>
      </c>
      <c r="J337" s="33" t="s">
        <v>1213</v>
      </c>
      <c r="K337" s="59">
        <f t="shared" si="424"/>
        <v>43972</v>
      </c>
      <c r="L337" s="60" t="str">
        <f t="shared" ca="1" si="425"/>
        <v>2020/7/1</v>
      </c>
      <c r="M337" s="44">
        <f t="shared" ca="1" si="426"/>
        <v>5670</v>
      </c>
      <c r="N337" s="61">
        <f t="shared" ca="1" si="427"/>
        <v>0.78274970987654291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0.12993017037037044</v>
      </c>
    </row>
    <row r="338" spans="1:30">
      <c r="A338" s="63" t="s">
        <v>1220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0.10825669629629631</v>
      </c>
      <c r="H338" s="58">
        <f t="shared" si="423"/>
        <v>14.614654000000002</v>
      </c>
      <c r="I338" s="2" t="s">
        <v>66</v>
      </c>
      <c r="J338" s="33" t="s">
        <v>1215</v>
      </c>
      <c r="K338" s="59">
        <f t="shared" si="424"/>
        <v>43973</v>
      </c>
      <c r="L338" s="60" t="str">
        <f t="shared" ca="1" si="425"/>
        <v>2020/7/1</v>
      </c>
      <c r="M338" s="44">
        <f t="shared" ca="1" si="426"/>
        <v>5535</v>
      </c>
      <c r="N338" s="61">
        <f t="shared" ca="1" si="427"/>
        <v>0.96374863775971109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0.11174330370370372</v>
      </c>
    </row>
    <row r="339" spans="1:30">
      <c r="A339" s="63" t="s">
        <v>1221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0.11054103703703694</v>
      </c>
      <c r="H339" s="58">
        <f t="shared" ref="H339:H343" si="443">IF(G339="",$F$1*C339-B339,G339-B339)</f>
        <v>14.923039999999986</v>
      </c>
      <c r="I339" s="2" t="s">
        <v>66</v>
      </c>
      <c r="J339" s="33" t="s">
        <v>1222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2020/7/1</v>
      </c>
      <c r="M339" s="44">
        <f t="shared" ref="M339:M343" ca="1" si="446">(L339-K339+1)*B339</f>
        <v>5130</v>
      </c>
      <c r="N339" s="61">
        <f t="shared" ref="N339:N343" ca="1" si="447">H339/M339*365</f>
        <v>1.0617757504873284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0.10945896296296309</v>
      </c>
    </row>
    <row r="340" spans="1:30">
      <c r="A340" s="63" t="s">
        <v>1223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9.1036281481481435E-2</v>
      </c>
      <c r="H340" s="58">
        <f t="shared" si="443"/>
        <v>12.289897999999994</v>
      </c>
      <c r="I340" s="2" t="s">
        <v>66</v>
      </c>
      <c r="J340" s="33" t="s">
        <v>1224</v>
      </c>
      <c r="K340" s="59">
        <f t="shared" si="444"/>
        <v>43977</v>
      </c>
      <c r="L340" s="60" t="str">
        <f t="shared" ca="1" si="445"/>
        <v>2020/7/1</v>
      </c>
      <c r="M340" s="44">
        <f t="shared" ca="1" si="446"/>
        <v>4995</v>
      </c>
      <c r="N340" s="61">
        <f t="shared" ca="1" si="447"/>
        <v>0.89806061461461417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0.12896371851851859</v>
      </c>
    </row>
    <row r="341" spans="1:30">
      <c r="A341" s="63" t="s">
        <v>1225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0.10043722222222216</v>
      </c>
      <c r="H341" s="58">
        <f t="shared" si="443"/>
        <v>13.559024999999991</v>
      </c>
      <c r="I341" s="2" t="s">
        <v>66</v>
      </c>
      <c r="J341" s="33" t="s">
        <v>1226</v>
      </c>
      <c r="K341" s="59">
        <f t="shared" si="444"/>
        <v>43978</v>
      </c>
      <c r="L341" s="60" t="str">
        <f t="shared" ca="1" si="445"/>
        <v>2020/7/1</v>
      </c>
      <c r="M341" s="44">
        <f t="shared" ca="1" si="446"/>
        <v>4860</v>
      </c>
      <c r="N341" s="61">
        <f t="shared" ca="1" si="447"/>
        <v>1.0183218364197524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0.11956277777777786</v>
      </c>
    </row>
    <row r="342" spans="1:30">
      <c r="A342" s="63" t="s">
        <v>1227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0.10166725185185181</v>
      </c>
      <c r="H342" s="58">
        <f t="shared" si="443"/>
        <v>13.725078999999994</v>
      </c>
      <c r="I342" s="2" t="s">
        <v>66</v>
      </c>
      <c r="J342" s="33" t="s">
        <v>1228</v>
      </c>
      <c r="K342" s="59">
        <f t="shared" si="444"/>
        <v>43979</v>
      </c>
      <c r="L342" s="60" t="str">
        <f t="shared" ca="1" si="445"/>
        <v>2020/7/1</v>
      </c>
      <c r="M342" s="44">
        <f t="shared" ca="1" si="446"/>
        <v>4725</v>
      </c>
      <c r="N342" s="61">
        <f t="shared" ca="1" si="447"/>
        <v>1.0602441978835975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0.11833274814814822</v>
      </c>
    </row>
    <row r="343" spans="1:30">
      <c r="A343" s="63" t="s">
        <v>1229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9.2617748148148007E-2</v>
      </c>
      <c r="H343" s="58">
        <f t="shared" si="443"/>
        <v>12.503395999999981</v>
      </c>
      <c r="I343" s="2" t="s">
        <v>66</v>
      </c>
      <c r="J343" s="33" t="s">
        <v>1230</v>
      </c>
      <c r="K343" s="59">
        <f t="shared" si="444"/>
        <v>43980</v>
      </c>
      <c r="L343" s="60" t="str">
        <f t="shared" ca="1" si="445"/>
        <v>2020/7/1</v>
      </c>
      <c r="M343" s="44">
        <f t="shared" ca="1" si="446"/>
        <v>4590</v>
      </c>
      <c r="N343" s="61">
        <f t="shared" ca="1" si="447"/>
        <v>0.99427876688452999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0.12738225185185204</v>
      </c>
    </row>
    <row r="344" spans="1:30">
      <c r="A344" s="63" t="s">
        <v>1237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6.1867007407407415E-2</v>
      </c>
      <c r="H344" s="58">
        <f t="shared" ref="H344" si="463">IF(G344="",$F$1*C344-B344,G344-B344)</f>
        <v>8.3520460000000014</v>
      </c>
      <c r="I344" s="2" t="s">
        <v>66</v>
      </c>
      <c r="J344" s="33" t="s">
        <v>1238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2020/7/1</v>
      </c>
      <c r="M344" s="44">
        <f t="shared" ref="M344" ca="1" si="466">(L344-K344+1)*B344</f>
        <v>4185</v>
      </c>
      <c r="N344" s="61">
        <f t="shared" ref="N344" ca="1" si="467">H344/M344*365</f>
        <v>0.72843411947431314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0.15813299259259261</v>
      </c>
    </row>
    <row r="345" spans="1:30">
      <c r="A345" s="63" t="s">
        <v>1239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6.2306303703703679E-2</v>
      </c>
      <c r="H345" s="58">
        <f t="shared" ref="H345:H348" si="483">IF(G345="",$F$1*C345-B345,G345-B345)</f>
        <v>8.4113509999999962</v>
      </c>
      <c r="I345" s="2" t="s">
        <v>66</v>
      </c>
      <c r="J345" s="33" t="s">
        <v>1240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2020/7/1</v>
      </c>
      <c r="M345" s="44">
        <f t="shared" ref="M345:M348" ca="1" si="486">(L345-K345+1)*B345</f>
        <v>4050</v>
      </c>
      <c r="N345" s="61">
        <f t="shared" ref="N345:N348" ca="1" si="487">H345/M345*365</f>
        <v>0.75806002839506137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0.15769369629629634</v>
      </c>
    </row>
    <row r="346" spans="1:30">
      <c r="A346" s="63" t="s">
        <v>1241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6.0988414814814901E-2</v>
      </c>
      <c r="H346" s="58">
        <f t="shared" si="483"/>
        <v>8.2334360000000117</v>
      </c>
      <c r="I346" s="2" t="s">
        <v>66</v>
      </c>
      <c r="J346" s="33" t="s">
        <v>1242</v>
      </c>
      <c r="K346" s="59">
        <f t="shared" si="484"/>
        <v>43985</v>
      </c>
      <c r="L346" s="60" t="str">
        <f t="shared" ca="1" si="485"/>
        <v>2020/7/1</v>
      </c>
      <c r="M346" s="44">
        <f t="shared" ca="1" si="486"/>
        <v>3915</v>
      </c>
      <c r="N346" s="61">
        <f t="shared" ca="1" si="487"/>
        <v>0.76761280715198066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0.15901158518518513</v>
      </c>
    </row>
    <row r="347" spans="1:30">
      <c r="A347" s="63" t="s">
        <v>1243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6.0373399999999973E-2</v>
      </c>
      <c r="H347" s="58">
        <f t="shared" si="483"/>
        <v>8.1504089999999962</v>
      </c>
      <c r="I347" s="2" t="s">
        <v>66</v>
      </c>
      <c r="J347" s="33" t="s">
        <v>1244</v>
      </c>
      <c r="K347" s="59">
        <f t="shared" si="484"/>
        <v>43986</v>
      </c>
      <c r="L347" s="60" t="str">
        <f t="shared" ca="1" si="485"/>
        <v>2020/7/1</v>
      </c>
      <c r="M347" s="44">
        <f t="shared" ca="1" si="486"/>
        <v>3780</v>
      </c>
      <c r="N347" s="61">
        <f t="shared" ca="1" si="487"/>
        <v>0.78701039285714247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0.15962660000000006</v>
      </c>
    </row>
    <row r="348" spans="1:30">
      <c r="A348" s="63" t="s">
        <v>1245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5.8528355555555606E-2</v>
      </c>
      <c r="H348" s="58">
        <f t="shared" si="483"/>
        <v>7.9013280000000066</v>
      </c>
      <c r="I348" s="2" t="s">
        <v>66</v>
      </c>
      <c r="J348" s="33" t="s">
        <v>1246</v>
      </c>
      <c r="K348" s="59">
        <f t="shared" si="484"/>
        <v>43987</v>
      </c>
      <c r="L348" s="60" t="str">
        <f t="shared" ca="1" si="485"/>
        <v>2020/7/1</v>
      </c>
      <c r="M348" s="44">
        <f t="shared" ca="1" si="486"/>
        <v>3645</v>
      </c>
      <c r="N348" s="61">
        <f t="shared" ca="1" si="487"/>
        <v>0.79121665843621469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0.16147164444444442</v>
      </c>
    </row>
    <row r="349" spans="1:30">
      <c r="A349" s="63" t="s">
        <v>1262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5.9758385185185253E-2</v>
      </c>
      <c r="H349" s="58">
        <f t="shared" ref="H349:H353" si="503">IF(G349="",$F$1*C349-B349,G349-B349)</f>
        <v>8.0673820000000092</v>
      </c>
      <c r="I349" s="2" t="s">
        <v>66</v>
      </c>
      <c r="J349" s="33" t="s">
        <v>1253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2020/7/1</v>
      </c>
      <c r="M349" s="44">
        <f t="shared" ref="M349:M353" ca="1" si="506">(L349-K349+1)*B349</f>
        <v>3240</v>
      </c>
      <c r="N349" s="61">
        <f t="shared" ref="N349:N353" ca="1" si="507">H349/M349*365</f>
        <v>0.90882544135802568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0.16024161481481478</v>
      </c>
    </row>
    <row r="350" spans="1:30">
      <c r="A350" s="63" t="s">
        <v>1263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5.3256799999999875E-2</v>
      </c>
      <c r="H350" s="58">
        <f t="shared" si="503"/>
        <v>7.1896679999999833</v>
      </c>
      <c r="I350" s="2" t="s">
        <v>66</v>
      </c>
      <c r="J350" s="33" t="s">
        <v>1255</v>
      </c>
      <c r="K350" s="59">
        <f t="shared" si="504"/>
        <v>43991</v>
      </c>
      <c r="L350" s="60" t="str">
        <f t="shared" ca="1" si="505"/>
        <v>2020/7/1</v>
      </c>
      <c r="M350" s="44">
        <f t="shared" ca="1" si="506"/>
        <v>3105</v>
      </c>
      <c r="N350" s="61">
        <f t="shared" ca="1" si="507"/>
        <v>0.84516226086956336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0.16674320000000015</v>
      </c>
    </row>
    <row r="351" spans="1:30">
      <c r="A351" s="63" t="s">
        <v>1264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5.1323896296296176E-2</v>
      </c>
      <c r="H351" s="58">
        <f t="shared" si="503"/>
        <v>6.9287259999999833</v>
      </c>
      <c r="I351" s="2" t="s">
        <v>66</v>
      </c>
      <c r="J351" s="33" t="s">
        <v>1257</v>
      </c>
      <c r="K351" s="59">
        <f t="shared" si="504"/>
        <v>43992</v>
      </c>
      <c r="L351" s="60" t="str">
        <f t="shared" ca="1" si="505"/>
        <v>2020/7/1</v>
      </c>
      <c r="M351" s="44">
        <f t="shared" ca="1" si="506"/>
        <v>2970</v>
      </c>
      <c r="N351" s="61">
        <f t="shared" ca="1" si="507"/>
        <v>0.8515100976430956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0.16867610370370384</v>
      </c>
    </row>
    <row r="352" spans="1:30">
      <c r="A352" s="63" t="s">
        <v>1265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5.5541140740740715E-2</v>
      </c>
      <c r="H352" s="58">
        <f t="shared" si="503"/>
        <v>7.4980539999999962</v>
      </c>
      <c r="I352" s="2" t="s">
        <v>66</v>
      </c>
      <c r="J352" s="33" t="s">
        <v>1259</v>
      </c>
      <c r="K352" s="59">
        <f t="shared" si="504"/>
        <v>43993</v>
      </c>
      <c r="L352" s="60" t="str">
        <f t="shared" ca="1" si="505"/>
        <v>2020/7/1</v>
      </c>
      <c r="M352" s="44">
        <f t="shared" ca="1" si="506"/>
        <v>2835</v>
      </c>
      <c r="N352" s="61">
        <f t="shared" ca="1" si="507"/>
        <v>0.96535792239858864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0.16445885925925932</v>
      </c>
    </row>
    <row r="353" spans="1:30">
      <c r="A353" s="63" t="s">
        <v>1266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5.4311111111111067E-2</v>
      </c>
      <c r="H353" s="58">
        <f t="shared" si="503"/>
        <v>7.3319999999999936</v>
      </c>
      <c r="I353" s="2" t="s">
        <v>66</v>
      </c>
      <c r="J353" s="33" t="s">
        <v>1261</v>
      </c>
      <c r="K353" s="59">
        <f t="shared" si="504"/>
        <v>43994</v>
      </c>
      <c r="L353" s="60" t="str">
        <f t="shared" ca="1" si="505"/>
        <v>2020/7/1</v>
      </c>
      <c r="M353" s="44">
        <f t="shared" ca="1" si="506"/>
        <v>2700</v>
      </c>
      <c r="N353" s="61">
        <f t="shared" ca="1" si="507"/>
        <v>0.99117777777777683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0.16568888888888897</v>
      </c>
    </row>
    <row r="354" spans="1:30">
      <c r="A354" s="63" t="s">
        <v>1277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5.492612592592578E-2</v>
      </c>
      <c r="H354" s="58">
        <f t="shared" ref="H354:H358" si="523">IF(G354="",$F$1*C354-B354,G354-B354)</f>
        <v>7.4150269999999807</v>
      </c>
      <c r="I354" s="2" t="s">
        <v>66</v>
      </c>
      <c r="J354" s="33" t="s">
        <v>1268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2020/7/1</v>
      </c>
      <c r="M354" s="44">
        <f t="shared" ref="M354:M358" ca="1" si="526">(L354-K354+1)*B354</f>
        <v>2295</v>
      </c>
      <c r="N354" s="61">
        <f t="shared" ref="N354:N358" ca="1" si="527">H354/M354*365</f>
        <v>1.1792962331154653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0.16507387407407426</v>
      </c>
    </row>
    <row r="355" spans="1:30">
      <c r="A355" s="63" t="s">
        <v>1278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3.5597088888888954E-2</v>
      </c>
      <c r="H355" s="58">
        <f t="shared" si="523"/>
        <v>4.8056070000000091</v>
      </c>
      <c r="I355" s="2" t="s">
        <v>66</v>
      </c>
      <c r="J355" s="33" t="s">
        <v>1270</v>
      </c>
      <c r="K355" s="59">
        <f t="shared" si="524"/>
        <v>43998</v>
      </c>
      <c r="L355" s="60" t="str">
        <f t="shared" ca="1" si="525"/>
        <v>2020/7/1</v>
      </c>
      <c r="M355" s="44">
        <f t="shared" ca="1" si="526"/>
        <v>2160</v>
      </c>
      <c r="N355" s="61">
        <f t="shared" ca="1" si="527"/>
        <v>0.81205859027777927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0.18440291111111107</v>
      </c>
    </row>
    <row r="356" spans="1:30">
      <c r="A356" s="63" t="s">
        <v>1279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2.9183362962962915E-2</v>
      </c>
      <c r="H356" s="58">
        <f t="shared" si="523"/>
        <v>3.9397539999999935</v>
      </c>
      <c r="I356" s="2" t="s">
        <v>66</v>
      </c>
      <c r="J356" s="33" t="s">
        <v>1272</v>
      </c>
      <c r="K356" s="59">
        <f t="shared" si="524"/>
        <v>43999</v>
      </c>
      <c r="L356" s="60" t="str">
        <f t="shared" ca="1" si="525"/>
        <v>2020/7/1</v>
      </c>
      <c r="M356" s="44">
        <f t="shared" ca="1" si="526"/>
        <v>2025</v>
      </c>
      <c r="N356" s="61">
        <f t="shared" ca="1" si="527"/>
        <v>0.71012849876543094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0.19081663703703711</v>
      </c>
    </row>
    <row r="357" spans="1:30">
      <c r="A357" s="63" t="s">
        <v>1280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2.8744066666666658E-2</v>
      </c>
      <c r="H357" s="58">
        <f t="shared" si="523"/>
        <v>3.8804489999999987</v>
      </c>
      <c r="I357" s="2" t="s">
        <v>66</v>
      </c>
      <c r="J357" s="33" t="s">
        <v>1274</v>
      </c>
      <c r="K357" s="59">
        <f t="shared" si="524"/>
        <v>44000</v>
      </c>
      <c r="L357" s="60" t="str">
        <f t="shared" ca="1" si="525"/>
        <v>2020/7/1</v>
      </c>
      <c r="M357" s="44">
        <f t="shared" ca="1" si="526"/>
        <v>1890</v>
      </c>
      <c r="N357" s="61">
        <f t="shared" ca="1" si="527"/>
        <v>0.74939888095238061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0.19125593333333338</v>
      </c>
    </row>
    <row r="358" spans="1:30">
      <c r="A358" s="63" t="s">
        <v>1281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1.7761659259259155E-2</v>
      </c>
      <c r="H358" s="58">
        <f t="shared" si="523"/>
        <v>2.3978239999999857</v>
      </c>
      <c r="I358" s="2" t="s">
        <v>66</v>
      </c>
      <c r="J358" s="33" t="s">
        <v>1276</v>
      </c>
      <c r="K358" s="59">
        <f t="shared" si="524"/>
        <v>44001</v>
      </c>
      <c r="L358" s="60" t="str">
        <f t="shared" ca="1" si="525"/>
        <v>2020/7/1</v>
      </c>
      <c r="M358" s="44">
        <f t="shared" ca="1" si="526"/>
        <v>1755</v>
      </c>
      <c r="N358" s="61">
        <f t="shared" ca="1" si="527"/>
        <v>0.49869274074073777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0.20223834074074087</v>
      </c>
    </row>
    <row r="359" spans="1:30">
      <c r="A359" s="63" t="s">
        <v>1294</v>
      </c>
      <c r="B359" s="2">
        <v>135</v>
      </c>
      <c r="C359" s="56">
        <v>115.72</v>
      </c>
      <c r="D359" s="57">
        <v>1.1659999999999999</v>
      </c>
      <c r="E359" s="32">
        <f t="shared" ref="E359:E361" si="541">10%*Q359+13%</f>
        <v>0.22000000000000003</v>
      </c>
      <c r="F359" s="26">
        <f t="shared" ref="F359:F361" si="542">IF(G359="",($F$1*C359-B359)/B359,H359/B359)</f>
        <v>1.6707348148148178E-2</v>
      </c>
      <c r="H359" s="58">
        <f t="shared" ref="H359:H361" si="543">IF(G359="",$F$1*C359-B359,G359-B359)</f>
        <v>2.2554920000000038</v>
      </c>
      <c r="I359" s="2" t="s">
        <v>66</v>
      </c>
      <c r="J359" s="33" t="s">
        <v>1295</v>
      </c>
      <c r="K359" s="59">
        <f t="shared" ref="K359:K361" si="544">DATE(MID(J359,1,4),MID(J359,5,2),MID(J359,7,2))</f>
        <v>44004</v>
      </c>
      <c r="L359" s="60" t="str">
        <f t="shared" ref="L359:L361" ca="1" si="545">IF(LEN(J359) &gt; 15,DATE(MID(J359,12,4),MID(J359,16,2),MID(J359,18,2)),TEXT(TODAY(),"yyyy/m/d"))</f>
        <v>2020/7/1</v>
      </c>
      <c r="M359" s="44">
        <f t="shared" ref="M359:M361" ca="1" si="546">(L359-K359+1)*B359</f>
        <v>1350</v>
      </c>
      <c r="N359" s="61">
        <f t="shared" ref="N359:N361" ca="1" si="547">H359/M359*365</f>
        <v>0.60981820740740844</v>
      </c>
      <c r="O359" s="35">
        <f t="shared" ref="O359:O361" si="548">D359*C359</f>
        <v>134.92952</v>
      </c>
      <c r="P359" s="35">
        <f t="shared" ref="P359:P361" si="549">O359-B359</f>
        <v>-7.0480000000003429E-2</v>
      </c>
      <c r="Q359" s="36">
        <f t="shared" ref="Q359:Q361" si="550">B359/150</f>
        <v>0.9</v>
      </c>
      <c r="R359" s="37">
        <f t="shared" ref="R359:R361" si="551">R358+C359-T359</f>
        <v>42096.589999999967</v>
      </c>
      <c r="S359" s="38">
        <f t="shared" ref="S359:S361" si="552">R359*D359</f>
        <v>49084.623939999961</v>
      </c>
      <c r="T359" s="38"/>
      <c r="U359" s="62"/>
      <c r="V359" s="39">
        <f t="shared" ref="V359:V361" si="553">U359+V358</f>
        <v>12581.689999999999</v>
      </c>
      <c r="W359" s="39">
        <f t="shared" ref="W359:W361" si="554">S359+V359</f>
        <v>61666.313939999964</v>
      </c>
      <c r="X359" s="1">
        <f t="shared" ref="X359:X361" si="555">X358+B359</f>
        <v>53105</v>
      </c>
      <c r="Y359" s="37">
        <f t="shared" ref="Y359:Y361" si="556">W359-X359</f>
        <v>8561.3139399999636</v>
      </c>
      <c r="Z359" s="112">
        <f t="shared" ref="Z359:Z361" si="557">W359/X359-1</f>
        <v>0.16121483739760789</v>
      </c>
      <c r="AA359" s="112">
        <f t="shared" ref="AA359:AA360" si="558">S359/(X359-V359)-1</f>
        <v>0.21126887068208311</v>
      </c>
      <c r="AB359" s="112">
        <f>SUM($C$2:C359)*D359/SUM($B$2:B359)-1</f>
        <v>0.19272237943696391</v>
      </c>
      <c r="AC359" s="112">
        <f t="shared" ref="AC359:AC361" si="559">Z359-AB359</f>
        <v>-3.1507542039356018E-2</v>
      </c>
      <c r="AD359" s="40">
        <f t="shared" ref="AD359:AD361" si="560">IF(E359-F359&lt;0,"达成",E359-F359)</f>
        <v>0.20329265185185186</v>
      </c>
    </row>
    <row r="360" spans="1:30">
      <c r="A360" s="63" t="s">
        <v>1296</v>
      </c>
      <c r="B360" s="2">
        <v>135</v>
      </c>
      <c r="C360" s="56">
        <v>115.31</v>
      </c>
      <c r="D360" s="57">
        <v>1.1700999999999999</v>
      </c>
      <c r="E360" s="32">
        <f t="shared" si="541"/>
        <v>0.22000000000000003</v>
      </c>
      <c r="F360" s="26">
        <f t="shared" si="542"/>
        <v>1.3105118518518566E-2</v>
      </c>
      <c r="H360" s="58">
        <f t="shared" si="543"/>
        <v>1.7691910000000064</v>
      </c>
      <c r="I360" s="2" t="s">
        <v>66</v>
      </c>
      <c r="J360" s="33" t="s">
        <v>1297</v>
      </c>
      <c r="K360" s="59">
        <f t="shared" si="544"/>
        <v>44005</v>
      </c>
      <c r="L360" s="60" t="str">
        <f t="shared" ca="1" si="545"/>
        <v>2020/7/1</v>
      </c>
      <c r="M360" s="44">
        <f t="shared" ca="1" si="546"/>
        <v>1215</v>
      </c>
      <c r="N360" s="61">
        <f t="shared" ca="1" si="547"/>
        <v>0.53148536213991959</v>
      </c>
      <c r="O360" s="35">
        <f t="shared" si="548"/>
        <v>134.92423099999999</v>
      </c>
      <c r="P360" s="35">
        <f t="shared" si="549"/>
        <v>-7.5769000000008191E-2</v>
      </c>
      <c r="Q360" s="36">
        <f t="shared" si="550"/>
        <v>0.9</v>
      </c>
      <c r="R360" s="37">
        <f t="shared" si="551"/>
        <v>40803.259999999966</v>
      </c>
      <c r="S360" s="38">
        <f t="shared" si="552"/>
        <v>47743.89452599996</v>
      </c>
      <c r="T360" s="38">
        <v>1408.64</v>
      </c>
      <c r="U360" s="62">
        <v>1648.25</v>
      </c>
      <c r="V360" s="39">
        <f t="shared" si="553"/>
        <v>14229.939999999999</v>
      </c>
      <c r="W360" s="39">
        <f t="shared" si="554"/>
        <v>61973.834525999962</v>
      </c>
      <c r="X360" s="1">
        <f t="shared" si="555"/>
        <v>53240</v>
      </c>
      <c r="Y360" s="37">
        <f t="shared" si="556"/>
        <v>8733.8345259999624</v>
      </c>
      <c r="Z360" s="112">
        <f t="shared" si="557"/>
        <v>0.16404647870022471</v>
      </c>
      <c r="AA360" s="112">
        <f t="shared" si="558"/>
        <v>0.22388672373228768</v>
      </c>
      <c r="AB360" s="112">
        <f>SUM($C$2:C360)*D360/SUM($B$2:B360)-1</f>
        <v>0.19641560174680617</v>
      </c>
      <c r="AC360" s="112">
        <f t="shared" si="559"/>
        <v>-3.2369123046581461E-2</v>
      </c>
      <c r="AD360" s="40">
        <f t="shared" si="560"/>
        <v>0.20689488148148147</v>
      </c>
    </row>
    <row r="361" spans="1:30">
      <c r="A361" s="63" t="s">
        <v>1298</v>
      </c>
      <c r="B361" s="2">
        <v>135</v>
      </c>
      <c r="C361" s="56">
        <v>115.52</v>
      </c>
      <c r="D361" s="57">
        <v>1.1679999999999999</v>
      </c>
      <c r="E361" s="32">
        <f t="shared" si="541"/>
        <v>0.22000000000000003</v>
      </c>
      <c r="F361" s="26">
        <f t="shared" si="542"/>
        <v>1.4950162962962935E-2</v>
      </c>
      <c r="H361" s="58">
        <f t="shared" si="543"/>
        <v>2.0182719999999961</v>
      </c>
      <c r="I361" s="2" t="s">
        <v>66</v>
      </c>
      <c r="J361" s="33" t="s">
        <v>1299</v>
      </c>
      <c r="K361" s="59">
        <f t="shared" si="544"/>
        <v>44006</v>
      </c>
      <c r="L361" s="60" t="str">
        <f t="shared" ca="1" si="545"/>
        <v>2020/7/1</v>
      </c>
      <c r="M361" s="44">
        <f t="shared" ca="1" si="546"/>
        <v>1080</v>
      </c>
      <c r="N361" s="61">
        <f t="shared" ca="1" si="547"/>
        <v>0.68210118518518392</v>
      </c>
      <c r="O361" s="35">
        <f t="shared" si="548"/>
        <v>134.92735999999999</v>
      </c>
      <c r="P361" s="35">
        <f t="shared" si="549"/>
        <v>-7.2640000000006921E-2</v>
      </c>
      <c r="Q361" s="36">
        <f t="shared" si="550"/>
        <v>0.9</v>
      </c>
      <c r="R361" s="37">
        <f t="shared" si="551"/>
        <v>40918.779999999962</v>
      </c>
      <c r="S361" s="38">
        <f t="shared" si="552"/>
        <v>47793.13503999995</v>
      </c>
      <c r="T361" s="38"/>
      <c r="U361" s="62"/>
      <c r="V361" s="39">
        <f t="shared" si="553"/>
        <v>14229.939999999999</v>
      </c>
      <c r="W361" s="39">
        <f t="shared" si="554"/>
        <v>62023.075039999952</v>
      </c>
      <c r="X361" s="1">
        <f t="shared" si="555"/>
        <v>53375</v>
      </c>
      <c r="Y361" s="37">
        <f t="shared" si="556"/>
        <v>8648.0750399999524</v>
      </c>
      <c r="Z361" s="112">
        <f t="shared" si="557"/>
        <v>0.16202482510538552</v>
      </c>
      <c r="AA361" s="112">
        <f>S361/(X361-V361)-1</f>
        <v>0.22092379063922629</v>
      </c>
      <c r="AB361" s="112">
        <f>SUM($C$2:C361)*D361/SUM($B$2:B361)-1</f>
        <v>0.19377565377049111</v>
      </c>
      <c r="AC361" s="112">
        <f t="shared" si="559"/>
        <v>-3.175082866510559E-2</v>
      </c>
      <c r="AD361" s="40">
        <f t="shared" si="560"/>
        <v>0.20504983703703711</v>
      </c>
    </row>
  </sheetData>
  <phoneticPr fontId="30" type="noConversion"/>
  <conditionalFormatting sqref="P36:P36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1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1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897</v>
      </c>
      <c r="C2" s="2" t="s">
        <v>898</v>
      </c>
      <c r="D2" s="2" t="s">
        <v>899</v>
      </c>
      <c r="E2" s="2" t="s">
        <v>900</v>
      </c>
      <c r="F2" s="2" t="s">
        <v>901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902</v>
      </c>
      <c r="E1" s="174">
        <f>G3</f>
        <v>4080.7200000000003</v>
      </c>
      <c r="F1" s="174"/>
      <c r="G1" s="69" t="s">
        <v>903</v>
      </c>
      <c r="H1" s="175">
        <f>G3/I3*365</f>
        <v>2.4140401944894654</v>
      </c>
      <c r="I1" s="175"/>
      <c r="J1" s="68" t="s">
        <v>904</v>
      </c>
      <c r="K1" s="174">
        <f>M3</f>
        <v>4287.6000000000004</v>
      </c>
      <c r="L1" s="174"/>
      <c r="M1" s="69" t="s">
        <v>903</v>
      </c>
      <c r="N1" s="175">
        <f>M3/O3*365</f>
        <v>2.0950120481927712</v>
      </c>
      <c r="O1" s="175"/>
    </row>
    <row r="2" spans="1:15" s="70" customFormat="1" ht="17">
      <c r="A2" s="70" t="s">
        <v>905</v>
      </c>
      <c r="B2" s="70" t="s">
        <v>906</v>
      </c>
      <c r="C2" s="70" t="s">
        <v>907</v>
      </c>
      <c r="D2" s="71" t="s">
        <v>908</v>
      </c>
      <c r="E2" s="72" t="s">
        <v>909</v>
      </c>
      <c r="F2" s="73" t="s">
        <v>910</v>
      </c>
      <c r="G2" s="74" t="s">
        <v>911</v>
      </c>
      <c r="H2" s="75" t="s">
        <v>912</v>
      </c>
      <c r="I2" s="76" t="s">
        <v>913</v>
      </c>
      <c r="J2" s="71" t="s">
        <v>908</v>
      </c>
      <c r="K2" s="72" t="s">
        <v>909</v>
      </c>
      <c r="L2" s="73" t="s">
        <v>910</v>
      </c>
      <c r="M2" s="77" t="s">
        <v>911</v>
      </c>
      <c r="N2" s="75" t="s">
        <v>912</v>
      </c>
      <c r="O2" s="76" t="s">
        <v>913</v>
      </c>
    </row>
    <row r="3" spans="1:15" s="70" customFormat="1" ht="16">
      <c r="A3" s="70" t="s">
        <v>914</v>
      </c>
      <c r="B3" s="115" t="s">
        <v>915</v>
      </c>
      <c r="C3" s="116" t="str">
        <f ca="1">TODAY()-C4&amp;" 天"</f>
        <v>379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916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917</v>
      </c>
      <c r="K4" s="90" t="s">
        <v>917</v>
      </c>
      <c r="L4" s="91" t="s">
        <v>917</v>
      </c>
      <c r="M4" s="91" t="s">
        <v>917</v>
      </c>
      <c r="N4" s="90" t="s">
        <v>917</v>
      </c>
      <c r="O4" s="92" t="s">
        <v>917</v>
      </c>
    </row>
    <row r="5" spans="1:15">
      <c r="A5" s="2">
        <v>113028</v>
      </c>
      <c r="B5" s="66" t="s">
        <v>918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919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920</v>
      </c>
      <c r="C7" s="82">
        <v>43663</v>
      </c>
      <c r="D7" s="97" t="s">
        <v>917</v>
      </c>
      <c r="E7" s="98" t="s">
        <v>917</v>
      </c>
      <c r="F7" s="99" t="s">
        <v>917</v>
      </c>
      <c r="G7" s="99" t="s">
        <v>917</v>
      </c>
      <c r="H7" s="98" t="s">
        <v>917</v>
      </c>
      <c r="I7" s="98" t="s">
        <v>917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921</v>
      </c>
      <c r="C8" s="82">
        <v>43671</v>
      </c>
      <c r="D8" s="97" t="s">
        <v>917</v>
      </c>
      <c r="E8" s="98" t="s">
        <v>917</v>
      </c>
      <c r="F8" s="99" t="s">
        <v>917</v>
      </c>
      <c r="G8" s="99" t="s">
        <v>917</v>
      </c>
      <c r="H8" s="98" t="s">
        <v>917</v>
      </c>
      <c r="I8" s="98" t="s">
        <v>917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922</v>
      </c>
      <c r="C9" s="82">
        <v>43682</v>
      </c>
      <c r="D9" s="97" t="s">
        <v>917</v>
      </c>
      <c r="E9" s="98" t="s">
        <v>917</v>
      </c>
      <c r="F9" s="99" t="s">
        <v>917</v>
      </c>
      <c r="G9" s="99" t="s">
        <v>917</v>
      </c>
      <c r="H9" s="98" t="s">
        <v>917</v>
      </c>
      <c r="I9" s="98" t="s">
        <v>917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923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917</v>
      </c>
      <c r="K10" s="90" t="s">
        <v>917</v>
      </c>
      <c r="L10" s="91" t="s">
        <v>917</v>
      </c>
      <c r="M10" s="91" t="s">
        <v>917</v>
      </c>
      <c r="N10" s="90" t="s">
        <v>917</v>
      </c>
      <c r="O10" s="92" t="s">
        <v>917</v>
      </c>
    </row>
    <row r="11" spans="1:15">
      <c r="A11" s="2">
        <v>128073</v>
      </c>
      <c r="B11" s="66" t="s">
        <v>924</v>
      </c>
      <c r="C11" s="82">
        <v>43703</v>
      </c>
      <c r="D11" s="97" t="s">
        <v>917</v>
      </c>
      <c r="E11" s="98" t="s">
        <v>917</v>
      </c>
      <c r="F11" s="99" t="s">
        <v>917</v>
      </c>
      <c r="G11" s="99" t="s">
        <v>917</v>
      </c>
      <c r="H11" s="98" t="s">
        <v>917</v>
      </c>
      <c r="I11" s="98" t="s">
        <v>917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925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926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917</v>
      </c>
      <c r="K13" s="90" t="s">
        <v>917</v>
      </c>
      <c r="L13" s="91" t="s">
        <v>917</v>
      </c>
      <c r="M13" s="91" t="s">
        <v>917</v>
      </c>
      <c r="N13" s="90" t="s">
        <v>917</v>
      </c>
      <c r="O13" s="92" t="s">
        <v>917</v>
      </c>
    </row>
    <row r="14" spans="1:15">
      <c r="A14" s="2">
        <v>128079</v>
      </c>
      <c r="B14" s="66" t="s">
        <v>927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917</v>
      </c>
      <c r="K14" s="90" t="s">
        <v>917</v>
      </c>
      <c r="L14" s="91" t="s">
        <v>917</v>
      </c>
      <c r="M14" s="91" t="s">
        <v>917</v>
      </c>
      <c r="N14" s="90" t="s">
        <v>917</v>
      </c>
      <c r="O14" s="92" t="s">
        <v>917</v>
      </c>
    </row>
    <row r="15" spans="1:15">
      <c r="A15" s="2">
        <v>127014</v>
      </c>
      <c r="B15" s="66" t="s">
        <v>928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917</v>
      </c>
      <c r="K15" s="90" t="s">
        <v>917</v>
      </c>
      <c r="L15" s="91" t="s">
        <v>917</v>
      </c>
      <c r="M15" s="91" t="s">
        <v>917</v>
      </c>
      <c r="N15" s="90" t="s">
        <v>917</v>
      </c>
      <c r="O15" s="92" t="s">
        <v>917</v>
      </c>
    </row>
    <row r="16" spans="1:15">
      <c r="A16" s="2">
        <v>110059</v>
      </c>
      <c r="B16" s="66" t="s">
        <v>1110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929</v>
      </c>
      <c r="C17" s="82">
        <v>43768</v>
      </c>
      <c r="D17" s="97" t="s">
        <v>917</v>
      </c>
      <c r="E17" s="98" t="s">
        <v>917</v>
      </c>
      <c r="F17" s="99" t="s">
        <v>917</v>
      </c>
      <c r="G17" s="99" t="s">
        <v>917</v>
      </c>
      <c r="H17" s="98" t="s">
        <v>917</v>
      </c>
      <c r="I17" s="105" t="s">
        <v>917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930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917</v>
      </c>
      <c r="K18" s="90" t="s">
        <v>917</v>
      </c>
      <c r="L18" s="91" t="s">
        <v>917</v>
      </c>
      <c r="M18" s="91" t="s">
        <v>917</v>
      </c>
      <c r="N18" s="90" t="s">
        <v>917</v>
      </c>
      <c r="O18" s="92" t="s">
        <v>917</v>
      </c>
    </row>
    <row r="19" spans="1:15">
      <c r="A19" s="2">
        <v>123035</v>
      </c>
      <c r="B19" s="66" t="s">
        <v>931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932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917</v>
      </c>
      <c r="K20" s="90" t="s">
        <v>917</v>
      </c>
      <c r="L20" s="91" t="s">
        <v>917</v>
      </c>
      <c r="M20" s="91" t="s">
        <v>917</v>
      </c>
      <c r="N20" s="90" t="s">
        <v>917</v>
      </c>
      <c r="O20" s="92" t="s">
        <v>917</v>
      </c>
    </row>
    <row r="21" spans="1:15">
      <c r="A21" s="2">
        <v>128081</v>
      </c>
      <c r="B21" s="66" t="s">
        <v>933</v>
      </c>
      <c r="C21" s="82">
        <v>43794</v>
      </c>
      <c r="D21" s="97" t="s">
        <v>917</v>
      </c>
      <c r="E21" s="98" t="s">
        <v>917</v>
      </c>
      <c r="F21" s="99" t="s">
        <v>917</v>
      </c>
      <c r="G21" s="99" t="s">
        <v>917</v>
      </c>
      <c r="H21" s="98" t="s">
        <v>917</v>
      </c>
      <c r="I21" s="105" t="s">
        <v>917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934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935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917</v>
      </c>
      <c r="K23" s="90" t="s">
        <v>917</v>
      </c>
      <c r="L23" s="91" t="s">
        <v>917</v>
      </c>
      <c r="M23" s="91" t="s">
        <v>917</v>
      </c>
      <c r="N23" s="90" t="s">
        <v>917</v>
      </c>
      <c r="O23" s="92" t="s">
        <v>917</v>
      </c>
    </row>
    <row r="24" spans="1:15">
      <c r="A24" s="2">
        <v>110063</v>
      </c>
      <c r="B24" s="106" t="s">
        <v>936</v>
      </c>
      <c r="C24" s="82">
        <v>43816</v>
      </c>
      <c r="D24" s="97" t="s">
        <v>917</v>
      </c>
      <c r="E24" s="98" t="s">
        <v>917</v>
      </c>
      <c r="F24" s="99" t="s">
        <v>917</v>
      </c>
      <c r="G24" s="99" t="s">
        <v>917</v>
      </c>
      <c r="H24" s="98" t="s">
        <v>917</v>
      </c>
      <c r="I24" s="105" t="s">
        <v>917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937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938</v>
      </c>
      <c r="C26" s="82">
        <v>43817</v>
      </c>
      <c r="D26" s="97" t="s">
        <v>917</v>
      </c>
      <c r="E26" s="98" t="s">
        <v>917</v>
      </c>
      <c r="F26" s="99" t="s">
        <v>917</v>
      </c>
      <c r="G26" s="99" t="s">
        <v>917</v>
      </c>
      <c r="H26" s="98" t="s">
        <v>917</v>
      </c>
      <c r="I26" s="105" t="s">
        <v>917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939</v>
      </c>
      <c r="C27" s="82">
        <v>43822</v>
      </c>
      <c r="D27" s="97" t="s">
        <v>917</v>
      </c>
      <c r="E27" s="98" t="s">
        <v>917</v>
      </c>
      <c r="F27" s="99" t="s">
        <v>917</v>
      </c>
      <c r="G27" s="99" t="s">
        <v>917</v>
      </c>
      <c r="H27" s="98" t="s">
        <v>917</v>
      </c>
      <c r="I27" s="105" t="s">
        <v>917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940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941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917</v>
      </c>
      <c r="K29" s="90" t="s">
        <v>917</v>
      </c>
      <c r="L29" s="91" t="s">
        <v>917</v>
      </c>
      <c r="M29" s="91" t="s">
        <v>917</v>
      </c>
      <c r="N29" s="90" t="s">
        <v>917</v>
      </c>
      <c r="O29" s="92" t="s">
        <v>917</v>
      </c>
    </row>
    <row r="30" spans="1:15">
      <c r="A30" s="2">
        <v>128088</v>
      </c>
      <c r="B30" s="66" t="s">
        <v>942</v>
      </c>
      <c r="C30" s="82">
        <v>43825</v>
      </c>
      <c r="D30" s="97" t="s">
        <v>917</v>
      </c>
      <c r="E30" s="98" t="s">
        <v>917</v>
      </c>
      <c r="F30" s="99" t="s">
        <v>917</v>
      </c>
      <c r="G30" s="99" t="s">
        <v>917</v>
      </c>
      <c r="H30" s="98" t="s">
        <v>917</v>
      </c>
      <c r="I30" s="105" t="s">
        <v>917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943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917</v>
      </c>
      <c r="K31" s="90" t="s">
        <v>917</v>
      </c>
      <c r="L31" s="91" t="s">
        <v>917</v>
      </c>
      <c r="M31" s="91" t="s">
        <v>917</v>
      </c>
      <c r="N31" s="90" t="s">
        <v>917</v>
      </c>
      <c r="O31" s="92" t="s">
        <v>917</v>
      </c>
    </row>
    <row r="32" spans="1:15">
      <c r="A32" s="2">
        <v>128090</v>
      </c>
      <c r="B32" s="106" t="s">
        <v>944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917</v>
      </c>
      <c r="K32" s="90" t="s">
        <v>917</v>
      </c>
      <c r="L32" s="91" t="s">
        <v>917</v>
      </c>
      <c r="M32" s="91" t="s">
        <v>917</v>
      </c>
      <c r="N32" s="90" t="s">
        <v>917</v>
      </c>
      <c r="O32" s="92" t="s">
        <v>917</v>
      </c>
    </row>
    <row r="33" spans="1:15">
      <c r="A33" s="2">
        <v>128092</v>
      </c>
      <c r="B33" s="66" t="s">
        <v>945</v>
      </c>
      <c r="C33" s="82">
        <v>43832</v>
      </c>
      <c r="D33" s="97" t="s">
        <v>917</v>
      </c>
      <c r="E33" s="98" t="s">
        <v>917</v>
      </c>
      <c r="F33" s="99" t="s">
        <v>917</v>
      </c>
      <c r="G33" s="99" t="s">
        <v>917</v>
      </c>
      <c r="H33" s="98" t="s">
        <v>917</v>
      </c>
      <c r="I33" s="105" t="s">
        <v>917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946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917</v>
      </c>
      <c r="K34" s="90" t="s">
        <v>917</v>
      </c>
      <c r="L34" s="91" t="s">
        <v>917</v>
      </c>
      <c r="M34" s="91" t="s">
        <v>917</v>
      </c>
      <c r="N34" s="90" t="s">
        <v>917</v>
      </c>
      <c r="O34" s="92" t="s">
        <v>917</v>
      </c>
    </row>
    <row r="35" spans="1:15">
      <c r="A35" s="2">
        <v>127015</v>
      </c>
      <c r="B35" s="66" t="s">
        <v>947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948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949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950</v>
      </c>
      <c r="C38" s="82">
        <v>43900</v>
      </c>
      <c r="D38" s="97" t="s">
        <v>917</v>
      </c>
      <c r="E38" s="98" t="s">
        <v>917</v>
      </c>
      <c r="F38" s="99" t="s">
        <v>917</v>
      </c>
      <c r="G38" s="99" t="s">
        <v>917</v>
      </c>
      <c r="H38" s="98" t="s">
        <v>917</v>
      </c>
      <c r="I38" s="105" t="s">
        <v>917</v>
      </c>
      <c r="J38" s="78">
        <v>1000</v>
      </c>
      <c r="K38" s="151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1061</v>
      </c>
      <c r="C39" s="82">
        <v>43905</v>
      </c>
      <c r="D39" s="97" t="s">
        <v>917</v>
      </c>
      <c r="E39" s="98" t="s">
        <v>917</v>
      </c>
      <c r="F39" s="99" t="s">
        <v>917</v>
      </c>
      <c r="G39" s="99" t="s">
        <v>917</v>
      </c>
      <c r="H39" s="98" t="s">
        <v>917</v>
      </c>
      <c r="I39" s="105" t="s">
        <v>917</v>
      </c>
      <c r="J39" s="78">
        <v>1000</v>
      </c>
      <c r="K39" s="151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1078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917</v>
      </c>
      <c r="K40" s="98" t="s">
        <v>917</v>
      </c>
      <c r="L40" s="99" t="s">
        <v>917</v>
      </c>
      <c r="M40" s="99" t="s">
        <v>917</v>
      </c>
      <c r="N40" s="98" t="s">
        <v>917</v>
      </c>
      <c r="O40" s="105" t="s">
        <v>917</v>
      </c>
    </row>
    <row r="41" spans="1:15">
      <c r="A41" s="2">
        <v>110068</v>
      </c>
      <c r="B41" s="66" t="s">
        <v>1094</v>
      </c>
      <c r="C41" s="82">
        <v>43916</v>
      </c>
      <c r="D41" s="97" t="s">
        <v>917</v>
      </c>
      <c r="E41" s="98" t="s">
        <v>917</v>
      </c>
      <c r="F41" s="99" t="s">
        <v>917</v>
      </c>
      <c r="G41" s="99" t="s">
        <v>917</v>
      </c>
      <c r="H41" s="98" t="s">
        <v>917</v>
      </c>
      <c r="I41" s="105" t="s">
        <v>917</v>
      </c>
      <c r="J41" s="78">
        <v>1000</v>
      </c>
      <c r="K41" s="151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1111</v>
      </c>
      <c r="C42" s="82">
        <v>43924</v>
      </c>
      <c r="D42" s="97" t="s">
        <v>917</v>
      </c>
      <c r="E42" s="98" t="s">
        <v>917</v>
      </c>
      <c r="F42" s="99" t="s">
        <v>917</v>
      </c>
      <c r="G42" s="99" t="s">
        <v>917</v>
      </c>
      <c r="H42" s="98" t="s">
        <v>917</v>
      </c>
      <c r="I42" s="105" t="s">
        <v>917</v>
      </c>
      <c r="J42" s="78">
        <v>1000</v>
      </c>
      <c r="K42" s="151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1139</v>
      </c>
      <c r="C43" s="82">
        <v>43935</v>
      </c>
      <c r="D43" s="97" t="s">
        <v>917</v>
      </c>
      <c r="E43" s="98" t="s">
        <v>917</v>
      </c>
      <c r="F43" s="99" t="s">
        <v>917</v>
      </c>
      <c r="G43" s="99" t="s">
        <v>917</v>
      </c>
      <c r="H43" s="98" t="s">
        <v>917</v>
      </c>
      <c r="I43" s="105" t="s">
        <v>917</v>
      </c>
      <c r="J43" s="78">
        <v>1000</v>
      </c>
      <c r="K43" s="151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1236</v>
      </c>
      <c r="C44" s="82">
        <v>43990</v>
      </c>
      <c r="D44" s="97" t="s">
        <v>917</v>
      </c>
      <c r="E44" s="98" t="s">
        <v>917</v>
      </c>
      <c r="F44" s="99" t="s">
        <v>917</v>
      </c>
      <c r="G44" s="99" t="s">
        <v>917</v>
      </c>
      <c r="H44" s="98" t="s">
        <v>917</v>
      </c>
      <c r="I44" s="105" t="s">
        <v>917</v>
      </c>
      <c r="J44" s="78">
        <v>1000</v>
      </c>
      <c r="K44" s="151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951</v>
      </c>
      <c r="D2" s="2" t="s">
        <v>952</v>
      </c>
      <c r="F2" s="2" t="s">
        <v>953</v>
      </c>
      <c r="H2" s="2" t="s">
        <v>954</v>
      </c>
      <c r="J2" s="2" t="s">
        <v>955</v>
      </c>
      <c r="L2" s="2" t="s">
        <v>956</v>
      </c>
    </row>
    <row r="3" spans="2:14">
      <c r="B3" s="2" t="s">
        <v>957</v>
      </c>
      <c r="C3" s="2">
        <v>1.5</v>
      </c>
      <c r="D3" s="109" t="s">
        <v>958</v>
      </c>
      <c r="E3" s="9">
        <v>1.5</v>
      </c>
      <c r="F3" s="2" t="s">
        <v>959</v>
      </c>
      <c r="G3" s="2">
        <v>1.5</v>
      </c>
      <c r="H3" s="2" t="s">
        <v>960</v>
      </c>
      <c r="I3" s="2">
        <v>1.5</v>
      </c>
      <c r="J3" s="2" t="s">
        <v>961</v>
      </c>
      <c r="K3" s="2">
        <v>1.5</v>
      </c>
      <c r="L3" s="2" t="s">
        <v>962</v>
      </c>
      <c r="M3">
        <v>1.5</v>
      </c>
      <c r="N3"/>
    </row>
    <row r="4" spans="2:14">
      <c r="B4" s="2" t="s">
        <v>963</v>
      </c>
      <c r="C4" s="2">
        <v>1.3</v>
      </c>
      <c r="D4" s="2" t="s">
        <v>964</v>
      </c>
      <c r="E4" s="2">
        <v>1.2</v>
      </c>
      <c r="F4" s="2" t="s">
        <v>965</v>
      </c>
      <c r="G4" s="2">
        <v>1.2</v>
      </c>
      <c r="H4" s="2" t="s">
        <v>966</v>
      </c>
      <c r="I4" s="2">
        <v>1</v>
      </c>
      <c r="J4" s="2" t="s">
        <v>967</v>
      </c>
      <c r="K4" s="2">
        <v>1.3</v>
      </c>
      <c r="L4" s="2" t="s">
        <v>968</v>
      </c>
      <c r="M4">
        <v>1.2</v>
      </c>
      <c r="N4"/>
    </row>
    <row r="5" spans="2:14">
      <c r="B5" s="2" t="s">
        <v>969</v>
      </c>
      <c r="C5" s="2">
        <v>1.1000000000000001</v>
      </c>
      <c r="D5" s="2" t="s">
        <v>970</v>
      </c>
      <c r="E5" s="2">
        <v>1</v>
      </c>
      <c r="F5" s="2" t="s">
        <v>971</v>
      </c>
      <c r="G5" s="2">
        <v>1.1000000000000001</v>
      </c>
      <c r="H5" s="109" t="s">
        <v>972</v>
      </c>
      <c r="I5" s="2">
        <v>0</v>
      </c>
      <c r="J5" s="2" t="s">
        <v>973</v>
      </c>
      <c r="K5" s="2">
        <v>1.1000000000000001</v>
      </c>
      <c r="L5" s="2" t="s">
        <v>974</v>
      </c>
      <c r="M5">
        <v>1</v>
      </c>
      <c r="N5"/>
    </row>
    <row r="6" spans="2:14">
      <c r="B6" s="2" t="s">
        <v>975</v>
      </c>
      <c r="C6" s="2">
        <v>1</v>
      </c>
      <c r="D6" s="110" t="s">
        <v>976</v>
      </c>
      <c r="E6" s="2">
        <v>0.8</v>
      </c>
      <c r="F6" s="2" t="s">
        <v>977</v>
      </c>
      <c r="G6" s="2">
        <v>1</v>
      </c>
      <c r="J6" s="2" t="s">
        <v>978</v>
      </c>
      <c r="K6" s="2">
        <v>0.9</v>
      </c>
      <c r="M6"/>
      <c r="N6"/>
    </row>
    <row r="7" spans="2:14">
      <c r="B7" s="2" t="s">
        <v>979</v>
      </c>
      <c r="C7" s="2">
        <v>0.9</v>
      </c>
      <c r="D7" s="109" t="s">
        <v>980</v>
      </c>
      <c r="E7" s="2">
        <v>0.5</v>
      </c>
      <c r="F7" s="2" t="s">
        <v>981</v>
      </c>
      <c r="G7" s="2">
        <v>0.9</v>
      </c>
      <c r="J7" s="2" t="s">
        <v>982</v>
      </c>
      <c r="K7" s="2">
        <v>0.8</v>
      </c>
      <c r="M7"/>
      <c r="N7"/>
    </row>
    <row r="8" spans="2:14">
      <c r="B8" s="2" t="s">
        <v>983</v>
      </c>
      <c r="C8" s="2">
        <v>0.8</v>
      </c>
      <c r="F8" s="2" t="s">
        <v>984</v>
      </c>
      <c r="G8" s="2">
        <v>0.8</v>
      </c>
      <c r="J8" s="2" t="s">
        <v>985</v>
      </c>
      <c r="K8" s="2">
        <v>0.5</v>
      </c>
      <c r="M8"/>
      <c r="N8"/>
    </row>
    <row r="9" spans="2:14">
      <c r="B9" s="2" t="s">
        <v>986</v>
      </c>
      <c r="C9" s="2">
        <v>0.5</v>
      </c>
      <c r="F9" s="2" t="s">
        <v>987</v>
      </c>
      <c r="G9" s="2">
        <v>0.5</v>
      </c>
      <c r="M9"/>
      <c r="N9"/>
    </row>
    <row r="10" spans="2:14">
      <c r="B10" s="2" t="s">
        <v>988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989</v>
      </c>
      <c r="C2" s="120" t="s">
        <v>1077</v>
      </c>
      <c r="D2" s="117" t="s">
        <v>990</v>
      </c>
      <c r="E2" s="117" t="s">
        <v>991</v>
      </c>
      <c r="F2" s="117" t="s">
        <v>992</v>
      </c>
      <c r="G2" s="117" t="s">
        <v>993</v>
      </c>
      <c r="H2" s="117" t="s">
        <v>994</v>
      </c>
      <c r="I2" s="117" t="s">
        <v>995</v>
      </c>
      <c r="J2" s="117" t="s">
        <v>996</v>
      </c>
      <c r="K2" s="117" t="s">
        <v>997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2020-07-01T07:37:39Z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