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36B501B0-C15D-5144-B898-3A691F0388AF}" xr6:coauthVersionLast="40" xr6:coauthVersionMax="40" xr10:uidLastSave="{00000000-0000-0000-0000-000000000000}"/>
  <bookViews>
    <workbookView xWindow="0" yWindow="460" windowWidth="25600" windowHeight="14460" tabRatio="500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  <sheet name="交通银行" sheetId="16" r:id="rId8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68" i="14" l="1"/>
  <c r="S168" i="14" s="1"/>
  <c r="W168" i="14" s="1"/>
  <c r="R169" i="14"/>
  <c r="S169" i="14"/>
  <c r="V168" i="14"/>
  <c r="X168" i="14"/>
  <c r="V169" i="14"/>
  <c r="F167" i="11"/>
  <c r="H167" i="11"/>
  <c r="K167" i="11"/>
  <c r="L167" i="11"/>
  <c r="O167" i="11"/>
  <c r="P167" i="11" s="1"/>
  <c r="Q167" i="11"/>
  <c r="E167" i="11" s="1"/>
  <c r="V167" i="11"/>
  <c r="X167" i="11"/>
  <c r="X168" i="11" s="1"/>
  <c r="X169" i="11" s="1"/>
  <c r="X170" i="11" s="1"/>
  <c r="E168" i="11"/>
  <c r="F168" i="11"/>
  <c r="H168" i="11"/>
  <c r="K168" i="11"/>
  <c r="L168" i="11"/>
  <c r="M168" i="11" s="1"/>
  <c r="N168" i="11" s="1"/>
  <c r="O168" i="11"/>
  <c r="P168" i="11" s="1"/>
  <c r="Q168" i="11"/>
  <c r="V168" i="11"/>
  <c r="F169" i="11"/>
  <c r="H169" i="11"/>
  <c r="K169" i="11"/>
  <c r="L169" i="11"/>
  <c r="M169" i="11" s="1"/>
  <c r="N169" i="11" s="1"/>
  <c r="O169" i="11"/>
  <c r="P169" i="11" s="1"/>
  <c r="Q169" i="11"/>
  <c r="E169" i="11" s="1"/>
  <c r="F170" i="11"/>
  <c r="H170" i="11"/>
  <c r="K170" i="11"/>
  <c r="L170" i="11"/>
  <c r="M170" i="11" s="1"/>
  <c r="O170" i="11"/>
  <c r="P170" i="11"/>
  <c r="Q170" i="11"/>
  <c r="E170" i="11" s="1"/>
  <c r="F166" i="11"/>
  <c r="H166" i="11"/>
  <c r="K166" i="11"/>
  <c r="L166" i="11"/>
  <c r="M166" i="11" s="1"/>
  <c r="O166" i="11"/>
  <c r="P166" i="11" s="1"/>
  <c r="Q166" i="11"/>
  <c r="E166" i="11" s="1"/>
  <c r="R166" i="11"/>
  <c r="R167" i="11" s="1"/>
  <c r="S166" i="11"/>
  <c r="W166" i="11" s="1"/>
  <c r="V166" i="11"/>
  <c r="X166" i="11"/>
  <c r="F166" i="14"/>
  <c r="H166" i="14"/>
  <c r="K166" i="14"/>
  <c r="L166" i="14"/>
  <c r="M166" i="14" s="1"/>
  <c r="N166" i="14" s="1"/>
  <c r="O166" i="14"/>
  <c r="P166" i="14" s="1"/>
  <c r="R166" i="14"/>
  <c r="R167" i="14" s="1"/>
  <c r="V166" i="14"/>
  <c r="X166" i="14"/>
  <c r="X167" i="14" s="1"/>
  <c r="F167" i="14"/>
  <c r="H167" i="14"/>
  <c r="K167" i="14"/>
  <c r="L167" i="14"/>
  <c r="M167" i="14" s="1"/>
  <c r="N167" i="14" s="1"/>
  <c r="O167" i="14"/>
  <c r="Q167" i="14" s="1"/>
  <c r="E167" i="14" s="1"/>
  <c r="P167" i="14"/>
  <c r="V167" i="14"/>
  <c r="F168" i="14"/>
  <c r="H168" i="14"/>
  <c r="K168" i="14"/>
  <c r="L168" i="14"/>
  <c r="M168" i="14" s="1"/>
  <c r="O168" i="14"/>
  <c r="Q168" i="14" s="1"/>
  <c r="E168" i="14" s="1"/>
  <c r="F169" i="14"/>
  <c r="H169" i="14"/>
  <c r="K169" i="14"/>
  <c r="L169" i="14"/>
  <c r="M169" i="14" s="1"/>
  <c r="O169" i="14"/>
  <c r="Q169" i="14" s="1"/>
  <c r="E169" i="14" s="1"/>
  <c r="P169" i="14"/>
  <c r="F165" i="14"/>
  <c r="H165" i="14"/>
  <c r="K165" i="14"/>
  <c r="L165" i="14"/>
  <c r="O165" i="14"/>
  <c r="P165" i="14" s="1"/>
  <c r="R165" i="14"/>
  <c r="S165" i="14"/>
  <c r="W165" i="14" s="1"/>
  <c r="V165" i="14"/>
  <c r="X165" i="14"/>
  <c r="N169" i="14" l="1"/>
  <c r="N170" i="11"/>
  <c r="R168" i="11"/>
  <c r="S168" i="11" s="1"/>
  <c r="S167" i="11"/>
  <c r="W167" i="11" s="1"/>
  <c r="N166" i="11"/>
  <c r="Z168" i="14"/>
  <c r="AB168" i="14"/>
  <c r="Y168" i="14"/>
  <c r="AA168" i="14"/>
  <c r="W169" i="14"/>
  <c r="AB169" i="14" s="1"/>
  <c r="X169" i="14"/>
  <c r="AA169" i="14" s="1"/>
  <c r="P168" i="14"/>
  <c r="N168" i="14"/>
  <c r="M167" i="11"/>
  <c r="N167" i="11" s="1"/>
  <c r="S166" i="14"/>
  <c r="W166" i="14" s="1"/>
  <c r="AB166" i="14" s="1"/>
  <c r="Z167" i="11"/>
  <c r="AB167" i="11"/>
  <c r="Y167" i="11"/>
  <c r="R169" i="11"/>
  <c r="V169" i="11"/>
  <c r="AA167" i="11"/>
  <c r="Z166" i="11"/>
  <c r="Y166" i="11"/>
  <c r="AB166" i="11"/>
  <c r="AA166" i="11"/>
  <c r="Z166" i="14"/>
  <c r="S167" i="14"/>
  <c r="AA167" i="14" s="1"/>
  <c r="Q166" i="14"/>
  <c r="E166" i="14" s="1"/>
  <c r="M165" i="14"/>
  <c r="N165" i="14" s="1"/>
  <c r="Z165" i="14"/>
  <c r="AB165" i="14"/>
  <c r="Y165" i="14"/>
  <c r="AA165" i="14"/>
  <c r="Q165" i="14"/>
  <c r="E165" i="14" s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M30" i="11" s="1"/>
  <c r="L31" i="11"/>
  <c r="L32" i="11"/>
  <c r="L33" i="11"/>
  <c r="M33" i="11" s="1"/>
  <c r="L34" i="11"/>
  <c r="L35" i="11"/>
  <c r="L36" i="11"/>
  <c r="L37" i="11"/>
  <c r="L38" i="11"/>
  <c r="M38" i="11" s="1"/>
  <c r="L39" i="11"/>
  <c r="L40" i="11"/>
  <c r="L41" i="11"/>
  <c r="M41" i="11" s="1"/>
  <c r="L42" i="11"/>
  <c r="M42" i="11" s="1"/>
  <c r="L43" i="11"/>
  <c r="L44" i="11"/>
  <c r="L45" i="11"/>
  <c r="L46" i="11"/>
  <c r="M46" i="11" s="1"/>
  <c r="L47" i="11"/>
  <c r="L48" i="11"/>
  <c r="L49" i="11"/>
  <c r="L50" i="11"/>
  <c r="L51" i="11"/>
  <c r="L52" i="11"/>
  <c r="L53" i="11"/>
  <c r="M53" i="11" s="1"/>
  <c r="L54" i="11"/>
  <c r="M54" i="11" s="1"/>
  <c r="L55" i="11"/>
  <c r="L56" i="11"/>
  <c r="L57" i="11"/>
  <c r="L58" i="11"/>
  <c r="M58" i="11" s="1"/>
  <c r="L59" i="11"/>
  <c r="L60" i="11"/>
  <c r="L61" i="11"/>
  <c r="L62" i="11"/>
  <c r="L63" i="11"/>
  <c r="L64" i="11"/>
  <c r="L65" i="11"/>
  <c r="M65" i="11" s="1"/>
  <c r="L66" i="11"/>
  <c r="M66" i="11" s="1"/>
  <c r="L67" i="11"/>
  <c r="L68" i="11"/>
  <c r="L69" i="11"/>
  <c r="L70" i="11"/>
  <c r="M70" i="11" s="1"/>
  <c r="L71" i="11"/>
  <c r="L72" i="11"/>
  <c r="L73" i="11"/>
  <c r="M73" i="11" s="1"/>
  <c r="L74" i="11"/>
  <c r="M74" i="11" s="1"/>
  <c r="L75" i="11"/>
  <c r="L76" i="11"/>
  <c r="L77" i="11"/>
  <c r="M77" i="11" s="1"/>
  <c r="L78" i="11"/>
  <c r="M78" i="11" s="1"/>
  <c r="L79" i="11"/>
  <c r="L80" i="11"/>
  <c r="L81" i="11"/>
  <c r="M81" i="11" s="1"/>
  <c r="L82" i="11"/>
  <c r="M82" i="11" s="1"/>
  <c r="L83" i="11"/>
  <c r="L84" i="11"/>
  <c r="L85" i="11"/>
  <c r="L86" i="11"/>
  <c r="M86" i="11" s="1"/>
  <c r="L87" i="11"/>
  <c r="L88" i="11"/>
  <c r="M88" i="11" s="1"/>
  <c r="L89" i="11"/>
  <c r="L90" i="11"/>
  <c r="M90" i="11" s="1"/>
  <c r="L91" i="11"/>
  <c r="L92" i="11"/>
  <c r="L93" i="11"/>
  <c r="L94" i="11"/>
  <c r="M94" i="11" s="1"/>
  <c r="L95" i="11"/>
  <c r="M95" i="11" s="1"/>
  <c r="L96" i="11"/>
  <c r="L97" i="11"/>
  <c r="L98" i="11"/>
  <c r="M98" i="11" s="1"/>
  <c r="L99" i="11"/>
  <c r="L100" i="11"/>
  <c r="L101" i="11"/>
  <c r="L102" i="11"/>
  <c r="M102" i="11" s="1"/>
  <c r="L103" i="11"/>
  <c r="M103" i="11" s="1"/>
  <c r="L104" i="11"/>
  <c r="L105" i="11"/>
  <c r="L106" i="11"/>
  <c r="M106" i="11" s="1"/>
  <c r="L107" i="11"/>
  <c r="L108" i="11"/>
  <c r="M108" i="11" s="1"/>
  <c r="L109" i="11"/>
  <c r="L110" i="11"/>
  <c r="M110" i="11" s="1"/>
  <c r="L111" i="11"/>
  <c r="M111" i="11" s="1"/>
  <c r="L112" i="11"/>
  <c r="M112" i="11" s="1"/>
  <c r="L113" i="11"/>
  <c r="L114" i="11"/>
  <c r="M114" i="11" s="1"/>
  <c r="L115" i="11"/>
  <c r="L116" i="11"/>
  <c r="M116" i="11" s="1"/>
  <c r="L117" i="11"/>
  <c r="L118" i="11"/>
  <c r="M118" i="11" s="1"/>
  <c r="L119" i="11"/>
  <c r="M119" i="11" s="1"/>
  <c r="L120" i="11"/>
  <c r="M120" i="11" s="1"/>
  <c r="L121" i="11"/>
  <c r="L122" i="11"/>
  <c r="M122" i="11" s="1"/>
  <c r="L123" i="11"/>
  <c r="M123" i="11" s="1"/>
  <c r="L124" i="11"/>
  <c r="M124" i="11" s="1"/>
  <c r="L125" i="11"/>
  <c r="L126" i="11"/>
  <c r="M126" i="11" s="1"/>
  <c r="L127" i="11"/>
  <c r="M127" i="11" s="1"/>
  <c r="L128" i="11"/>
  <c r="M128" i="11" s="1"/>
  <c r="L129" i="11"/>
  <c r="L130" i="11"/>
  <c r="M130" i="11" s="1"/>
  <c r="L131" i="11"/>
  <c r="M131" i="11" s="1"/>
  <c r="L132" i="11"/>
  <c r="M132" i="11" s="1"/>
  <c r="L133" i="11"/>
  <c r="L134" i="11"/>
  <c r="M134" i="11" s="1"/>
  <c r="L135" i="11"/>
  <c r="L136" i="11"/>
  <c r="M136" i="11" s="1"/>
  <c r="L137" i="11"/>
  <c r="M137" i="11" s="1"/>
  <c r="L138" i="11"/>
  <c r="M138" i="11" s="1"/>
  <c r="L139" i="11"/>
  <c r="M139" i="11" s="1"/>
  <c r="L140" i="11"/>
  <c r="M140" i="11" s="1"/>
  <c r="L141" i="11"/>
  <c r="M141" i="11" s="1"/>
  <c r="L142" i="11"/>
  <c r="M142" i="11" s="1"/>
  <c r="L143" i="11"/>
  <c r="M143" i="11" s="1"/>
  <c r="L144" i="11"/>
  <c r="M144" i="11" s="1"/>
  <c r="L145" i="11"/>
  <c r="M145" i="11" s="1"/>
  <c r="L146" i="11"/>
  <c r="M146" i="11" s="1"/>
  <c r="L147" i="11"/>
  <c r="M147" i="11" s="1"/>
  <c r="L148" i="11"/>
  <c r="M148" i="11" s="1"/>
  <c r="L149" i="11"/>
  <c r="M149" i="11" s="1"/>
  <c r="L150" i="11"/>
  <c r="M150" i="11" s="1"/>
  <c r="L151" i="11"/>
  <c r="M151" i="11" s="1"/>
  <c r="L152" i="11"/>
  <c r="M152" i="11" s="1"/>
  <c r="L153" i="11"/>
  <c r="M153" i="11" s="1"/>
  <c r="L154" i="11"/>
  <c r="M154" i="11" s="1"/>
  <c r="L155" i="11"/>
  <c r="M155" i="11" s="1"/>
  <c r="L156" i="11"/>
  <c r="M156" i="11" s="1"/>
  <c r="L157" i="11"/>
  <c r="M157" i="11" s="1"/>
  <c r="L158" i="11"/>
  <c r="M158" i="11" s="1"/>
  <c r="L159" i="11"/>
  <c r="M159" i="11" s="1"/>
  <c r="L160" i="11"/>
  <c r="M160" i="11" s="1"/>
  <c r="L161" i="11"/>
  <c r="M161" i="11" s="1"/>
  <c r="L162" i="11"/>
  <c r="M162" i="11" s="1"/>
  <c r="L163" i="11"/>
  <c r="M163" i="11" s="1"/>
  <c r="L164" i="11"/>
  <c r="M164" i="11" s="1"/>
  <c r="L165" i="11"/>
  <c r="M165" i="11" s="1"/>
  <c r="L2" i="11"/>
  <c r="K3" i="11"/>
  <c r="K4" i="11"/>
  <c r="M4" i="11" s="1"/>
  <c r="K5" i="11"/>
  <c r="M5" i="11" s="1"/>
  <c r="K6" i="11"/>
  <c r="K7" i="11"/>
  <c r="M7" i="11" s="1"/>
  <c r="K8" i="11"/>
  <c r="K9" i="11"/>
  <c r="M9" i="11" s="1"/>
  <c r="K10" i="11"/>
  <c r="M10" i="11" s="1"/>
  <c r="K11" i="11"/>
  <c r="K12" i="11"/>
  <c r="M12" i="11" s="1"/>
  <c r="K13" i="11"/>
  <c r="K14" i="11"/>
  <c r="M14" i="11" s="1"/>
  <c r="K15" i="11"/>
  <c r="M15" i="11" s="1"/>
  <c r="K16" i="11"/>
  <c r="K17" i="11"/>
  <c r="M17" i="11" s="1"/>
  <c r="K18" i="11"/>
  <c r="M18" i="11" s="1"/>
  <c r="K19" i="11"/>
  <c r="K20" i="11"/>
  <c r="M20" i="11" s="1"/>
  <c r="K21" i="11"/>
  <c r="K22" i="11"/>
  <c r="M22" i="11" s="1"/>
  <c r="K23" i="11"/>
  <c r="M23" i="11" s="1"/>
  <c r="K24" i="11"/>
  <c r="K25" i="11"/>
  <c r="M25" i="11" s="1"/>
  <c r="K26" i="11"/>
  <c r="M26" i="11" s="1"/>
  <c r="K27" i="11"/>
  <c r="K28" i="11"/>
  <c r="K29" i="11"/>
  <c r="M29" i="11" s="1"/>
  <c r="K30" i="11"/>
  <c r="K31" i="11"/>
  <c r="K32" i="11"/>
  <c r="K33" i="11"/>
  <c r="K34" i="11"/>
  <c r="K35" i="11"/>
  <c r="K36" i="11"/>
  <c r="M36" i="11"/>
  <c r="K37" i="11"/>
  <c r="M37" i="11"/>
  <c r="K38" i="11"/>
  <c r="K39" i="11"/>
  <c r="K40" i="11"/>
  <c r="K41" i="11"/>
  <c r="K42" i="11"/>
  <c r="K43" i="11"/>
  <c r="K44" i="11"/>
  <c r="M44" i="11"/>
  <c r="K45" i="11"/>
  <c r="M45" i="11"/>
  <c r="K46" i="11"/>
  <c r="K47" i="11"/>
  <c r="K48" i="11"/>
  <c r="M48" i="11"/>
  <c r="K49" i="11"/>
  <c r="M49" i="11"/>
  <c r="K50" i="11"/>
  <c r="M50" i="11"/>
  <c r="K51" i="11"/>
  <c r="K52" i="11"/>
  <c r="M52" i="11"/>
  <c r="K53" i="11"/>
  <c r="K54" i="11"/>
  <c r="K55" i="11"/>
  <c r="K56" i="11"/>
  <c r="M56" i="11"/>
  <c r="K57" i="11"/>
  <c r="M57" i="11"/>
  <c r="K58" i="11"/>
  <c r="K59" i="11"/>
  <c r="K60" i="11"/>
  <c r="M60" i="11"/>
  <c r="K61" i="11"/>
  <c r="M61" i="11"/>
  <c r="K62" i="11"/>
  <c r="M62" i="11"/>
  <c r="K63" i="11"/>
  <c r="K64" i="11"/>
  <c r="M64" i="11"/>
  <c r="K65" i="11"/>
  <c r="K66" i="11"/>
  <c r="K67" i="11"/>
  <c r="K68" i="11"/>
  <c r="M68" i="11"/>
  <c r="K69" i="11"/>
  <c r="M69" i="11"/>
  <c r="K70" i="11"/>
  <c r="K71" i="11"/>
  <c r="K72" i="11"/>
  <c r="M72" i="11"/>
  <c r="K73" i="11"/>
  <c r="K74" i="11"/>
  <c r="K75" i="11"/>
  <c r="K76" i="11"/>
  <c r="M76" i="11"/>
  <c r="K77" i="11"/>
  <c r="K78" i="11"/>
  <c r="K79" i="11"/>
  <c r="K80" i="11"/>
  <c r="M80" i="11"/>
  <c r="K81" i="11"/>
  <c r="K82" i="11"/>
  <c r="K83" i="11"/>
  <c r="K84" i="11"/>
  <c r="M84" i="11"/>
  <c r="K85" i="11"/>
  <c r="K86" i="11"/>
  <c r="K87" i="11"/>
  <c r="K88" i="11"/>
  <c r="K89" i="11"/>
  <c r="K90" i="11"/>
  <c r="K91" i="11"/>
  <c r="M91" i="11"/>
  <c r="K92" i="11"/>
  <c r="M92" i="11"/>
  <c r="K93" i="11"/>
  <c r="K94" i="11"/>
  <c r="K95" i="11"/>
  <c r="K96" i="11"/>
  <c r="M96" i="11"/>
  <c r="K97" i="11"/>
  <c r="K98" i="11"/>
  <c r="K99" i="11"/>
  <c r="M99" i="11"/>
  <c r="K100" i="11"/>
  <c r="M100" i="11"/>
  <c r="K101" i="11"/>
  <c r="K102" i="11"/>
  <c r="K103" i="11"/>
  <c r="K104" i="11"/>
  <c r="M104" i="11"/>
  <c r="K105" i="11"/>
  <c r="K106" i="11"/>
  <c r="K107" i="11"/>
  <c r="M107" i="11"/>
  <c r="K108" i="11"/>
  <c r="K109" i="11"/>
  <c r="K110" i="11"/>
  <c r="K111" i="11"/>
  <c r="K112" i="11"/>
  <c r="K113" i="11"/>
  <c r="K114" i="11"/>
  <c r="K115" i="11"/>
  <c r="M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2" i="1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M24" i="14" s="1"/>
  <c r="L25" i="14"/>
  <c r="L26" i="14"/>
  <c r="M26" i="14" s="1"/>
  <c r="L27" i="14"/>
  <c r="M27" i="14" s="1"/>
  <c r="L28" i="14"/>
  <c r="M28" i="14" s="1"/>
  <c r="L29" i="14"/>
  <c r="L30" i="14"/>
  <c r="M30" i="14" s="1"/>
  <c r="L31" i="14"/>
  <c r="M31" i="14" s="1"/>
  <c r="L32" i="14"/>
  <c r="M32" i="14" s="1"/>
  <c r="L33" i="14"/>
  <c r="M33" i="14" s="1"/>
  <c r="L34" i="14"/>
  <c r="M34" i="14" s="1"/>
  <c r="L35" i="14"/>
  <c r="M35" i="14" s="1"/>
  <c r="L36" i="14"/>
  <c r="M36" i="14" s="1"/>
  <c r="L37" i="14"/>
  <c r="M37" i="14" s="1"/>
  <c r="L38" i="14"/>
  <c r="M38" i="14" s="1"/>
  <c r="L39" i="14"/>
  <c r="M39" i="14" s="1"/>
  <c r="L40" i="14"/>
  <c r="M40" i="14" s="1"/>
  <c r="L41" i="14"/>
  <c r="M41" i="14" s="1"/>
  <c r="L42" i="14"/>
  <c r="M42" i="14" s="1"/>
  <c r="L43" i="14"/>
  <c r="M43" i="14" s="1"/>
  <c r="L44" i="14"/>
  <c r="M44" i="14" s="1"/>
  <c r="L45" i="14"/>
  <c r="M45" i="14" s="1"/>
  <c r="L46" i="14"/>
  <c r="M46" i="14" s="1"/>
  <c r="L47" i="14"/>
  <c r="M47" i="14" s="1"/>
  <c r="L48" i="14"/>
  <c r="M48" i="14" s="1"/>
  <c r="L49" i="14"/>
  <c r="M49" i="14" s="1"/>
  <c r="L50" i="14"/>
  <c r="M50" i="14" s="1"/>
  <c r="L51" i="14"/>
  <c r="M51" i="14" s="1"/>
  <c r="L52" i="14"/>
  <c r="M52" i="14" s="1"/>
  <c r="L53" i="14"/>
  <c r="M53" i="14" s="1"/>
  <c r="L54" i="14"/>
  <c r="M54" i="14" s="1"/>
  <c r="L55" i="14"/>
  <c r="M55" i="14" s="1"/>
  <c r="L56" i="14"/>
  <c r="M56" i="14" s="1"/>
  <c r="L57" i="14"/>
  <c r="M57" i="14" s="1"/>
  <c r="L58" i="14"/>
  <c r="M58" i="14" s="1"/>
  <c r="L59" i="14"/>
  <c r="M59" i="14" s="1"/>
  <c r="L60" i="14"/>
  <c r="M60" i="14" s="1"/>
  <c r="L61" i="14"/>
  <c r="M61" i="14" s="1"/>
  <c r="L62" i="14"/>
  <c r="M62" i="14" s="1"/>
  <c r="L63" i="14"/>
  <c r="M63" i="14" s="1"/>
  <c r="L64" i="14"/>
  <c r="M64" i="14" s="1"/>
  <c r="L65" i="14"/>
  <c r="M65" i="14" s="1"/>
  <c r="L66" i="14"/>
  <c r="M66" i="14" s="1"/>
  <c r="L67" i="14"/>
  <c r="M67" i="14" s="1"/>
  <c r="L68" i="14"/>
  <c r="M68" i="14" s="1"/>
  <c r="L69" i="14"/>
  <c r="M69" i="14" s="1"/>
  <c r="L70" i="14"/>
  <c r="M70" i="14" s="1"/>
  <c r="L71" i="14"/>
  <c r="M71" i="14" s="1"/>
  <c r="L72" i="14"/>
  <c r="M72" i="14" s="1"/>
  <c r="L73" i="14"/>
  <c r="M73" i="14" s="1"/>
  <c r="L74" i="14"/>
  <c r="M74" i="14" s="1"/>
  <c r="L75" i="14"/>
  <c r="M75" i="14" s="1"/>
  <c r="L76" i="14"/>
  <c r="M76" i="14" s="1"/>
  <c r="L77" i="14"/>
  <c r="M77" i="14" s="1"/>
  <c r="L78" i="14"/>
  <c r="M78" i="14" s="1"/>
  <c r="L79" i="14"/>
  <c r="M79" i="14" s="1"/>
  <c r="L80" i="14"/>
  <c r="M80" i="14" s="1"/>
  <c r="L81" i="14"/>
  <c r="M81" i="14" s="1"/>
  <c r="L82" i="14"/>
  <c r="M82" i="14" s="1"/>
  <c r="L83" i="14"/>
  <c r="M83" i="14" s="1"/>
  <c r="L84" i="14"/>
  <c r="M84" i="14" s="1"/>
  <c r="L85" i="14"/>
  <c r="M85" i="14" s="1"/>
  <c r="L86" i="14"/>
  <c r="M86" i="14" s="1"/>
  <c r="L87" i="14"/>
  <c r="M87" i="14" s="1"/>
  <c r="L88" i="14"/>
  <c r="M88" i="14" s="1"/>
  <c r="L89" i="14"/>
  <c r="M89" i="14" s="1"/>
  <c r="L90" i="14"/>
  <c r="M90" i="14" s="1"/>
  <c r="L91" i="14"/>
  <c r="M91" i="14" s="1"/>
  <c r="L92" i="14"/>
  <c r="M92" i="14" s="1"/>
  <c r="L93" i="14"/>
  <c r="M93" i="14" s="1"/>
  <c r="L94" i="14"/>
  <c r="M94" i="14" s="1"/>
  <c r="L95" i="14"/>
  <c r="M95" i="14" s="1"/>
  <c r="L96" i="14"/>
  <c r="M96" i="14" s="1"/>
  <c r="L97" i="14"/>
  <c r="M97" i="14" s="1"/>
  <c r="L98" i="14"/>
  <c r="M98" i="14" s="1"/>
  <c r="L99" i="14"/>
  <c r="M99" i="14" s="1"/>
  <c r="L100" i="14"/>
  <c r="M100" i="14" s="1"/>
  <c r="L101" i="14"/>
  <c r="M101" i="14" s="1"/>
  <c r="L102" i="14"/>
  <c r="M102" i="14" s="1"/>
  <c r="L103" i="14"/>
  <c r="M103" i="14" s="1"/>
  <c r="L104" i="14"/>
  <c r="M104" i="14" s="1"/>
  <c r="L105" i="14"/>
  <c r="M105" i="14" s="1"/>
  <c r="L106" i="14"/>
  <c r="M106" i="14" s="1"/>
  <c r="L107" i="14"/>
  <c r="M107" i="14" s="1"/>
  <c r="L108" i="14"/>
  <c r="M108" i="14" s="1"/>
  <c r="L109" i="14"/>
  <c r="M109" i="14" s="1"/>
  <c r="L110" i="14"/>
  <c r="M110" i="14" s="1"/>
  <c r="L111" i="14"/>
  <c r="M111" i="14" s="1"/>
  <c r="L112" i="14"/>
  <c r="M112" i="14" s="1"/>
  <c r="L113" i="14"/>
  <c r="M113" i="14" s="1"/>
  <c r="L114" i="14"/>
  <c r="M114" i="14" s="1"/>
  <c r="L115" i="14"/>
  <c r="M115" i="14" s="1"/>
  <c r="L116" i="14"/>
  <c r="M116" i="14" s="1"/>
  <c r="L117" i="14"/>
  <c r="M117" i="14" s="1"/>
  <c r="L118" i="14"/>
  <c r="M118" i="14" s="1"/>
  <c r="L119" i="14"/>
  <c r="M119" i="14" s="1"/>
  <c r="L120" i="14"/>
  <c r="M120" i="14" s="1"/>
  <c r="L121" i="14"/>
  <c r="M121" i="14" s="1"/>
  <c r="L122" i="14"/>
  <c r="M122" i="14" s="1"/>
  <c r="L123" i="14"/>
  <c r="M123" i="14" s="1"/>
  <c r="L124" i="14"/>
  <c r="M124" i="14" s="1"/>
  <c r="L125" i="14"/>
  <c r="M125" i="14" s="1"/>
  <c r="L126" i="14"/>
  <c r="M126" i="14" s="1"/>
  <c r="L127" i="14"/>
  <c r="M127" i="14" s="1"/>
  <c r="L128" i="14"/>
  <c r="M128" i="14" s="1"/>
  <c r="L129" i="14"/>
  <c r="M129" i="14" s="1"/>
  <c r="L130" i="14"/>
  <c r="M130" i="14" s="1"/>
  <c r="L131" i="14"/>
  <c r="M131" i="14" s="1"/>
  <c r="L132" i="14"/>
  <c r="M132" i="14" s="1"/>
  <c r="L133" i="14"/>
  <c r="M133" i="14" s="1"/>
  <c r="L134" i="14"/>
  <c r="M134" i="14" s="1"/>
  <c r="L135" i="14"/>
  <c r="M135" i="14" s="1"/>
  <c r="L136" i="14"/>
  <c r="M136" i="14" s="1"/>
  <c r="L137" i="14"/>
  <c r="M137" i="14" s="1"/>
  <c r="L138" i="14"/>
  <c r="M138" i="14" s="1"/>
  <c r="L139" i="14"/>
  <c r="M139" i="14" s="1"/>
  <c r="L140" i="14"/>
  <c r="M140" i="14" s="1"/>
  <c r="L141" i="14"/>
  <c r="M141" i="14" s="1"/>
  <c r="L142" i="14"/>
  <c r="M142" i="14" s="1"/>
  <c r="L143" i="14"/>
  <c r="M143" i="14" s="1"/>
  <c r="L144" i="14"/>
  <c r="M144" i="14" s="1"/>
  <c r="L145" i="14"/>
  <c r="M145" i="14" s="1"/>
  <c r="L146" i="14"/>
  <c r="M146" i="14" s="1"/>
  <c r="L147" i="14"/>
  <c r="M147" i="14" s="1"/>
  <c r="L148" i="14"/>
  <c r="M148" i="14" s="1"/>
  <c r="L149" i="14"/>
  <c r="M149" i="14" s="1"/>
  <c r="L150" i="14"/>
  <c r="M150" i="14" s="1"/>
  <c r="L151" i="14"/>
  <c r="M151" i="14" s="1"/>
  <c r="L152" i="14"/>
  <c r="M152" i="14" s="1"/>
  <c r="L153" i="14"/>
  <c r="M153" i="14" s="1"/>
  <c r="L154" i="14"/>
  <c r="M154" i="14" s="1"/>
  <c r="L155" i="14"/>
  <c r="M155" i="14" s="1"/>
  <c r="L156" i="14"/>
  <c r="M156" i="14" s="1"/>
  <c r="L157" i="14"/>
  <c r="M157" i="14" s="1"/>
  <c r="L158" i="14"/>
  <c r="M158" i="14" s="1"/>
  <c r="L159" i="14"/>
  <c r="M159" i="14" s="1"/>
  <c r="L160" i="14"/>
  <c r="M160" i="14" s="1"/>
  <c r="L161" i="14"/>
  <c r="M161" i="14" s="1"/>
  <c r="L162" i="14"/>
  <c r="M162" i="14" s="1"/>
  <c r="L163" i="14"/>
  <c r="M163" i="14" s="1"/>
  <c r="L164" i="14"/>
  <c r="M164" i="14" s="1"/>
  <c r="L2" i="14"/>
  <c r="M2" i="14" s="1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2" i="14"/>
  <c r="Z169" i="14" l="1"/>
  <c r="Y169" i="14"/>
  <c r="AA166" i="14"/>
  <c r="Y166" i="14"/>
  <c r="M25" i="14"/>
  <c r="M29" i="14"/>
  <c r="V170" i="11"/>
  <c r="W168" i="11"/>
  <c r="AA168" i="11"/>
  <c r="S169" i="11"/>
  <c r="R170" i="11"/>
  <c r="S170" i="11" s="1"/>
  <c r="W167" i="14"/>
  <c r="M23" i="14"/>
  <c r="M2" i="11"/>
  <c r="M22" i="14"/>
  <c r="M18" i="14"/>
  <c r="M14" i="14"/>
  <c r="M10" i="14"/>
  <c r="M6" i="14"/>
  <c r="M21" i="14"/>
  <c r="M17" i="14"/>
  <c r="M13" i="14"/>
  <c r="M9" i="14"/>
  <c r="M5" i="14"/>
  <c r="M20" i="14"/>
  <c r="M16" i="14"/>
  <c r="M12" i="14"/>
  <c r="M8" i="14"/>
  <c r="M4" i="14"/>
  <c r="M34" i="11"/>
  <c r="M19" i="14"/>
  <c r="M15" i="14"/>
  <c r="M11" i="14"/>
  <c r="M7" i="14"/>
  <c r="M3" i="14"/>
  <c r="M24" i="11"/>
  <c r="M21" i="11"/>
  <c r="M19" i="11"/>
  <c r="M16" i="11"/>
  <c r="M13" i="11"/>
  <c r="M11" i="11"/>
  <c r="M8" i="11"/>
  <c r="M3" i="11"/>
  <c r="M6" i="11"/>
  <c r="M135" i="11"/>
  <c r="M133" i="11"/>
  <c r="M129" i="11"/>
  <c r="M125" i="11"/>
  <c r="M121" i="11"/>
  <c r="M117" i="11"/>
  <c r="M113" i="11"/>
  <c r="M109" i="11"/>
  <c r="M105" i="11"/>
  <c r="M101" i="11"/>
  <c r="M97" i="11"/>
  <c r="M93" i="11"/>
  <c r="M89" i="11"/>
  <c r="M85" i="11"/>
  <c r="M87" i="11"/>
  <c r="M83" i="11"/>
  <c r="M79" i="11"/>
  <c r="M75" i="11"/>
  <c r="M71" i="11"/>
  <c r="M67" i="11"/>
  <c r="M63" i="11"/>
  <c r="M59" i="11"/>
  <c r="M55" i="11"/>
  <c r="M51" i="11"/>
  <c r="M47" i="11"/>
  <c r="M43" i="11"/>
  <c r="M39" i="11"/>
  <c r="M35" i="11"/>
  <c r="M31" i="11"/>
  <c r="M27" i="11"/>
  <c r="M40" i="11"/>
  <c r="M32" i="11"/>
  <c r="M28" i="11"/>
  <c r="F161" i="11"/>
  <c r="H161" i="11"/>
  <c r="N161" i="11" s="1"/>
  <c r="O161" i="11"/>
  <c r="P161" i="11" s="1"/>
  <c r="Q161" i="11"/>
  <c r="E161" i="11" s="1"/>
  <c r="F162" i="11"/>
  <c r="H162" i="11"/>
  <c r="N162" i="11" s="1"/>
  <c r="O162" i="11"/>
  <c r="P162" i="11" s="1"/>
  <c r="Q162" i="11"/>
  <c r="E162" i="11" s="1"/>
  <c r="F163" i="11"/>
  <c r="H163" i="11"/>
  <c r="N163" i="11" s="1"/>
  <c r="O163" i="11"/>
  <c r="P163" i="11" s="1"/>
  <c r="Q163" i="11"/>
  <c r="E163" i="11" s="1"/>
  <c r="F164" i="11"/>
  <c r="H164" i="11"/>
  <c r="N164" i="11" s="1"/>
  <c r="O164" i="11"/>
  <c r="P164" i="11" s="1"/>
  <c r="Q164" i="11"/>
  <c r="E164" i="11" s="1"/>
  <c r="F165" i="11"/>
  <c r="H165" i="11"/>
  <c r="N165" i="11" s="1"/>
  <c r="O165" i="11"/>
  <c r="P165" i="11" s="1"/>
  <c r="Q165" i="11"/>
  <c r="E165" i="11" s="1"/>
  <c r="F160" i="14"/>
  <c r="H160" i="14"/>
  <c r="N160" i="14" s="1"/>
  <c r="O160" i="14"/>
  <c r="P160" i="14" s="1"/>
  <c r="F161" i="14"/>
  <c r="H161" i="14"/>
  <c r="N161" i="14" s="1"/>
  <c r="O161" i="14"/>
  <c r="Q161" i="14" s="1"/>
  <c r="E161" i="14" s="1"/>
  <c r="P161" i="14"/>
  <c r="F162" i="14"/>
  <c r="H162" i="14"/>
  <c r="N162" i="14" s="1"/>
  <c r="O162" i="14"/>
  <c r="Q162" i="14" s="1"/>
  <c r="E162" i="14" s="1"/>
  <c r="F163" i="14"/>
  <c r="H163" i="14"/>
  <c r="N163" i="14" s="1"/>
  <c r="O163" i="14"/>
  <c r="P163" i="14" s="1"/>
  <c r="F164" i="14"/>
  <c r="H164" i="14"/>
  <c r="N164" i="14" s="1"/>
  <c r="O164" i="14"/>
  <c r="P164" i="14" s="1"/>
  <c r="Y168" i="11" l="1"/>
  <c r="Z168" i="11"/>
  <c r="AB168" i="11"/>
  <c r="W170" i="11"/>
  <c r="AB170" i="11" s="1"/>
  <c r="AA170" i="11"/>
  <c r="W169" i="11"/>
  <c r="AA169" i="11"/>
  <c r="Y167" i="14"/>
  <c r="Z167" i="14"/>
  <c r="AB167" i="14"/>
  <c r="P162" i="14"/>
  <c r="Q163" i="14"/>
  <c r="E163" i="14" s="1"/>
  <c r="Q164" i="14"/>
  <c r="E164" i="14" s="1"/>
  <c r="Q160" i="14"/>
  <c r="E160" i="14" s="1"/>
  <c r="F4" i="16"/>
  <c r="F5" i="16"/>
  <c r="F6" i="16"/>
  <c r="F2" i="16"/>
  <c r="Y170" i="11" l="1"/>
  <c r="Z170" i="11"/>
  <c r="Y169" i="11"/>
  <c r="Z169" i="11"/>
  <c r="AB169" i="11"/>
  <c r="F156" i="11"/>
  <c r="H156" i="11"/>
  <c r="N156" i="11" s="1"/>
  <c r="O156" i="11"/>
  <c r="P156" i="11" s="1"/>
  <c r="Q156" i="11"/>
  <c r="E156" i="11" s="1"/>
  <c r="F157" i="11"/>
  <c r="H157" i="11"/>
  <c r="N157" i="11" s="1"/>
  <c r="O157" i="11"/>
  <c r="P157" i="11" s="1"/>
  <c r="Q157" i="11"/>
  <c r="E157" i="11" s="1"/>
  <c r="F158" i="11"/>
  <c r="H158" i="11"/>
  <c r="N158" i="11" s="1"/>
  <c r="O158" i="11"/>
  <c r="P158" i="11" s="1"/>
  <c r="Q158" i="11"/>
  <c r="E158" i="11" s="1"/>
  <c r="F159" i="11"/>
  <c r="H159" i="11"/>
  <c r="N159" i="11" s="1"/>
  <c r="O159" i="11"/>
  <c r="P159" i="11" s="1"/>
  <c r="Q159" i="11"/>
  <c r="E159" i="11" s="1"/>
  <c r="F160" i="11"/>
  <c r="H160" i="11"/>
  <c r="N160" i="11" s="1"/>
  <c r="O160" i="11"/>
  <c r="P160" i="11" s="1"/>
  <c r="Q160" i="11"/>
  <c r="E160" i="11" s="1"/>
  <c r="F155" i="14"/>
  <c r="H155" i="14"/>
  <c r="N155" i="14" s="1"/>
  <c r="O155" i="14"/>
  <c r="P155" i="14" s="1"/>
  <c r="F156" i="14"/>
  <c r="H156" i="14"/>
  <c r="N156" i="14" s="1"/>
  <c r="O156" i="14"/>
  <c r="P156" i="14" s="1"/>
  <c r="F157" i="14"/>
  <c r="H157" i="14"/>
  <c r="N157" i="14" s="1"/>
  <c r="O157" i="14"/>
  <c r="P157" i="14" s="1"/>
  <c r="F158" i="14"/>
  <c r="H158" i="14"/>
  <c r="N158" i="14" s="1"/>
  <c r="O158" i="14"/>
  <c r="Q158" i="14" s="1"/>
  <c r="E158" i="14" s="1"/>
  <c r="F159" i="14"/>
  <c r="H159" i="14"/>
  <c r="N159" i="14" s="1"/>
  <c r="O159" i="14"/>
  <c r="P159" i="14" s="1"/>
  <c r="I4" i="16"/>
  <c r="I5" i="16" s="1"/>
  <c r="I6" i="16" s="1"/>
  <c r="I3" i="16"/>
  <c r="G6" i="16"/>
  <c r="H2" i="16"/>
  <c r="H3" i="16" s="1"/>
  <c r="H4" i="16" s="1"/>
  <c r="H5" i="16" s="1"/>
  <c r="H6" i="16" s="1"/>
  <c r="J6" i="16" s="1"/>
  <c r="G4" i="16"/>
  <c r="G5" i="16"/>
  <c r="G2" i="16"/>
  <c r="E4" i="16"/>
  <c r="I2" i="16"/>
  <c r="M5" i="3"/>
  <c r="M4" i="3"/>
  <c r="M3" i="3"/>
  <c r="Q159" i="14" l="1"/>
  <c r="E159" i="14" s="1"/>
  <c r="J3" i="16"/>
  <c r="J4" i="16"/>
  <c r="J2" i="16"/>
  <c r="J5" i="16"/>
  <c r="P158" i="14"/>
  <c r="Q156" i="14"/>
  <c r="E156" i="14" s="1"/>
  <c r="Q155" i="14"/>
  <c r="E155" i="14" s="1"/>
  <c r="Q157" i="14"/>
  <c r="E157" i="14" s="1"/>
  <c r="F1" i="4"/>
  <c r="L1" i="4"/>
  <c r="O9" i="4"/>
  <c r="N9" i="4"/>
  <c r="M9" i="4"/>
  <c r="Q151" i="11" l="1"/>
  <c r="E151" i="11" s="1"/>
  <c r="F151" i="11"/>
  <c r="H151" i="11"/>
  <c r="N151" i="11" s="1"/>
  <c r="O151" i="11"/>
  <c r="P151" i="11" s="1"/>
  <c r="Q152" i="11"/>
  <c r="E152" i="11"/>
  <c r="F152" i="11"/>
  <c r="H152" i="11"/>
  <c r="N152" i="11" s="1"/>
  <c r="O152" i="11"/>
  <c r="P152" i="11"/>
  <c r="Q153" i="11"/>
  <c r="E153" i="11" s="1"/>
  <c r="F153" i="11"/>
  <c r="H153" i="11"/>
  <c r="N153" i="11" s="1"/>
  <c r="O153" i="11"/>
  <c r="P153" i="11" s="1"/>
  <c r="Q154" i="11"/>
  <c r="E154" i="11"/>
  <c r="F154" i="11"/>
  <c r="H154" i="11"/>
  <c r="N154" i="11" s="1"/>
  <c r="O154" i="11"/>
  <c r="P154" i="11"/>
  <c r="Q155" i="11"/>
  <c r="E155" i="11" s="1"/>
  <c r="F155" i="11"/>
  <c r="H155" i="11"/>
  <c r="N155" i="11" s="1"/>
  <c r="O155" i="11"/>
  <c r="P155" i="11" s="1"/>
  <c r="O150" i="14"/>
  <c r="Q150" i="14" s="1"/>
  <c r="E150" i="14" s="1"/>
  <c r="F150" i="14"/>
  <c r="H150" i="14"/>
  <c r="N150" i="14" s="1"/>
  <c r="P150" i="14"/>
  <c r="O151" i="14"/>
  <c r="F151" i="14"/>
  <c r="H151" i="14"/>
  <c r="N151" i="14" s="1"/>
  <c r="O152" i="14"/>
  <c r="Q152" i="14"/>
  <c r="E152" i="14" s="1"/>
  <c r="F152" i="14"/>
  <c r="H152" i="14"/>
  <c r="N152" i="14" s="1"/>
  <c r="P152" i="14"/>
  <c r="O153" i="14"/>
  <c r="F153" i="14"/>
  <c r="H153" i="14"/>
  <c r="N153" i="14" s="1"/>
  <c r="O154" i="14"/>
  <c r="Q154" i="14"/>
  <c r="E154" i="14" s="1"/>
  <c r="F154" i="14"/>
  <c r="H154" i="14"/>
  <c r="N154" i="14" s="1"/>
  <c r="P154" i="14"/>
  <c r="N8" i="4"/>
  <c r="O8" i="4"/>
  <c r="M8" i="4"/>
  <c r="R3" i="14"/>
  <c r="R4" i="14" s="1"/>
  <c r="V3" i="14"/>
  <c r="V4" i="14" s="1"/>
  <c r="X2" i="14"/>
  <c r="X3" i="14" s="1"/>
  <c r="X4" i="14" s="1"/>
  <c r="X5" i="14" s="1"/>
  <c r="X6" i="14" s="1"/>
  <c r="X7" i="14" s="1"/>
  <c r="F145" i="14"/>
  <c r="H145" i="14"/>
  <c r="N145" i="14" s="1"/>
  <c r="O145" i="14"/>
  <c r="Q145" i="14" s="1"/>
  <c r="E145" i="14" s="1"/>
  <c r="F146" i="14"/>
  <c r="H146" i="14"/>
  <c r="N146" i="14" s="1"/>
  <c r="O146" i="14"/>
  <c r="P146" i="14" s="1"/>
  <c r="F147" i="14"/>
  <c r="H147" i="14"/>
  <c r="N147" i="14" s="1"/>
  <c r="O147" i="14"/>
  <c r="P147" i="14" s="1"/>
  <c r="F148" i="14"/>
  <c r="H148" i="14"/>
  <c r="N148" i="14" s="1"/>
  <c r="O148" i="14"/>
  <c r="Q148" i="14" s="1"/>
  <c r="E148" i="14" s="1"/>
  <c r="F149" i="14"/>
  <c r="H149" i="14"/>
  <c r="N149" i="14" s="1"/>
  <c r="O149" i="14"/>
  <c r="Q146" i="11"/>
  <c r="R3" i="11"/>
  <c r="R4" i="11" s="1"/>
  <c r="C145" i="11"/>
  <c r="V34" i="1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V84" i="11" s="1"/>
  <c r="V85" i="11" s="1"/>
  <c r="V86" i="11" s="1"/>
  <c r="V87" i="11" s="1"/>
  <c r="V88" i="11" s="1"/>
  <c r="V89" i="11" s="1"/>
  <c r="V90" i="11" s="1"/>
  <c r="V91" i="11" s="1"/>
  <c r="V92" i="11" s="1"/>
  <c r="V93" i="11" s="1"/>
  <c r="V94" i="11" s="1"/>
  <c r="V95" i="11" s="1"/>
  <c r="V96" i="11" s="1"/>
  <c r="V97" i="11" s="1"/>
  <c r="V98" i="11" s="1"/>
  <c r="V99" i="11" s="1"/>
  <c r="V100" i="11" s="1"/>
  <c r="V101" i="11" s="1"/>
  <c r="V102" i="11" s="1"/>
  <c r="V103" i="11" s="1"/>
  <c r="V104" i="11" s="1"/>
  <c r="V105" i="11" s="1"/>
  <c r="V106" i="11" s="1"/>
  <c r="V107" i="11" s="1"/>
  <c r="V108" i="11" s="1"/>
  <c r="V109" i="11" s="1"/>
  <c r="V110" i="11" s="1"/>
  <c r="V111" i="11" s="1"/>
  <c r="V112" i="11" s="1"/>
  <c r="V113" i="11" s="1"/>
  <c r="V114" i="11" s="1"/>
  <c r="V115" i="11" s="1"/>
  <c r="V116" i="11" s="1"/>
  <c r="V117" i="11" s="1"/>
  <c r="V118" i="11" s="1"/>
  <c r="V119" i="11" s="1"/>
  <c r="V120" i="11" s="1"/>
  <c r="V121" i="11" s="1"/>
  <c r="V122" i="11" s="1"/>
  <c r="V123" i="11" s="1"/>
  <c r="V124" i="11" s="1"/>
  <c r="V125" i="11" s="1"/>
  <c r="V126" i="11" s="1"/>
  <c r="V127" i="11" s="1"/>
  <c r="V128" i="11" s="1"/>
  <c r="V129" i="11" s="1"/>
  <c r="V130" i="11" s="1"/>
  <c r="V131" i="11" s="1"/>
  <c r="V132" i="11" s="1"/>
  <c r="V133" i="11" s="1"/>
  <c r="V134" i="11" s="1"/>
  <c r="V135" i="11" s="1"/>
  <c r="V136" i="11" s="1"/>
  <c r="V137" i="11" s="1"/>
  <c r="V138" i="11" s="1"/>
  <c r="V139" i="11" s="1"/>
  <c r="V140" i="11" s="1"/>
  <c r="V141" i="11" s="1"/>
  <c r="V142" i="11" s="1"/>
  <c r="V143" i="11" s="1"/>
  <c r="V144" i="11" s="1"/>
  <c r="V145" i="11" s="1"/>
  <c r="V146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C147" i="11"/>
  <c r="Q149" i="11"/>
  <c r="Q150" i="11"/>
  <c r="Q145" i="11"/>
  <c r="E145" i="11" s="1"/>
  <c r="O146" i="11"/>
  <c r="F146" i="11"/>
  <c r="H146" i="11"/>
  <c r="N146" i="11" s="1"/>
  <c r="F147" i="11"/>
  <c r="O148" i="11"/>
  <c r="P148" i="11" s="1"/>
  <c r="F148" i="11"/>
  <c r="H148" i="11"/>
  <c r="N148" i="11" s="1"/>
  <c r="F149" i="11"/>
  <c r="O150" i="11"/>
  <c r="F150" i="11"/>
  <c r="H150" i="11"/>
  <c r="N150" i="11" s="1"/>
  <c r="Q147" i="14"/>
  <c r="E147" i="14" s="1"/>
  <c r="P150" i="11"/>
  <c r="E150" i="11"/>
  <c r="E148" i="11"/>
  <c r="P146" i="11"/>
  <c r="E146" i="11"/>
  <c r="O149" i="11"/>
  <c r="O147" i="11"/>
  <c r="P147" i="11" s="1"/>
  <c r="H149" i="11"/>
  <c r="N149" i="11" s="1"/>
  <c r="H147" i="11"/>
  <c r="N147" i="11" s="1"/>
  <c r="H6" i="4"/>
  <c r="I6" i="4"/>
  <c r="N5" i="4"/>
  <c r="N6" i="4"/>
  <c r="N7" i="4"/>
  <c r="E147" i="11"/>
  <c r="E149" i="11"/>
  <c r="P149" i="11"/>
  <c r="H4" i="4"/>
  <c r="I4" i="4"/>
  <c r="H5" i="4"/>
  <c r="I5" i="4"/>
  <c r="I3" i="4"/>
  <c r="O7" i="4"/>
  <c r="O5" i="4"/>
  <c r="O6" i="4"/>
  <c r="O3" i="4"/>
  <c r="N3" i="4"/>
  <c r="M7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N142" i="11" s="1"/>
  <c r="O142" i="11"/>
  <c r="Q142" i="11" s="1"/>
  <c r="E142" i="11" s="1"/>
  <c r="F143" i="11"/>
  <c r="H143" i="11"/>
  <c r="N143" i="11" s="1"/>
  <c r="O143" i="11"/>
  <c r="P143" i="11"/>
  <c r="F144" i="11"/>
  <c r="H144" i="11"/>
  <c r="N144" i="11" s="1"/>
  <c r="O144" i="11"/>
  <c r="Q144" i="11"/>
  <c r="E144" i="11" s="1"/>
  <c r="F145" i="11"/>
  <c r="H145" i="11"/>
  <c r="N145" i="11" s="1"/>
  <c r="O145" i="11"/>
  <c r="P145" i="11" s="1"/>
  <c r="F141" i="14"/>
  <c r="H141" i="14"/>
  <c r="N141" i="14" s="1"/>
  <c r="O141" i="14"/>
  <c r="P141" i="14" s="1"/>
  <c r="F142" i="14"/>
  <c r="H142" i="14"/>
  <c r="N142" i="14" s="1"/>
  <c r="O142" i="14"/>
  <c r="Q142" i="14" s="1"/>
  <c r="E142" i="14" s="1"/>
  <c r="P142" i="14"/>
  <c r="F143" i="14"/>
  <c r="H143" i="14"/>
  <c r="N143" i="14" s="1"/>
  <c r="O143" i="14"/>
  <c r="P143" i="14" s="1"/>
  <c r="F144" i="14"/>
  <c r="H144" i="14"/>
  <c r="N144" i="14" s="1"/>
  <c r="O144" i="14"/>
  <c r="Q144" i="14" s="1"/>
  <c r="E144" i="14" s="1"/>
  <c r="Q141" i="14"/>
  <c r="E141" i="14" s="1"/>
  <c r="P142" i="11"/>
  <c r="P144" i="11"/>
  <c r="Q143" i="11"/>
  <c r="E143" i="11" s="1"/>
  <c r="Q143" i="14"/>
  <c r="E143" i="14" s="1"/>
  <c r="O141" i="11"/>
  <c r="P141" i="11" s="1"/>
  <c r="Q141" i="11"/>
  <c r="E141" i="11" s="1"/>
  <c r="M6" i="4"/>
  <c r="F139" i="11"/>
  <c r="H139" i="11"/>
  <c r="N139" i="11" s="1"/>
  <c r="O139" i="11"/>
  <c r="P139" i="11" s="1"/>
  <c r="F140" i="11"/>
  <c r="H140" i="11"/>
  <c r="N140" i="11" s="1"/>
  <c r="O140" i="11"/>
  <c r="Q140" i="11" s="1"/>
  <c r="E140" i="11" s="1"/>
  <c r="F141" i="11"/>
  <c r="H141" i="11"/>
  <c r="N141" i="11" s="1"/>
  <c r="F138" i="14"/>
  <c r="H138" i="14"/>
  <c r="N138" i="14" s="1"/>
  <c r="O138" i="14"/>
  <c r="Q138" i="14" s="1"/>
  <c r="E138" i="14" s="1"/>
  <c r="F139" i="14"/>
  <c r="H139" i="14"/>
  <c r="N139" i="14" s="1"/>
  <c r="O139" i="14"/>
  <c r="Q139" i="14" s="1"/>
  <c r="E139" i="14" s="1"/>
  <c r="F140" i="14"/>
  <c r="H140" i="14"/>
  <c r="N140" i="14" s="1"/>
  <c r="O140" i="14"/>
  <c r="P140" i="14" s="1"/>
  <c r="P140" i="11"/>
  <c r="P139" i="14"/>
  <c r="P138" i="14"/>
  <c r="F138" i="11"/>
  <c r="H138" i="11"/>
  <c r="N138" i="11" s="1"/>
  <c r="O138" i="11"/>
  <c r="P138" i="11" s="1"/>
  <c r="F136" i="14"/>
  <c r="H136" i="14"/>
  <c r="N136" i="14" s="1"/>
  <c r="O136" i="14"/>
  <c r="P136" i="14" s="1"/>
  <c r="F137" i="14"/>
  <c r="H137" i="14"/>
  <c r="N137" i="14" s="1"/>
  <c r="O137" i="14"/>
  <c r="Q137" i="14" s="1"/>
  <c r="E137" i="14" s="1"/>
  <c r="F135" i="14"/>
  <c r="H135" i="14"/>
  <c r="N135" i="14" s="1"/>
  <c r="O135" i="14"/>
  <c r="Q135" i="14" s="1"/>
  <c r="E135" i="14" s="1"/>
  <c r="Q138" i="11"/>
  <c r="E138" i="11" s="1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P134" i="14" s="1"/>
  <c r="H134" i="14"/>
  <c r="N134" i="14" s="1"/>
  <c r="F134" i="14"/>
  <c r="O133" i="14"/>
  <c r="P133" i="14" s="1"/>
  <c r="H133" i="14"/>
  <c r="N133" i="14" s="1"/>
  <c r="F133" i="14"/>
  <c r="O132" i="14"/>
  <c r="P132" i="14" s="1"/>
  <c r="H132" i="14"/>
  <c r="N132" i="14" s="1"/>
  <c r="F132" i="14"/>
  <c r="O131" i="14"/>
  <c r="P131" i="14" s="1"/>
  <c r="H131" i="14"/>
  <c r="N131" i="14" s="1"/>
  <c r="F131" i="14"/>
  <c r="O130" i="14"/>
  <c r="P130" i="14" s="1"/>
  <c r="H130" i="14"/>
  <c r="N130" i="14" s="1"/>
  <c r="F130" i="14"/>
  <c r="O129" i="14"/>
  <c r="P129" i="14" s="1"/>
  <c r="H129" i="14"/>
  <c r="N129" i="14" s="1"/>
  <c r="F129" i="14"/>
  <c r="O128" i="14"/>
  <c r="P128" i="14" s="1"/>
  <c r="H128" i="14"/>
  <c r="N128" i="14" s="1"/>
  <c r="F128" i="14"/>
  <c r="O127" i="14"/>
  <c r="P127" i="14" s="1"/>
  <c r="H127" i="14"/>
  <c r="N127" i="14" s="1"/>
  <c r="F127" i="14"/>
  <c r="O126" i="14"/>
  <c r="P126" i="14" s="1"/>
  <c r="H126" i="14"/>
  <c r="N126" i="14" s="1"/>
  <c r="F126" i="14"/>
  <c r="O125" i="14"/>
  <c r="P125" i="14" s="1"/>
  <c r="H125" i="14"/>
  <c r="N125" i="14" s="1"/>
  <c r="F125" i="14"/>
  <c r="O124" i="14"/>
  <c r="P124" i="14" s="1"/>
  <c r="H124" i="14"/>
  <c r="N124" i="14" s="1"/>
  <c r="F124" i="14"/>
  <c r="O123" i="14"/>
  <c r="P123" i="14" s="1"/>
  <c r="H123" i="14"/>
  <c r="N123" i="14" s="1"/>
  <c r="F123" i="14"/>
  <c r="O122" i="14"/>
  <c r="P122" i="14" s="1"/>
  <c r="H122" i="14"/>
  <c r="N122" i="14" s="1"/>
  <c r="F122" i="14"/>
  <c r="O121" i="14"/>
  <c r="P121" i="14" s="1"/>
  <c r="H121" i="14"/>
  <c r="N121" i="14" s="1"/>
  <c r="F121" i="14"/>
  <c r="O120" i="14"/>
  <c r="P120" i="14" s="1"/>
  <c r="H120" i="14"/>
  <c r="N120" i="14" s="1"/>
  <c r="F120" i="14"/>
  <c r="O119" i="14"/>
  <c r="P119" i="14" s="1"/>
  <c r="H119" i="14"/>
  <c r="N119" i="14" s="1"/>
  <c r="F119" i="14"/>
  <c r="O118" i="14"/>
  <c r="P118" i="14" s="1"/>
  <c r="H118" i="14"/>
  <c r="N118" i="14" s="1"/>
  <c r="F118" i="14"/>
  <c r="O117" i="14"/>
  <c r="P117" i="14" s="1"/>
  <c r="H117" i="14"/>
  <c r="N117" i="14" s="1"/>
  <c r="F117" i="14"/>
  <c r="O116" i="14"/>
  <c r="P116" i="14" s="1"/>
  <c r="H116" i="14"/>
  <c r="N116" i="14" s="1"/>
  <c r="F116" i="14"/>
  <c r="O115" i="14"/>
  <c r="P115" i="14" s="1"/>
  <c r="H115" i="14"/>
  <c r="N115" i="14" s="1"/>
  <c r="F115" i="14"/>
  <c r="O114" i="14"/>
  <c r="P114" i="14" s="1"/>
  <c r="H114" i="14"/>
  <c r="N114" i="14" s="1"/>
  <c r="F114" i="14"/>
  <c r="O113" i="14"/>
  <c r="P113" i="14" s="1"/>
  <c r="H113" i="14"/>
  <c r="N113" i="14" s="1"/>
  <c r="F113" i="14"/>
  <c r="O112" i="14"/>
  <c r="P112" i="14" s="1"/>
  <c r="H112" i="14"/>
  <c r="N112" i="14" s="1"/>
  <c r="F112" i="14"/>
  <c r="O111" i="14"/>
  <c r="P111" i="14" s="1"/>
  <c r="H111" i="14"/>
  <c r="N111" i="14" s="1"/>
  <c r="F111" i="14"/>
  <c r="O110" i="14"/>
  <c r="P110" i="14" s="1"/>
  <c r="H110" i="14"/>
  <c r="N110" i="14" s="1"/>
  <c r="F110" i="14"/>
  <c r="O109" i="14"/>
  <c r="P109" i="14" s="1"/>
  <c r="H109" i="14"/>
  <c r="N109" i="14" s="1"/>
  <c r="F109" i="14"/>
  <c r="O108" i="14"/>
  <c r="P108" i="14" s="1"/>
  <c r="H108" i="14"/>
  <c r="N108" i="14" s="1"/>
  <c r="F108" i="14"/>
  <c r="O107" i="14"/>
  <c r="P107" i="14" s="1"/>
  <c r="H107" i="14"/>
  <c r="N107" i="14" s="1"/>
  <c r="F107" i="14"/>
  <c r="O106" i="14"/>
  <c r="P106" i="14" s="1"/>
  <c r="H106" i="14"/>
  <c r="N106" i="14" s="1"/>
  <c r="F106" i="14"/>
  <c r="O105" i="14"/>
  <c r="P105" i="14" s="1"/>
  <c r="H105" i="14"/>
  <c r="N105" i="14" s="1"/>
  <c r="F105" i="14"/>
  <c r="O104" i="14"/>
  <c r="P104" i="14" s="1"/>
  <c r="H104" i="14"/>
  <c r="N104" i="14" s="1"/>
  <c r="F104" i="14"/>
  <c r="O103" i="14"/>
  <c r="P103" i="14" s="1"/>
  <c r="H103" i="14"/>
  <c r="N103" i="14" s="1"/>
  <c r="F103" i="14"/>
  <c r="O102" i="14"/>
  <c r="P102" i="14" s="1"/>
  <c r="H102" i="14"/>
  <c r="N102" i="14" s="1"/>
  <c r="F102" i="14"/>
  <c r="O101" i="14"/>
  <c r="P101" i="14" s="1"/>
  <c r="H101" i="14"/>
  <c r="N101" i="14" s="1"/>
  <c r="F101" i="14"/>
  <c r="O100" i="14"/>
  <c r="P100" i="14" s="1"/>
  <c r="H100" i="14"/>
  <c r="N100" i="14" s="1"/>
  <c r="F100" i="14"/>
  <c r="O99" i="14"/>
  <c r="P99" i="14" s="1"/>
  <c r="H99" i="14"/>
  <c r="N99" i="14" s="1"/>
  <c r="F99" i="14"/>
  <c r="O98" i="14"/>
  <c r="P98" i="14" s="1"/>
  <c r="H98" i="14"/>
  <c r="N98" i="14" s="1"/>
  <c r="F98" i="14"/>
  <c r="O97" i="14"/>
  <c r="P97" i="14" s="1"/>
  <c r="H97" i="14"/>
  <c r="N97" i="14" s="1"/>
  <c r="F97" i="14"/>
  <c r="O96" i="14"/>
  <c r="P96" i="14" s="1"/>
  <c r="H96" i="14"/>
  <c r="N96" i="14" s="1"/>
  <c r="F96" i="14"/>
  <c r="O95" i="14"/>
  <c r="P95" i="14" s="1"/>
  <c r="H95" i="14"/>
  <c r="N95" i="14" s="1"/>
  <c r="F95" i="14"/>
  <c r="O94" i="14"/>
  <c r="P94" i="14" s="1"/>
  <c r="H94" i="14"/>
  <c r="N94" i="14" s="1"/>
  <c r="F94" i="14"/>
  <c r="O93" i="14"/>
  <c r="P93" i="14" s="1"/>
  <c r="H93" i="14"/>
  <c r="N93" i="14" s="1"/>
  <c r="F93" i="14"/>
  <c r="O92" i="14"/>
  <c r="P92" i="14" s="1"/>
  <c r="H92" i="14"/>
  <c r="N92" i="14" s="1"/>
  <c r="F92" i="14"/>
  <c r="O91" i="14"/>
  <c r="P91" i="14" s="1"/>
  <c r="H91" i="14"/>
  <c r="N91" i="14" s="1"/>
  <c r="F91" i="14"/>
  <c r="O90" i="14"/>
  <c r="P90" i="14" s="1"/>
  <c r="H90" i="14"/>
  <c r="N90" i="14" s="1"/>
  <c r="F90" i="14"/>
  <c r="O89" i="14"/>
  <c r="P89" i="14" s="1"/>
  <c r="H89" i="14"/>
  <c r="N89" i="14" s="1"/>
  <c r="F89" i="14"/>
  <c r="O88" i="14"/>
  <c r="P88" i="14" s="1"/>
  <c r="H88" i="14"/>
  <c r="N88" i="14" s="1"/>
  <c r="F88" i="14"/>
  <c r="O87" i="14"/>
  <c r="P87" i="14" s="1"/>
  <c r="H87" i="14"/>
  <c r="N87" i="14" s="1"/>
  <c r="F87" i="14"/>
  <c r="O86" i="14"/>
  <c r="P86" i="14" s="1"/>
  <c r="H86" i="14"/>
  <c r="N86" i="14" s="1"/>
  <c r="F86" i="14"/>
  <c r="O85" i="14"/>
  <c r="P85" i="14" s="1"/>
  <c r="H85" i="14"/>
  <c r="N85" i="14" s="1"/>
  <c r="F85" i="14"/>
  <c r="O84" i="14"/>
  <c r="P84" i="14" s="1"/>
  <c r="H84" i="14"/>
  <c r="N84" i="14" s="1"/>
  <c r="F84" i="14"/>
  <c r="O83" i="14"/>
  <c r="P83" i="14" s="1"/>
  <c r="H83" i="14"/>
  <c r="N83" i="14" s="1"/>
  <c r="F83" i="14"/>
  <c r="O82" i="14"/>
  <c r="P82" i="14" s="1"/>
  <c r="H82" i="14"/>
  <c r="N82" i="14" s="1"/>
  <c r="F82" i="14"/>
  <c r="O81" i="14"/>
  <c r="P81" i="14" s="1"/>
  <c r="H81" i="14"/>
  <c r="N81" i="14" s="1"/>
  <c r="F81" i="14"/>
  <c r="O80" i="14"/>
  <c r="P80" i="14" s="1"/>
  <c r="H80" i="14"/>
  <c r="N80" i="14" s="1"/>
  <c r="F80" i="14"/>
  <c r="O79" i="14"/>
  <c r="P79" i="14" s="1"/>
  <c r="H79" i="14"/>
  <c r="N79" i="14" s="1"/>
  <c r="F79" i="14"/>
  <c r="O78" i="14"/>
  <c r="P78" i="14" s="1"/>
  <c r="H78" i="14"/>
  <c r="N78" i="14" s="1"/>
  <c r="F78" i="14"/>
  <c r="O77" i="14"/>
  <c r="P77" i="14" s="1"/>
  <c r="H77" i="14"/>
  <c r="N77" i="14" s="1"/>
  <c r="F77" i="14"/>
  <c r="O76" i="14"/>
  <c r="P76" i="14" s="1"/>
  <c r="H76" i="14"/>
  <c r="N76" i="14" s="1"/>
  <c r="F76" i="14"/>
  <c r="O75" i="14"/>
  <c r="P75" i="14" s="1"/>
  <c r="H75" i="14"/>
  <c r="N75" i="14" s="1"/>
  <c r="F75" i="14"/>
  <c r="O74" i="14"/>
  <c r="P74" i="14" s="1"/>
  <c r="H74" i="14"/>
  <c r="N74" i="14" s="1"/>
  <c r="F74" i="14"/>
  <c r="O73" i="14"/>
  <c r="P73" i="14" s="1"/>
  <c r="H73" i="14"/>
  <c r="N73" i="14" s="1"/>
  <c r="F73" i="14"/>
  <c r="O72" i="14"/>
  <c r="P72" i="14" s="1"/>
  <c r="H72" i="14"/>
  <c r="N72" i="14" s="1"/>
  <c r="F72" i="14"/>
  <c r="O71" i="14"/>
  <c r="P71" i="14" s="1"/>
  <c r="H71" i="14"/>
  <c r="N71" i="14" s="1"/>
  <c r="F71" i="14"/>
  <c r="O70" i="14"/>
  <c r="P70" i="14" s="1"/>
  <c r="H70" i="14"/>
  <c r="N70" i="14" s="1"/>
  <c r="F70" i="14"/>
  <c r="O69" i="14"/>
  <c r="P69" i="14" s="1"/>
  <c r="H69" i="14"/>
  <c r="N69" i="14" s="1"/>
  <c r="F69" i="14"/>
  <c r="O68" i="14"/>
  <c r="P68" i="14" s="1"/>
  <c r="H68" i="14"/>
  <c r="N68" i="14" s="1"/>
  <c r="F68" i="14"/>
  <c r="O67" i="14"/>
  <c r="P67" i="14" s="1"/>
  <c r="H67" i="14"/>
  <c r="N67" i="14" s="1"/>
  <c r="F67" i="14"/>
  <c r="O66" i="14"/>
  <c r="P66" i="14" s="1"/>
  <c r="H66" i="14"/>
  <c r="N66" i="14" s="1"/>
  <c r="F66" i="14"/>
  <c r="O65" i="14"/>
  <c r="P65" i="14" s="1"/>
  <c r="H65" i="14"/>
  <c r="N65" i="14" s="1"/>
  <c r="F65" i="14"/>
  <c r="O64" i="14"/>
  <c r="P64" i="14" s="1"/>
  <c r="H64" i="14"/>
  <c r="N64" i="14" s="1"/>
  <c r="F64" i="14"/>
  <c r="O63" i="14"/>
  <c r="P63" i="14" s="1"/>
  <c r="H63" i="14"/>
  <c r="N63" i="14" s="1"/>
  <c r="F63" i="14"/>
  <c r="O62" i="14"/>
  <c r="P62" i="14" s="1"/>
  <c r="H62" i="14"/>
  <c r="N62" i="14" s="1"/>
  <c r="F62" i="14"/>
  <c r="O61" i="14"/>
  <c r="P61" i="14" s="1"/>
  <c r="H61" i="14"/>
  <c r="N61" i="14" s="1"/>
  <c r="F61" i="14"/>
  <c r="O60" i="14"/>
  <c r="P60" i="14" s="1"/>
  <c r="H60" i="14"/>
  <c r="N60" i="14" s="1"/>
  <c r="F60" i="14"/>
  <c r="O59" i="14"/>
  <c r="P59" i="14" s="1"/>
  <c r="H59" i="14"/>
  <c r="N59" i="14" s="1"/>
  <c r="F59" i="14"/>
  <c r="O58" i="14"/>
  <c r="P58" i="14" s="1"/>
  <c r="H58" i="14"/>
  <c r="N58" i="14" s="1"/>
  <c r="F58" i="14"/>
  <c r="O57" i="14"/>
  <c r="P57" i="14" s="1"/>
  <c r="H57" i="14"/>
  <c r="N57" i="14" s="1"/>
  <c r="F57" i="14"/>
  <c r="O56" i="14"/>
  <c r="P56" i="14" s="1"/>
  <c r="H56" i="14"/>
  <c r="N56" i="14" s="1"/>
  <c r="F56" i="14"/>
  <c r="O55" i="14"/>
  <c r="P55" i="14" s="1"/>
  <c r="H55" i="14"/>
  <c r="N55" i="14" s="1"/>
  <c r="F55" i="14"/>
  <c r="O54" i="14"/>
  <c r="P54" i="14" s="1"/>
  <c r="H54" i="14"/>
  <c r="N54" i="14" s="1"/>
  <c r="F54" i="14"/>
  <c r="O53" i="14"/>
  <c r="P53" i="14" s="1"/>
  <c r="H53" i="14"/>
  <c r="N53" i="14" s="1"/>
  <c r="F53" i="14"/>
  <c r="O52" i="14"/>
  <c r="P52" i="14" s="1"/>
  <c r="H52" i="14"/>
  <c r="N52" i="14" s="1"/>
  <c r="F52" i="14"/>
  <c r="O51" i="14"/>
  <c r="P51" i="14" s="1"/>
  <c r="H51" i="14"/>
  <c r="N51" i="14" s="1"/>
  <c r="F51" i="14"/>
  <c r="O50" i="14"/>
  <c r="P50" i="14" s="1"/>
  <c r="H50" i="14"/>
  <c r="N50" i="14" s="1"/>
  <c r="F50" i="14"/>
  <c r="O49" i="14"/>
  <c r="P49" i="14" s="1"/>
  <c r="H49" i="14"/>
  <c r="N49" i="14" s="1"/>
  <c r="F49" i="14"/>
  <c r="O48" i="14"/>
  <c r="P48" i="14" s="1"/>
  <c r="H48" i="14"/>
  <c r="N48" i="14" s="1"/>
  <c r="F48" i="14"/>
  <c r="O47" i="14"/>
  <c r="P47" i="14" s="1"/>
  <c r="H47" i="14"/>
  <c r="N47" i="14" s="1"/>
  <c r="F47" i="14"/>
  <c r="O46" i="14"/>
  <c r="P46" i="14" s="1"/>
  <c r="H46" i="14"/>
  <c r="N46" i="14" s="1"/>
  <c r="F46" i="14"/>
  <c r="O45" i="14"/>
  <c r="P45" i="14" s="1"/>
  <c r="H45" i="14"/>
  <c r="N45" i="14" s="1"/>
  <c r="F45" i="14"/>
  <c r="O44" i="14"/>
  <c r="P44" i="14" s="1"/>
  <c r="H44" i="14"/>
  <c r="N44" i="14" s="1"/>
  <c r="F44" i="14"/>
  <c r="O43" i="14"/>
  <c r="P43" i="14" s="1"/>
  <c r="H43" i="14"/>
  <c r="N43" i="14" s="1"/>
  <c r="F43" i="14"/>
  <c r="O42" i="14"/>
  <c r="P42" i="14" s="1"/>
  <c r="H42" i="14"/>
  <c r="N42" i="14" s="1"/>
  <c r="F42" i="14"/>
  <c r="O41" i="14"/>
  <c r="P41" i="14" s="1"/>
  <c r="H41" i="14"/>
  <c r="N41" i="14" s="1"/>
  <c r="F41" i="14"/>
  <c r="O40" i="14"/>
  <c r="P40" i="14" s="1"/>
  <c r="H40" i="14"/>
  <c r="N40" i="14" s="1"/>
  <c r="F40" i="14"/>
  <c r="O39" i="14"/>
  <c r="P39" i="14" s="1"/>
  <c r="H39" i="14"/>
  <c r="N39" i="14" s="1"/>
  <c r="F39" i="14"/>
  <c r="O38" i="14"/>
  <c r="P38" i="14" s="1"/>
  <c r="H38" i="14"/>
  <c r="N38" i="14" s="1"/>
  <c r="F38" i="14"/>
  <c r="O37" i="14"/>
  <c r="P37" i="14" s="1"/>
  <c r="H37" i="14"/>
  <c r="N37" i="14" s="1"/>
  <c r="F37" i="14"/>
  <c r="O36" i="14"/>
  <c r="P36" i="14" s="1"/>
  <c r="H36" i="14"/>
  <c r="N36" i="14" s="1"/>
  <c r="F36" i="14"/>
  <c r="O35" i="14"/>
  <c r="P35" i="14" s="1"/>
  <c r="H35" i="14"/>
  <c r="N35" i="14" s="1"/>
  <c r="F35" i="14"/>
  <c r="O34" i="14"/>
  <c r="P34" i="14" s="1"/>
  <c r="H34" i="14"/>
  <c r="N34" i="14" s="1"/>
  <c r="F34" i="14"/>
  <c r="O33" i="14"/>
  <c r="P33" i="14" s="1"/>
  <c r="H33" i="14"/>
  <c r="N33" i="14" s="1"/>
  <c r="F33" i="14"/>
  <c r="O32" i="14"/>
  <c r="P32" i="14" s="1"/>
  <c r="H32" i="14"/>
  <c r="N32" i="14" s="1"/>
  <c r="O31" i="14"/>
  <c r="P31" i="14" s="1"/>
  <c r="H31" i="14"/>
  <c r="N31" i="14" s="1"/>
  <c r="O30" i="14"/>
  <c r="P30" i="14" s="1"/>
  <c r="H30" i="14"/>
  <c r="N30" i="14" s="1"/>
  <c r="O22" i="14"/>
  <c r="P22" i="14" s="1"/>
  <c r="H22" i="14"/>
  <c r="O21" i="14"/>
  <c r="Q21" i="14" s="1"/>
  <c r="E21" i="14" s="1"/>
  <c r="H21" i="14"/>
  <c r="O29" i="14"/>
  <c r="P29" i="14" s="1"/>
  <c r="H29" i="14"/>
  <c r="N29" i="14" s="1"/>
  <c r="O20" i="14"/>
  <c r="P20" i="14" s="1"/>
  <c r="H20" i="14"/>
  <c r="O28" i="14"/>
  <c r="P28" i="14" s="1"/>
  <c r="H28" i="14"/>
  <c r="N28" i="14" s="1"/>
  <c r="F28" i="14"/>
  <c r="O27" i="14"/>
  <c r="H27" i="14"/>
  <c r="N27" i="14" s="1"/>
  <c r="F27" i="14"/>
  <c r="O26" i="14"/>
  <c r="H26" i="14"/>
  <c r="N26" i="14" s="1"/>
  <c r="F26" i="14"/>
  <c r="O25" i="14"/>
  <c r="H25" i="14"/>
  <c r="N25" i="14" s="1"/>
  <c r="O24" i="14"/>
  <c r="H24" i="14"/>
  <c r="N24" i="14" s="1"/>
  <c r="F24" i="14"/>
  <c r="O23" i="14"/>
  <c r="H23" i="14"/>
  <c r="N23" i="14" s="1"/>
  <c r="F23" i="14"/>
  <c r="O19" i="14"/>
  <c r="H19" i="14"/>
  <c r="O18" i="14"/>
  <c r="H18" i="14"/>
  <c r="O17" i="14"/>
  <c r="Q17" i="14" s="1"/>
  <c r="H17" i="14"/>
  <c r="O16" i="14"/>
  <c r="H16" i="14"/>
  <c r="O15" i="14"/>
  <c r="P15" i="14" s="1"/>
  <c r="H15" i="14"/>
  <c r="O14" i="14"/>
  <c r="H14" i="14"/>
  <c r="O13" i="14"/>
  <c r="Q13" i="14" s="1"/>
  <c r="H13" i="14"/>
  <c r="O12" i="14"/>
  <c r="H12" i="14"/>
  <c r="O11" i="14"/>
  <c r="H11" i="14"/>
  <c r="O10" i="14"/>
  <c r="H10" i="14"/>
  <c r="O9" i="14"/>
  <c r="H9" i="14"/>
  <c r="O8" i="14"/>
  <c r="H8" i="14"/>
  <c r="O7" i="14"/>
  <c r="H7" i="14"/>
  <c r="O6" i="14"/>
  <c r="H6" i="14"/>
  <c r="O5" i="14"/>
  <c r="Q5" i="14" s="1"/>
  <c r="H5" i="14"/>
  <c r="O4" i="14"/>
  <c r="H4" i="14"/>
  <c r="O3" i="14"/>
  <c r="H3" i="14"/>
  <c r="S2" i="14"/>
  <c r="O2" i="14"/>
  <c r="P2" i="14" s="1"/>
  <c r="H2" i="14"/>
  <c r="E136" i="11"/>
  <c r="Q38" i="14"/>
  <c r="E38" i="14" s="1"/>
  <c r="Q50" i="14"/>
  <c r="E50" i="14" s="1"/>
  <c r="Q54" i="14"/>
  <c r="E54" i="14" s="1"/>
  <c r="Q58" i="14"/>
  <c r="E58" i="14" s="1"/>
  <c r="Q62" i="14"/>
  <c r="E62" i="14" s="1"/>
  <c r="Q66" i="14"/>
  <c r="E66" i="14" s="1"/>
  <c r="Q70" i="14"/>
  <c r="E70" i="14" s="1"/>
  <c r="Q74" i="14"/>
  <c r="E74" i="14" s="1"/>
  <c r="Q78" i="14"/>
  <c r="E78" i="14" s="1"/>
  <c r="Q82" i="14"/>
  <c r="E82" i="14" s="1"/>
  <c r="Q86" i="14"/>
  <c r="E86" i="14" s="1"/>
  <c r="Q90" i="14"/>
  <c r="E90" i="14" s="1"/>
  <c r="Q94" i="14"/>
  <c r="E94" i="14" s="1"/>
  <c r="Q98" i="14"/>
  <c r="E98" i="14" s="1"/>
  <c r="Q102" i="14"/>
  <c r="E102" i="14" s="1"/>
  <c r="Q106" i="14"/>
  <c r="E106" i="14" s="1"/>
  <c r="Q110" i="14"/>
  <c r="E110" i="14" s="1"/>
  <c r="Q114" i="14"/>
  <c r="E114" i="14" s="1"/>
  <c r="Q118" i="14"/>
  <c r="E118" i="14" s="1"/>
  <c r="Q122" i="14"/>
  <c r="E122" i="14" s="1"/>
  <c r="Q126" i="14"/>
  <c r="E126" i="14" s="1"/>
  <c r="Q130" i="14"/>
  <c r="E130" i="14" s="1"/>
  <c r="Q134" i="14"/>
  <c r="E134" i="14" s="1"/>
  <c r="Q45" i="14"/>
  <c r="E45" i="14" s="1"/>
  <c r="Q57" i="14"/>
  <c r="E57" i="14" s="1"/>
  <c r="Q65" i="14"/>
  <c r="E65" i="14" s="1"/>
  <c r="Q73" i="14"/>
  <c r="E73" i="14" s="1"/>
  <c r="Q81" i="14"/>
  <c r="E81" i="14" s="1"/>
  <c r="Q89" i="14"/>
  <c r="E89" i="14" s="1"/>
  <c r="Q97" i="14"/>
  <c r="E97" i="14" s="1"/>
  <c r="Q105" i="14"/>
  <c r="E105" i="14" s="1"/>
  <c r="Q113" i="14"/>
  <c r="E113" i="14" s="1"/>
  <c r="Q121" i="14"/>
  <c r="E121" i="14" s="1"/>
  <c r="Q129" i="14"/>
  <c r="E129" i="14" s="1"/>
  <c r="Q36" i="14"/>
  <c r="E36" i="14" s="1"/>
  <c r="Q52" i="14"/>
  <c r="E52" i="14" s="1"/>
  <c r="Q56" i="14"/>
  <c r="E56" i="14" s="1"/>
  <c r="Q60" i="14"/>
  <c r="E60" i="14" s="1"/>
  <c r="Q64" i="14"/>
  <c r="E64" i="14" s="1"/>
  <c r="Q68" i="14"/>
  <c r="E68" i="14" s="1"/>
  <c r="Q72" i="14"/>
  <c r="E72" i="14" s="1"/>
  <c r="Q76" i="14"/>
  <c r="E76" i="14" s="1"/>
  <c r="Q80" i="14"/>
  <c r="E80" i="14" s="1"/>
  <c r="Q84" i="14"/>
  <c r="E84" i="14" s="1"/>
  <c r="Q88" i="14"/>
  <c r="E88" i="14" s="1"/>
  <c r="Q92" i="14"/>
  <c r="E92" i="14" s="1"/>
  <c r="Q96" i="14"/>
  <c r="E96" i="14" s="1"/>
  <c r="Q100" i="14"/>
  <c r="E100" i="14" s="1"/>
  <c r="Q104" i="14"/>
  <c r="E104" i="14" s="1"/>
  <c r="Q108" i="14"/>
  <c r="E108" i="14" s="1"/>
  <c r="Q112" i="14"/>
  <c r="E112" i="14" s="1"/>
  <c r="Q116" i="14"/>
  <c r="E116" i="14" s="1"/>
  <c r="Q120" i="14"/>
  <c r="E120" i="14" s="1"/>
  <c r="Q124" i="14"/>
  <c r="E124" i="14" s="1"/>
  <c r="Q128" i="14"/>
  <c r="E128" i="14" s="1"/>
  <c r="Q132" i="14"/>
  <c r="E132" i="14" s="1"/>
  <c r="Q28" i="14"/>
  <c r="E28" i="14" s="1"/>
  <c r="Q51" i="14"/>
  <c r="E51" i="14" s="1"/>
  <c r="Q67" i="14"/>
  <c r="E67" i="14" s="1"/>
  <c r="Q87" i="14"/>
  <c r="E87" i="14" s="1"/>
  <c r="Q91" i="14"/>
  <c r="E91" i="14" s="1"/>
  <c r="Q95" i="14"/>
  <c r="E95" i="14" s="1"/>
  <c r="Q99" i="14"/>
  <c r="E99" i="14" s="1"/>
  <c r="Q103" i="14"/>
  <c r="E103" i="14" s="1"/>
  <c r="Q107" i="14"/>
  <c r="E107" i="14" s="1"/>
  <c r="Q111" i="14"/>
  <c r="E111" i="14" s="1"/>
  <c r="Q115" i="14"/>
  <c r="E115" i="14" s="1"/>
  <c r="Q119" i="14"/>
  <c r="E119" i="14" s="1"/>
  <c r="Q123" i="14"/>
  <c r="E123" i="14" s="1"/>
  <c r="Q127" i="14"/>
  <c r="E127" i="14" s="1"/>
  <c r="Q131" i="14"/>
  <c r="E131" i="14" s="1"/>
  <c r="R27" i="13"/>
  <c r="X24" i="13"/>
  <c r="W23" i="13"/>
  <c r="T24" i="13"/>
  <c r="X26" i="13"/>
  <c r="O27" i="13"/>
  <c r="N29" i="13"/>
  <c r="O26" i="13"/>
  <c r="S3" i="14"/>
  <c r="W3" i="14" s="1"/>
  <c r="F137" i="11"/>
  <c r="H137" i="11"/>
  <c r="N137" i="11" s="1"/>
  <c r="O137" i="11"/>
  <c r="P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 s="1"/>
  <c r="H136" i="11"/>
  <c r="N136" i="11" s="1"/>
  <c r="F136" i="11"/>
  <c r="O135" i="11"/>
  <c r="P135" i="11" s="1"/>
  <c r="H135" i="11"/>
  <c r="N135" i="11" s="1"/>
  <c r="F135" i="11"/>
  <c r="O134" i="11"/>
  <c r="P134" i="11" s="1"/>
  <c r="H134" i="11"/>
  <c r="N134" i="11" s="1"/>
  <c r="F134" i="11"/>
  <c r="O133" i="11"/>
  <c r="P133" i="11" s="1"/>
  <c r="H133" i="11"/>
  <c r="N133" i="11" s="1"/>
  <c r="F133" i="11"/>
  <c r="O132" i="11"/>
  <c r="P132" i="11" s="1"/>
  <c r="H132" i="11"/>
  <c r="N132" i="11" s="1"/>
  <c r="F132" i="11"/>
  <c r="O131" i="11"/>
  <c r="P131" i="11" s="1"/>
  <c r="H131" i="11"/>
  <c r="N131" i="11" s="1"/>
  <c r="F131" i="11"/>
  <c r="O130" i="11"/>
  <c r="P130" i="11" s="1"/>
  <c r="H130" i="11"/>
  <c r="N130" i="11" s="1"/>
  <c r="F130" i="11"/>
  <c r="O129" i="11"/>
  <c r="P129" i="11" s="1"/>
  <c r="H129" i="11"/>
  <c r="N129" i="11" s="1"/>
  <c r="F129" i="11"/>
  <c r="O128" i="11"/>
  <c r="P128" i="11" s="1"/>
  <c r="H128" i="11"/>
  <c r="N128" i="11" s="1"/>
  <c r="F128" i="11"/>
  <c r="O127" i="11"/>
  <c r="H127" i="11"/>
  <c r="N127" i="11" s="1"/>
  <c r="F127" i="11"/>
  <c r="O126" i="11"/>
  <c r="P126" i="11" s="1"/>
  <c r="H126" i="11"/>
  <c r="N126" i="11" s="1"/>
  <c r="F126" i="11"/>
  <c r="O125" i="11"/>
  <c r="P125" i="11" s="1"/>
  <c r="H125" i="11"/>
  <c r="N125" i="11" s="1"/>
  <c r="F125" i="11"/>
  <c r="O124" i="11"/>
  <c r="P124" i="11" s="1"/>
  <c r="H124" i="11"/>
  <c r="N124" i="11" s="1"/>
  <c r="F124" i="11"/>
  <c r="O123" i="11"/>
  <c r="H123" i="11"/>
  <c r="N123" i="11" s="1"/>
  <c r="F123" i="11"/>
  <c r="O122" i="11"/>
  <c r="P122" i="11" s="1"/>
  <c r="H122" i="11"/>
  <c r="N122" i="11" s="1"/>
  <c r="F122" i="11"/>
  <c r="O121" i="11"/>
  <c r="P121" i="11" s="1"/>
  <c r="H121" i="11"/>
  <c r="N121" i="11" s="1"/>
  <c r="F121" i="11"/>
  <c r="O120" i="11"/>
  <c r="P120" i="11" s="1"/>
  <c r="H120" i="11"/>
  <c r="N120" i="11" s="1"/>
  <c r="F120" i="11"/>
  <c r="O119" i="11"/>
  <c r="H119" i="11"/>
  <c r="N119" i="11" s="1"/>
  <c r="F119" i="11"/>
  <c r="O118" i="11"/>
  <c r="P118" i="11" s="1"/>
  <c r="H118" i="11"/>
  <c r="N118" i="11" s="1"/>
  <c r="F118" i="11"/>
  <c r="O117" i="11"/>
  <c r="P117" i="11" s="1"/>
  <c r="H117" i="11"/>
  <c r="N117" i="11" s="1"/>
  <c r="F117" i="11"/>
  <c r="O116" i="11"/>
  <c r="P116" i="11" s="1"/>
  <c r="H116" i="11"/>
  <c r="N116" i="11" s="1"/>
  <c r="F116" i="11"/>
  <c r="O115" i="11"/>
  <c r="P115" i="11" s="1"/>
  <c r="H115" i="11"/>
  <c r="N115" i="11" s="1"/>
  <c r="F115" i="11"/>
  <c r="O114" i="11"/>
  <c r="P114" i="11" s="1"/>
  <c r="H114" i="11"/>
  <c r="N114" i="11" s="1"/>
  <c r="F114" i="11"/>
  <c r="O113" i="11"/>
  <c r="P113" i="11" s="1"/>
  <c r="H113" i="11"/>
  <c r="N113" i="11" s="1"/>
  <c r="F113" i="11"/>
  <c r="O112" i="11"/>
  <c r="P112" i="11" s="1"/>
  <c r="H112" i="11"/>
  <c r="N112" i="11" s="1"/>
  <c r="F112" i="11"/>
  <c r="O111" i="11"/>
  <c r="P111" i="11" s="1"/>
  <c r="H111" i="11"/>
  <c r="N111" i="11" s="1"/>
  <c r="F111" i="11"/>
  <c r="O110" i="11"/>
  <c r="P110" i="11" s="1"/>
  <c r="H110" i="11"/>
  <c r="N110" i="11" s="1"/>
  <c r="F110" i="11"/>
  <c r="O109" i="11"/>
  <c r="P109" i="11" s="1"/>
  <c r="H109" i="11"/>
  <c r="N109" i="11" s="1"/>
  <c r="F109" i="11"/>
  <c r="O108" i="11"/>
  <c r="P108" i="11" s="1"/>
  <c r="H108" i="11"/>
  <c r="N108" i="11" s="1"/>
  <c r="F108" i="11"/>
  <c r="O107" i="11"/>
  <c r="P107" i="11" s="1"/>
  <c r="H107" i="11"/>
  <c r="N107" i="11" s="1"/>
  <c r="F107" i="11"/>
  <c r="O106" i="11"/>
  <c r="P106" i="11" s="1"/>
  <c r="H106" i="11"/>
  <c r="N106" i="11" s="1"/>
  <c r="F106" i="11"/>
  <c r="O105" i="11"/>
  <c r="P105" i="11" s="1"/>
  <c r="H105" i="11"/>
  <c r="N105" i="11" s="1"/>
  <c r="F105" i="11"/>
  <c r="O104" i="11"/>
  <c r="P104" i="11" s="1"/>
  <c r="H104" i="11"/>
  <c r="N104" i="11" s="1"/>
  <c r="F104" i="11"/>
  <c r="O103" i="11"/>
  <c r="P103" i="11" s="1"/>
  <c r="H103" i="11"/>
  <c r="N103" i="11" s="1"/>
  <c r="F103" i="11"/>
  <c r="O102" i="11"/>
  <c r="P102" i="11" s="1"/>
  <c r="H102" i="11"/>
  <c r="N102" i="11" s="1"/>
  <c r="F102" i="11"/>
  <c r="O101" i="11"/>
  <c r="P101" i="11" s="1"/>
  <c r="H101" i="11"/>
  <c r="N101" i="11" s="1"/>
  <c r="F101" i="11"/>
  <c r="O100" i="11"/>
  <c r="P100" i="11" s="1"/>
  <c r="H100" i="11"/>
  <c r="N100" i="11" s="1"/>
  <c r="F100" i="11"/>
  <c r="O99" i="11"/>
  <c r="P99" i="11" s="1"/>
  <c r="H99" i="11"/>
  <c r="N99" i="11" s="1"/>
  <c r="F99" i="11"/>
  <c r="O98" i="11"/>
  <c r="P98" i="11" s="1"/>
  <c r="H98" i="11"/>
  <c r="N98" i="11" s="1"/>
  <c r="F98" i="11"/>
  <c r="O97" i="11"/>
  <c r="P97" i="11" s="1"/>
  <c r="H97" i="11"/>
  <c r="N97" i="11" s="1"/>
  <c r="F97" i="11"/>
  <c r="O96" i="11"/>
  <c r="P96" i="11" s="1"/>
  <c r="H96" i="11"/>
  <c r="N96" i="11" s="1"/>
  <c r="F96" i="11"/>
  <c r="O95" i="11"/>
  <c r="P95" i="11" s="1"/>
  <c r="H95" i="11"/>
  <c r="N95" i="11" s="1"/>
  <c r="F95" i="11"/>
  <c r="O94" i="11"/>
  <c r="P94" i="11" s="1"/>
  <c r="H94" i="11"/>
  <c r="N94" i="11" s="1"/>
  <c r="F94" i="11"/>
  <c r="O93" i="11"/>
  <c r="P93" i="11" s="1"/>
  <c r="H93" i="11"/>
  <c r="N93" i="11" s="1"/>
  <c r="F93" i="11"/>
  <c r="O92" i="11"/>
  <c r="P92" i="11" s="1"/>
  <c r="H92" i="11"/>
  <c r="N92" i="11" s="1"/>
  <c r="F92" i="11"/>
  <c r="O91" i="11"/>
  <c r="P91" i="11" s="1"/>
  <c r="H91" i="11"/>
  <c r="N91" i="11" s="1"/>
  <c r="F91" i="11"/>
  <c r="O90" i="11"/>
  <c r="P90" i="11" s="1"/>
  <c r="H90" i="11"/>
  <c r="N90" i="11" s="1"/>
  <c r="F90" i="11"/>
  <c r="O89" i="11"/>
  <c r="P89" i="11" s="1"/>
  <c r="H89" i="11"/>
  <c r="N89" i="11" s="1"/>
  <c r="F89" i="11"/>
  <c r="O88" i="11"/>
  <c r="P88" i="11" s="1"/>
  <c r="H88" i="11"/>
  <c r="N88" i="11" s="1"/>
  <c r="F88" i="11"/>
  <c r="O87" i="11"/>
  <c r="P87" i="11" s="1"/>
  <c r="H87" i="11"/>
  <c r="N87" i="11" s="1"/>
  <c r="F87" i="11"/>
  <c r="O86" i="11"/>
  <c r="P86" i="11" s="1"/>
  <c r="H86" i="11"/>
  <c r="N86" i="11" s="1"/>
  <c r="F86" i="11"/>
  <c r="O85" i="11"/>
  <c r="P85" i="11" s="1"/>
  <c r="H85" i="11"/>
  <c r="N85" i="11" s="1"/>
  <c r="F85" i="11"/>
  <c r="O84" i="11"/>
  <c r="P84" i="11" s="1"/>
  <c r="H84" i="11"/>
  <c r="N84" i="11" s="1"/>
  <c r="F84" i="11"/>
  <c r="O83" i="11"/>
  <c r="P83" i="11" s="1"/>
  <c r="H83" i="11"/>
  <c r="N83" i="11" s="1"/>
  <c r="F83" i="11"/>
  <c r="O82" i="11"/>
  <c r="P82" i="11" s="1"/>
  <c r="H82" i="11"/>
  <c r="N82" i="11" s="1"/>
  <c r="F82" i="11"/>
  <c r="O81" i="11"/>
  <c r="P81" i="11" s="1"/>
  <c r="H81" i="11"/>
  <c r="N81" i="11" s="1"/>
  <c r="F81" i="11"/>
  <c r="O80" i="11"/>
  <c r="P80" i="11" s="1"/>
  <c r="H80" i="11"/>
  <c r="N80" i="11" s="1"/>
  <c r="F80" i="11"/>
  <c r="O79" i="11"/>
  <c r="P79" i="11" s="1"/>
  <c r="H79" i="11"/>
  <c r="N79" i="11" s="1"/>
  <c r="F79" i="11"/>
  <c r="O78" i="11"/>
  <c r="P78" i="11" s="1"/>
  <c r="H78" i="11"/>
  <c r="N78" i="11" s="1"/>
  <c r="F78" i="11"/>
  <c r="O77" i="11"/>
  <c r="P77" i="11" s="1"/>
  <c r="H77" i="11"/>
  <c r="N77" i="11" s="1"/>
  <c r="F77" i="11"/>
  <c r="O76" i="11"/>
  <c r="P76" i="11" s="1"/>
  <c r="H76" i="11"/>
  <c r="N76" i="11" s="1"/>
  <c r="F76" i="11"/>
  <c r="O75" i="11"/>
  <c r="P75" i="11" s="1"/>
  <c r="H75" i="11"/>
  <c r="N75" i="11" s="1"/>
  <c r="F75" i="11"/>
  <c r="O74" i="11"/>
  <c r="P74" i="11" s="1"/>
  <c r="H74" i="11"/>
  <c r="N74" i="11" s="1"/>
  <c r="F74" i="11"/>
  <c r="O73" i="11"/>
  <c r="P73" i="11" s="1"/>
  <c r="H73" i="11"/>
  <c r="N73" i="11" s="1"/>
  <c r="F73" i="11"/>
  <c r="O72" i="11"/>
  <c r="P72" i="11" s="1"/>
  <c r="H72" i="11"/>
  <c r="N72" i="11" s="1"/>
  <c r="F72" i="11"/>
  <c r="O71" i="11"/>
  <c r="P71" i="11" s="1"/>
  <c r="H71" i="11"/>
  <c r="N71" i="11" s="1"/>
  <c r="F71" i="11"/>
  <c r="O70" i="11"/>
  <c r="P70" i="11" s="1"/>
  <c r="H70" i="11"/>
  <c r="N70" i="11" s="1"/>
  <c r="F70" i="11"/>
  <c r="O69" i="11"/>
  <c r="P69" i="11" s="1"/>
  <c r="H69" i="11"/>
  <c r="N69" i="11" s="1"/>
  <c r="F69" i="11"/>
  <c r="O68" i="11"/>
  <c r="P68" i="11" s="1"/>
  <c r="H68" i="11"/>
  <c r="N68" i="11" s="1"/>
  <c r="F68" i="11"/>
  <c r="O67" i="11"/>
  <c r="P67" i="11" s="1"/>
  <c r="H67" i="11"/>
  <c r="N67" i="11" s="1"/>
  <c r="F67" i="11"/>
  <c r="O66" i="11"/>
  <c r="P66" i="11" s="1"/>
  <c r="H66" i="11"/>
  <c r="N66" i="11" s="1"/>
  <c r="F66" i="11"/>
  <c r="O65" i="11"/>
  <c r="P65" i="11" s="1"/>
  <c r="H65" i="11"/>
  <c r="N65" i="11" s="1"/>
  <c r="F65" i="11"/>
  <c r="O64" i="11"/>
  <c r="P64" i="11" s="1"/>
  <c r="H64" i="11"/>
  <c r="N64" i="11" s="1"/>
  <c r="F64" i="11"/>
  <c r="O63" i="11"/>
  <c r="P63" i="11" s="1"/>
  <c r="H63" i="11"/>
  <c r="N63" i="11" s="1"/>
  <c r="F63" i="11"/>
  <c r="O62" i="11"/>
  <c r="P62" i="11" s="1"/>
  <c r="H62" i="11"/>
  <c r="N62" i="11" s="1"/>
  <c r="F62" i="11"/>
  <c r="O61" i="11"/>
  <c r="P61" i="11" s="1"/>
  <c r="H61" i="11"/>
  <c r="N61" i="11" s="1"/>
  <c r="F61" i="11"/>
  <c r="O60" i="11"/>
  <c r="P60" i="11" s="1"/>
  <c r="H60" i="11"/>
  <c r="N60" i="11" s="1"/>
  <c r="F60" i="11"/>
  <c r="O59" i="11"/>
  <c r="P59" i="11" s="1"/>
  <c r="H59" i="11"/>
  <c r="N59" i="11" s="1"/>
  <c r="F59" i="11"/>
  <c r="O58" i="11"/>
  <c r="P58" i="11" s="1"/>
  <c r="H58" i="11"/>
  <c r="N58" i="11" s="1"/>
  <c r="F58" i="11"/>
  <c r="O57" i="11"/>
  <c r="P57" i="11" s="1"/>
  <c r="H57" i="11"/>
  <c r="N57" i="11" s="1"/>
  <c r="F57" i="11"/>
  <c r="O56" i="11"/>
  <c r="P56" i="11" s="1"/>
  <c r="H56" i="11"/>
  <c r="N56" i="11" s="1"/>
  <c r="F56" i="11"/>
  <c r="O55" i="11"/>
  <c r="P55" i="11" s="1"/>
  <c r="H55" i="11"/>
  <c r="N55" i="11" s="1"/>
  <c r="F55" i="11"/>
  <c r="O54" i="11"/>
  <c r="P54" i="11" s="1"/>
  <c r="H54" i="11"/>
  <c r="N54" i="11" s="1"/>
  <c r="F54" i="11"/>
  <c r="O53" i="11"/>
  <c r="P53" i="11" s="1"/>
  <c r="H53" i="11"/>
  <c r="N53" i="11" s="1"/>
  <c r="F53" i="11"/>
  <c r="O52" i="11"/>
  <c r="P52" i="11" s="1"/>
  <c r="H52" i="11"/>
  <c r="N52" i="11" s="1"/>
  <c r="F52" i="11"/>
  <c r="O51" i="11"/>
  <c r="P51" i="11" s="1"/>
  <c r="H51" i="11"/>
  <c r="N51" i="11" s="1"/>
  <c r="F51" i="11"/>
  <c r="O50" i="11"/>
  <c r="P50" i="11" s="1"/>
  <c r="H50" i="11"/>
  <c r="N50" i="11" s="1"/>
  <c r="F50" i="11"/>
  <c r="O49" i="11"/>
  <c r="P49" i="11" s="1"/>
  <c r="H49" i="11"/>
  <c r="N49" i="11" s="1"/>
  <c r="F49" i="11"/>
  <c r="O48" i="11"/>
  <c r="P48" i="11" s="1"/>
  <c r="H48" i="11"/>
  <c r="N48" i="11" s="1"/>
  <c r="F48" i="11"/>
  <c r="O47" i="11"/>
  <c r="P47" i="11" s="1"/>
  <c r="H47" i="11"/>
  <c r="N47" i="11" s="1"/>
  <c r="F47" i="11"/>
  <c r="O46" i="11"/>
  <c r="P46" i="11" s="1"/>
  <c r="H46" i="11"/>
  <c r="N46" i="11" s="1"/>
  <c r="F46" i="11"/>
  <c r="O45" i="11"/>
  <c r="P45" i="11" s="1"/>
  <c r="H45" i="11"/>
  <c r="N45" i="11" s="1"/>
  <c r="F45" i="11"/>
  <c r="O44" i="11"/>
  <c r="P44" i="11" s="1"/>
  <c r="H44" i="11"/>
  <c r="N44" i="11" s="1"/>
  <c r="F44" i="11"/>
  <c r="O43" i="11"/>
  <c r="P43" i="11" s="1"/>
  <c r="H43" i="11"/>
  <c r="N43" i="11" s="1"/>
  <c r="F43" i="11"/>
  <c r="O42" i="11"/>
  <c r="P42" i="11" s="1"/>
  <c r="H42" i="11"/>
  <c r="N42" i="11" s="1"/>
  <c r="F42" i="11"/>
  <c r="O41" i="11"/>
  <c r="P41" i="11" s="1"/>
  <c r="H41" i="11"/>
  <c r="N41" i="11" s="1"/>
  <c r="F41" i="11"/>
  <c r="O40" i="11"/>
  <c r="P40" i="11" s="1"/>
  <c r="H40" i="11"/>
  <c r="N40" i="11" s="1"/>
  <c r="F40" i="11"/>
  <c r="O39" i="11"/>
  <c r="P39" i="11" s="1"/>
  <c r="H39" i="11"/>
  <c r="N39" i="11" s="1"/>
  <c r="F39" i="11"/>
  <c r="O38" i="11"/>
  <c r="P38" i="11" s="1"/>
  <c r="H38" i="11"/>
  <c r="N38" i="11" s="1"/>
  <c r="F38" i="11"/>
  <c r="O37" i="11"/>
  <c r="P37" i="11" s="1"/>
  <c r="H37" i="11"/>
  <c r="N37" i="11" s="1"/>
  <c r="F37" i="11"/>
  <c r="O36" i="11"/>
  <c r="P36" i="11" s="1"/>
  <c r="H36" i="11"/>
  <c r="N36" i="11" s="1"/>
  <c r="O35" i="11"/>
  <c r="P35" i="11" s="1"/>
  <c r="H35" i="11"/>
  <c r="O34" i="11"/>
  <c r="Q34" i="11" s="1"/>
  <c r="E34" i="11" s="1"/>
  <c r="H34" i="11"/>
  <c r="O33" i="11"/>
  <c r="H33" i="11"/>
  <c r="O32" i="11"/>
  <c r="P32" i="11" s="1"/>
  <c r="H32" i="11"/>
  <c r="O31" i="11"/>
  <c r="P31" i="11" s="1"/>
  <c r="H31" i="11"/>
  <c r="O30" i="11"/>
  <c r="H30" i="11"/>
  <c r="O29" i="11"/>
  <c r="Q29" i="11" s="1"/>
  <c r="E29" i="11" s="1"/>
  <c r="H29" i="11"/>
  <c r="O28" i="11"/>
  <c r="P28" i="11"/>
  <c r="H28" i="11"/>
  <c r="O27" i="11"/>
  <c r="H27" i="11"/>
  <c r="O26" i="11"/>
  <c r="P26" i="11" s="1"/>
  <c r="H26" i="11"/>
  <c r="O25" i="11"/>
  <c r="H25" i="11"/>
  <c r="O24" i="11"/>
  <c r="P24" i="11" s="1"/>
  <c r="H24" i="11"/>
  <c r="O23" i="11"/>
  <c r="P23" i="11" s="1"/>
  <c r="H23" i="11"/>
  <c r="O22" i="11"/>
  <c r="P22" i="11" s="1"/>
  <c r="H22" i="11"/>
  <c r="O21" i="11"/>
  <c r="Q21" i="11" s="1"/>
  <c r="H21" i="11"/>
  <c r="O20" i="11"/>
  <c r="P20" i="11" s="1"/>
  <c r="H20" i="11"/>
  <c r="O19" i="11"/>
  <c r="H19" i="11"/>
  <c r="O18" i="11"/>
  <c r="Q18" i="11" s="1"/>
  <c r="H18" i="11"/>
  <c r="O17" i="11"/>
  <c r="Q17" i="11" s="1"/>
  <c r="H17" i="11"/>
  <c r="O16" i="11"/>
  <c r="P16" i="11" s="1"/>
  <c r="H16" i="11"/>
  <c r="O15" i="11"/>
  <c r="Q15" i="11" s="1"/>
  <c r="H15" i="11"/>
  <c r="O14" i="11"/>
  <c r="Q14" i="11" s="1"/>
  <c r="H14" i="11"/>
  <c r="O13" i="11"/>
  <c r="Q13" i="11" s="1"/>
  <c r="H13" i="11"/>
  <c r="O12" i="11"/>
  <c r="P12" i="11" s="1"/>
  <c r="H12" i="11"/>
  <c r="O11" i="11"/>
  <c r="Q11" i="11" s="1"/>
  <c r="H11" i="11"/>
  <c r="O10" i="11"/>
  <c r="P10" i="11" s="1"/>
  <c r="H10" i="11"/>
  <c r="O9" i="11"/>
  <c r="Q9" i="11" s="1"/>
  <c r="H9" i="11"/>
  <c r="O8" i="11"/>
  <c r="P8" i="11" s="1"/>
  <c r="H8" i="11"/>
  <c r="O7" i="11"/>
  <c r="Q7" i="11" s="1"/>
  <c r="H7" i="11"/>
  <c r="O6" i="11"/>
  <c r="Q6" i="11" s="1"/>
  <c r="H6" i="11"/>
  <c r="O5" i="11"/>
  <c r="Q5" i="11" s="1"/>
  <c r="H5" i="11"/>
  <c r="O4" i="11"/>
  <c r="P4" i="11" s="1"/>
  <c r="H4" i="11"/>
  <c r="O3" i="11"/>
  <c r="Q3" i="11" s="1"/>
  <c r="H3" i="11"/>
  <c r="S2" i="11"/>
  <c r="O2" i="11"/>
  <c r="Q2" i="11" s="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Q59" i="11"/>
  <c r="E59" i="11" s="1"/>
  <c r="Q53" i="11"/>
  <c r="E53" i="11" s="1"/>
  <c r="Q108" i="11"/>
  <c r="E108" i="11" s="1"/>
  <c r="Q120" i="11"/>
  <c r="E120" i="11"/>
  <c r="Q124" i="11"/>
  <c r="E124" i="11" s="1"/>
  <c r="Q133" i="11"/>
  <c r="E133" i="11" s="1"/>
  <c r="Q70" i="11"/>
  <c r="E70" i="11" s="1"/>
  <c r="Q82" i="11"/>
  <c r="E82" i="11" s="1"/>
  <c r="Q132" i="11"/>
  <c r="E132" i="11" s="1"/>
  <c r="Q37" i="11"/>
  <c r="E37" i="11" s="1"/>
  <c r="Q49" i="11"/>
  <c r="E49" i="11" s="1"/>
  <c r="Q116" i="11"/>
  <c r="E116" i="11" s="1"/>
  <c r="Q43" i="11"/>
  <c r="E43" i="11" s="1"/>
  <c r="Q51" i="11"/>
  <c r="E51" i="11" s="1"/>
  <c r="Q86" i="11"/>
  <c r="E86" i="11" s="1"/>
  <c r="Q130" i="11"/>
  <c r="E130" i="11" s="1"/>
  <c r="Q60" i="11"/>
  <c r="E60" i="11" s="1"/>
  <c r="Q109" i="11"/>
  <c r="E109" i="11" s="1"/>
  <c r="Q113" i="11"/>
  <c r="E113" i="11" s="1"/>
  <c r="Q117" i="11"/>
  <c r="E117" i="11" s="1"/>
  <c r="Q125" i="11"/>
  <c r="E125" i="11" s="1"/>
  <c r="Q129" i="11"/>
  <c r="E129" i="11" s="1"/>
  <c r="P13" i="11"/>
  <c r="P11" i="11"/>
  <c r="AA2" i="11"/>
  <c r="P5" i="11"/>
  <c r="P17" i="11"/>
  <c r="Q55" i="11"/>
  <c r="E55" i="11" s="1"/>
  <c r="Q135" i="11"/>
  <c r="E135" i="11" s="1"/>
  <c r="Q4" i="11"/>
  <c r="P7" i="11"/>
  <c r="P9" i="11"/>
  <c r="Q28" i="11"/>
  <c r="E28" i="11" s="1"/>
  <c r="P34" i="11"/>
  <c r="Q78" i="11"/>
  <c r="E78" i="11" s="1"/>
  <c r="Q137" i="11"/>
  <c r="E137" i="11" s="1"/>
  <c r="Q90" i="11"/>
  <c r="E90" i="11" s="1"/>
  <c r="Q131" i="11"/>
  <c r="E131" i="11" s="1"/>
  <c r="Q134" i="11"/>
  <c r="E134" i="11" s="1"/>
  <c r="Q68" i="11"/>
  <c r="E68" i="11" s="1"/>
  <c r="Q110" i="11"/>
  <c r="E110" i="11" s="1"/>
  <c r="Q114" i="11"/>
  <c r="E114" i="11" s="1"/>
  <c r="Q122" i="11"/>
  <c r="E122" i="11"/>
  <c r="Q126" i="11"/>
  <c r="E126" i="11" s="1"/>
  <c r="Q128" i="11"/>
  <c r="E128" i="11" s="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Q118" i="11"/>
  <c r="E118" i="11" s="1"/>
  <c r="Q69" i="11"/>
  <c r="E69" i="11" s="1"/>
  <c r="Q115" i="11"/>
  <c r="E115" i="11" s="1"/>
  <c r="Q40" i="11"/>
  <c r="E40" i="11" s="1"/>
  <c r="Q48" i="11"/>
  <c r="E48" i="11" s="1"/>
  <c r="Q65" i="11"/>
  <c r="E65" i="11"/>
  <c r="W2" i="11"/>
  <c r="Y2" i="11" s="1"/>
  <c r="S3" i="11"/>
  <c r="W3" i="11" s="1"/>
  <c r="AB3" i="11" s="1"/>
  <c r="P14" i="11"/>
  <c r="Q27" i="11"/>
  <c r="E27" i="11" s="1"/>
  <c r="P27" i="11"/>
  <c r="Q33" i="11"/>
  <c r="E33" i="11" s="1"/>
  <c r="P33" i="11"/>
  <c r="Q54" i="11"/>
  <c r="E54" i="11" s="1"/>
  <c r="Q103" i="11"/>
  <c r="E103" i="11"/>
  <c r="Q23" i="11"/>
  <c r="E23" i="11" s="1"/>
  <c r="E21" i="11"/>
  <c r="P21" i="11"/>
  <c r="Q25" i="11"/>
  <c r="E25" i="11" s="1"/>
  <c r="P25" i="11"/>
  <c r="Q80" i="11"/>
  <c r="E80" i="11" s="1"/>
  <c r="Q72" i="11"/>
  <c r="E72" i="11" s="1"/>
  <c r="Q92" i="11"/>
  <c r="E92" i="11" s="1"/>
  <c r="Q19" i="11"/>
  <c r="P19" i="11"/>
  <c r="Q31" i="11"/>
  <c r="E31" i="11" s="1"/>
  <c r="Q38" i="11"/>
  <c r="E38" i="11"/>
  <c r="Q58" i="11"/>
  <c r="E58" i="11" s="1"/>
  <c r="Q76" i="11"/>
  <c r="E76" i="11" s="1"/>
  <c r="Q85" i="11"/>
  <c r="E85" i="11" s="1"/>
  <c r="Q96" i="11"/>
  <c r="E96" i="11"/>
  <c r="Q63" i="11"/>
  <c r="E63" i="11" s="1"/>
  <c r="Q71" i="11"/>
  <c r="E71" i="11" s="1"/>
  <c r="Q81" i="11"/>
  <c r="E81" i="11" s="1"/>
  <c r="Q89" i="11"/>
  <c r="E89" i="11"/>
  <c r="Q106" i="11"/>
  <c r="E106" i="11" s="1"/>
  <c r="Q99" i="11"/>
  <c r="E99" i="11" s="1"/>
  <c r="Q102" i="11"/>
  <c r="E102" i="11" s="1"/>
  <c r="Q105" i="11"/>
  <c r="E105" i="11"/>
  <c r="Q112" i="11"/>
  <c r="E112" i="11" s="1"/>
  <c r="Q98" i="11"/>
  <c r="E98" i="11" s="1"/>
  <c r="Q101" i="11"/>
  <c r="E101" i="11" s="1"/>
  <c r="Q121" i="11"/>
  <c r="E121" i="11" s="1"/>
  <c r="Q97" i="11"/>
  <c r="E97" i="11" s="1"/>
  <c r="Q107" i="11"/>
  <c r="E107" i="11" s="1"/>
  <c r="Q111" i="11"/>
  <c r="E111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Z2" i="11"/>
  <c r="AA3" i="11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Y3" i="11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N1" i="4" s="1"/>
  <c r="G5" i="4"/>
  <c r="H3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G3" i="4"/>
  <c r="J3" i="4"/>
  <c r="H1" i="4"/>
  <c r="F25" i="14" l="1"/>
  <c r="F32" i="14"/>
  <c r="F31" i="14"/>
  <c r="F30" i="14"/>
  <c r="F29" i="14"/>
  <c r="F36" i="11"/>
  <c r="F21" i="14"/>
  <c r="N21" i="14"/>
  <c r="P17" i="14"/>
  <c r="F4" i="14"/>
  <c r="N4" i="14"/>
  <c r="F6" i="14"/>
  <c r="N6" i="14"/>
  <c r="F8" i="14"/>
  <c r="N8" i="14"/>
  <c r="F10" i="14"/>
  <c r="N10" i="14"/>
  <c r="F12" i="14"/>
  <c r="N12" i="14"/>
  <c r="F14" i="14"/>
  <c r="N14" i="14"/>
  <c r="F16" i="14"/>
  <c r="N16" i="14"/>
  <c r="F18" i="14"/>
  <c r="N18" i="14"/>
  <c r="F2" i="14"/>
  <c r="H1" i="14"/>
  <c r="N2" i="14"/>
  <c r="N1" i="14"/>
  <c r="Q15" i="14"/>
  <c r="F22" i="14"/>
  <c r="N22" i="14"/>
  <c r="P5" i="14"/>
  <c r="P13" i="14"/>
  <c r="F3" i="14"/>
  <c r="N3" i="14"/>
  <c r="F5" i="14"/>
  <c r="N5" i="14"/>
  <c r="F7" i="14"/>
  <c r="N7" i="14"/>
  <c r="F9" i="14"/>
  <c r="N9" i="14"/>
  <c r="F11" i="14"/>
  <c r="N11" i="14"/>
  <c r="F13" i="14"/>
  <c r="N13" i="14"/>
  <c r="F15" i="14"/>
  <c r="N15" i="14"/>
  <c r="F17" i="14"/>
  <c r="N17" i="14"/>
  <c r="F19" i="14"/>
  <c r="N19" i="14"/>
  <c r="F20" i="14"/>
  <c r="N20" i="14"/>
  <c r="F3" i="11"/>
  <c r="N3" i="11"/>
  <c r="F7" i="11"/>
  <c r="N7" i="11"/>
  <c r="Q20" i="11"/>
  <c r="E20" i="11" s="1"/>
  <c r="Q12" i="11"/>
  <c r="F4" i="11"/>
  <c r="N4" i="11"/>
  <c r="F6" i="11"/>
  <c r="N6" i="11"/>
  <c r="F8" i="11"/>
  <c r="N8" i="11"/>
  <c r="F10" i="11"/>
  <c r="N10" i="11"/>
  <c r="F29" i="11"/>
  <c r="N29" i="11"/>
  <c r="F31" i="11"/>
  <c r="N31" i="11"/>
  <c r="F33" i="11"/>
  <c r="N33" i="11"/>
  <c r="F35" i="11"/>
  <c r="N35" i="11"/>
  <c r="F5" i="11"/>
  <c r="N5" i="11"/>
  <c r="F9" i="11"/>
  <c r="N9" i="11"/>
  <c r="Q16" i="11"/>
  <c r="P3" i="11"/>
  <c r="Q10" i="11"/>
  <c r="F12" i="11"/>
  <c r="N12" i="11"/>
  <c r="F14" i="11"/>
  <c r="N14" i="11"/>
  <c r="F16" i="11"/>
  <c r="N16" i="11"/>
  <c r="F18" i="11"/>
  <c r="N18" i="11"/>
  <c r="F20" i="11"/>
  <c r="N20" i="11"/>
  <c r="F22" i="11"/>
  <c r="N22" i="11"/>
  <c r="F24" i="11"/>
  <c r="N24" i="11"/>
  <c r="F26" i="11"/>
  <c r="N26" i="11"/>
  <c r="F28" i="11"/>
  <c r="N28" i="11"/>
  <c r="F30" i="11"/>
  <c r="N30" i="11"/>
  <c r="F32" i="11"/>
  <c r="N32" i="11"/>
  <c r="F34" i="11"/>
  <c r="N34" i="11"/>
  <c r="N2" i="11"/>
  <c r="N1" i="11"/>
  <c r="F11" i="11"/>
  <c r="N11" i="11"/>
  <c r="F13" i="11"/>
  <c r="N13" i="11"/>
  <c r="F15" i="11"/>
  <c r="N15" i="11"/>
  <c r="F17" i="11"/>
  <c r="N17" i="11"/>
  <c r="F19" i="11"/>
  <c r="N19" i="11"/>
  <c r="F21" i="11"/>
  <c r="N21" i="11"/>
  <c r="F23" i="11"/>
  <c r="N23" i="11"/>
  <c r="F25" i="11"/>
  <c r="N25" i="11"/>
  <c r="F27" i="11"/>
  <c r="N27" i="11"/>
  <c r="AB2" i="11"/>
  <c r="P6" i="11"/>
  <c r="P15" i="11"/>
  <c r="Q26" i="11"/>
  <c r="E26" i="11" s="1"/>
  <c r="Q8" i="11"/>
  <c r="P18" i="11"/>
  <c r="Q24" i="11"/>
  <c r="E24" i="11" s="1"/>
  <c r="Q22" i="11"/>
  <c r="E22" i="11" s="1"/>
  <c r="Q83" i="14"/>
  <c r="E83" i="14" s="1"/>
  <c r="P21" i="14"/>
  <c r="Q75" i="14"/>
  <c r="E75" i="14" s="1"/>
  <c r="Q59" i="14"/>
  <c r="E59" i="14" s="1"/>
  <c r="Q71" i="14"/>
  <c r="E71" i="14" s="1"/>
  <c r="Q55" i="14"/>
  <c r="E55" i="14" s="1"/>
  <c r="Q125" i="14"/>
  <c r="E125" i="14" s="1"/>
  <c r="Q109" i="14"/>
  <c r="E109" i="14" s="1"/>
  <c r="Q93" i="14"/>
  <c r="E93" i="14" s="1"/>
  <c r="Q77" i="14"/>
  <c r="E77" i="14" s="1"/>
  <c r="Q61" i="14"/>
  <c r="E61" i="14" s="1"/>
  <c r="P135" i="14"/>
  <c r="P144" i="14"/>
  <c r="P145" i="14"/>
  <c r="Q79" i="14"/>
  <c r="E79" i="14" s="1"/>
  <c r="Q63" i="14"/>
  <c r="E63" i="14" s="1"/>
  <c r="Q39" i="14"/>
  <c r="E39" i="14" s="1"/>
  <c r="Q133" i="14"/>
  <c r="E133" i="14" s="1"/>
  <c r="Q117" i="14"/>
  <c r="E117" i="14" s="1"/>
  <c r="Q101" i="14"/>
  <c r="E101" i="14" s="1"/>
  <c r="Q85" i="14"/>
  <c r="E85" i="14" s="1"/>
  <c r="Q69" i="14"/>
  <c r="E69" i="14" s="1"/>
  <c r="Q53" i="14"/>
  <c r="E53" i="14" s="1"/>
  <c r="Q35" i="14"/>
  <c r="E35" i="14" s="1"/>
  <c r="Q48" i="14"/>
  <c r="E48" i="14" s="1"/>
  <c r="Q32" i="14"/>
  <c r="E32" i="14" s="1"/>
  <c r="Q41" i="14"/>
  <c r="E41" i="14" s="1"/>
  <c r="Q34" i="14"/>
  <c r="E34" i="14" s="1"/>
  <c r="Q22" i="14"/>
  <c r="E22" i="14" s="1"/>
  <c r="Q47" i="14"/>
  <c r="E47" i="14" s="1"/>
  <c r="Q31" i="14"/>
  <c r="E31" i="14" s="1"/>
  <c r="Q44" i="14"/>
  <c r="E44" i="14" s="1"/>
  <c r="Q37" i="14"/>
  <c r="E37" i="14" s="1"/>
  <c r="Q46" i="14"/>
  <c r="E46" i="14" s="1"/>
  <c r="Q30" i="14"/>
  <c r="E30" i="14" s="1"/>
  <c r="AA3" i="14"/>
  <c r="Q43" i="14"/>
  <c r="E43" i="14" s="1"/>
  <c r="Q40" i="14"/>
  <c r="E40" i="14" s="1"/>
  <c r="Q49" i="14"/>
  <c r="E49" i="14" s="1"/>
  <c r="Q33" i="14"/>
  <c r="E33" i="14" s="1"/>
  <c r="Q42" i="14"/>
  <c r="E42" i="14" s="1"/>
  <c r="Q29" i="14"/>
  <c r="E29" i="14" s="1"/>
  <c r="Q136" i="14"/>
  <c r="E136" i="14" s="1"/>
  <c r="Q2" i="14"/>
  <c r="R5" i="11"/>
  <c r="S4" i="11"/>
  <c r="P2" i="11"/>
  <c r="Q139" i="11"/>
  <c r="E139" i="11" s="1"/>
  <c r="R5" i="14"/>
  <c r="S4" i="14"/>
  <c r="W4" i="14" s="1"/>
  <c r="V5" i="14"/>
  <c r="Q20" i="14"/>
  <c r="E20" i="14" s="1"/>
  <c r="Q140" i="14"/>
  <c r="E140" i="14" s="1"/>
  <c r="P148" i="14"/>
  <c r="Q146" i="14"/>
  <c r="E146" i="14" s="1"/>
  <c r="V147" i="11"/>
  <c r="F2" i="11"/>
  <c r="H1" i="11"/>
  <c r="P29" i="11"/>
  <c r="Q30" i="11"/>
  <c r="E30" i="11" s="1"/>
  <c r="P30" i="11"/>
  <c r="Z3" i="11"/>
  <c r="P119" i="11"/>
  <c r="Q119" i="11"/>
  <c r="E119" i="11" s="1"/>
  <c r="P123" i="11"/>
  <c r="Q123" i="11"/>
  <c r="E123" i="11" s="1"/>
  <c r="P127" i="11"/>
  <c r="Q127" i="11"/>
  <c r="E127" i="11" s="1"/>
  <c r="Q84" i="11"/>
  <c r="E84" i="11" s="1"/>
  <c r="Q42" i="11"/>
  <c r="E42" i="11" s="1"/>
  <c r="Q64" i="11"/>
  <c r="E64" i="11" s="1"/>
  <c r="Q62" i="11"/>
  <c r="E62" i="11" s="1"/>
  <c r="Q94" i="11"/>
  <c r="E94" i="11" s="1"/>
  <c r="Q100" i="11"/>
  <c r="E100" i="11" s="1"/>
  <c r="Q93" i="11"/>
  <c r="E93" i="11" s="1"/>
  <c r="Q61" i="11"/>
  <c r="E61" i="11" s="1"/>
  <c r="Q47" i="11"/>
  <c r="E47" i="11" s="1"/>
  <c r="Q39" i="11"/>
  <c r="E39" i="11" s="1"/>
  <c r="Q104" i="11"/>
  <c r="E104" i="11" s="1"/>
  <c r="Q41" i="11"/>
  <c r="E41" i="11" s="1"/>
  <c r="Q74" i="11"/>
  <c r="E74" i="11" s="1"/>
  <c r="Q57" i="11"/>
  <c r="E57" i="11" s="1"/>
  <c r="Q45" i="11"/>
  <c r="E45" i="11" s="1"/>
  <c r="Q91" i="11"/>
  <c r="E91" i="11" s="1"/>
  <c r="Q83" i="11"/>
  <c r="E83" i="11" s="1"/>
  <c r="Q77" i="11"/>
  <c r="E77" i="11" s="1"/>
  <c r="Q67" i="11"/>
  <c r="E67" i="11" s="1"/>
  <c r="Q88" i="11"/>
  <c r="E88" i="11" s="1"/>
  <c r="Q87" i="11"/>
  <c r="E87" i="11" s="1"/>
  <c r="Q79" i="11"/>
  <c r="E79" i="11" s="1"/>
  <c r="Q75" i="11"/>
  <c r="E75" i="11" s="1"/>
  <c r="Q50" i="11"/>
  <c r="E50" i="11" s="1"/>
  <c r="Q46" i="11"/>
  <c r="E46" i="11" s="1"/>
  <c r="Q52" i="11"/>
  <c r="E52" i="11" s="1"/>
  <c r="Q44" i="11"/>
  <c r="E44" i="11" s="1"/>
  <c r="Q36" i="11"/>
  <c r="E36" i="11" s="1"/>
  <c r="Q95" i="11"/>
  <c r="E95" i="11" s="1"/>
  <c r="Q73" i="11"/>
  <c r="E73" i="11" s="1"/>
  <c r="Q66" i="11"/>
  <c r="E66" i="11" s="1"/>
  <c r="Q56" i="11"/>
  <c r="E56" i="11" s="1"/>
  <c r="Q32" i="11"/>
  <c r="E32" i="11" s="1"/>
  <c r="W2" i="14"/>
  <c r="AA2" i="14"/>
  <c r="Q6" i="14"/>
  <c r="P6" i="14"/>
  <c r="Q10" i="14"/>
  <c r="P10" i="14"/>
  <c r="Q14" i="14"/>
  <c r="P14" i="14"/>
  <c r="Q18" i="14"/>
  <c r="P18" i="14"/>
  <c r="P25" i="14"/>
  <c r="Q25" i="14"/>
  <c r="E25" i="14" s="1"/>
  <c r="Z3" i="14"/>
  <c r="AB3" i="14"/>
  <c r="Y3" i="14"/>
  <c r="Q9" i="14"/>
  <c r="P9" i="14"/>
  <c r="P24" i="14"/>
  <c r="Q24" i="14"/>
  <c r="E24" i="14" s="1"/>
  <c r="X8" i="14"/>
  <c r="X9" i="14" s="1"/>
  <c r="Q4" i="14"/>
  <c r="P4" i="14"/>
  <c r="P8" i="14"/>
  <c r="Q8" i="14"/>
  <c r="Q12" i="14"/>
  <c r="P12" i="14"/>
  <c r="Q16" i="14"/>
  <c r="P16" i="14"/>
  <c r="P23" i="14"/>
  <c r="Q23" i="14"/>
  <c r="E23" i="14" s="1"/>
  <c r="P27" i="14"/>
  <c r="Q27" i="14"/>
  <c r="E27" i="14" s="1"/>
  <c r="Q3" i="14"/>
  <c r="P3" i="14"/>
  <c r="Q7" i="14"/>
  <c r="P7" i="14"/>
  <c r="Q11" i="14"/>
  <c r="P11" i="14"/>
  <c r="Q19" i="14"/>
  <c r="P19" i="14"/>
  <c r="P26" i="14"/>
  <c r="Q26" i="14"/>
  <c r="E26" i="14" s="1"/>
  <c r="Q149" i="14"/>
  <c r="E149" i="14" s="1"/>
  <c r="P149" i="14"/>
  <c r="Q153" i="14"/>
  <c r="E153" i="14" s="1"/>
  <c r="P153" i="14"/>
  <c r="Q151" i="14"/>
  <c r="E151" i="14" s="1"/>
  <c r="P151" i="14"/>
  <c r="AA4" i="11" l="1"/>
  <c r="W4" i="11"/>
  <c r="R6" i="11"/>
  <c r="S5" i="11"/>
  <c r="Y4" i="14"/>
  <c r="Z4" i="14"/>
  <c r="V6" i="14"/>
  <c r="AB4" i="14"/>
  <c r="R6" i="14"/>
  <c r="S5" i="14"/>
  <c r="AA5" i="14" s="1"/>
  <c r="V148" i="11"/>
  <c r="Z2" i="14"/>
  <c r="Y2" i="14"/>
  <c r="AB2" i="14"/>
  <c r="X10" i="14"/>
  <c r="AA5" i="11" l="1"/>
  <c r="W5" i="11"/>
  <c r="R7" i="11"/>
  <c r="S6" i="11"/>
  <c r="AB4" i="11"/>
  <c r="Y4" i="11"/>
  <c r="Z4" i="11"/>
  <c r="R7" i="14"/>
  <c r="S6" i="14"/>
  <c r="V7" i="14"/>
  <c r="W5" i="14"/>
  <c r="V149" i="11"/>
  <c r="X11" i="14"/>
  <c r="AA6" i="11" l="1"/>
  <c r="W6" i="11"/>
  <c r="Z5" i="11"/>
  <c r="AB5" i="11"/>
  <c r="Y5" i="11"/>
  <c r="R8" i="11"/>
  <c r="S7" i="11"/>
  <c r="V8" i="14"/>
  <c r="W6" i="14"/>
  <c r="AA6" i="14"/>
  <c r="Z5" i="14"/>
  <c r="Y5" i="14"/>
  <c r="AB5" i="14"/>
  <c r="R8" i="14"/>
  <c r="S7" i="14"/>
  <c r="AA7" i="14" s="1"/>
  <c r="V150" i="11"/>
  <c r="X12" i="14"/>
  <c r="AA7" i="11" l="1"/>
  <c r="W7" i="11"/>
  <c r="S8" i="11"/>
  <c r="R9" i="11"/>
  <c r="Y6" i="11"/>
  <c r="Z6" i="11"/>
  <c r="AB6" i="11"/>
  <c r="Z6" i="14"/>
  <c r="Y6" i="14"/>
  <c r="AB6" i="14"/>
  <c r="V9" i="14"/>
  <c r="R9" i="14"/>
  <c r="S8" i="14"/>
  <c r="AA8" i="14" s="1"/>
  <c r="W7" i="14"/>
  <c r="V151" i="11"/>
  <c r="X13" i="14"/>
  <c r="W8" i="14" l="1"/>
  <c r="AB8" i="14" s="1"/>
  <c r="S9" i="11"/>
  <c r="R10" i="11"/>
  <c r="AA8" i="11"/>
  <c r="W8" i="11"/>
  <c r="AB7" i="11"/>
  <c r="Y7" i="11"/>
  <c r="Z7" i="11"/>
  <c r="Y7" i="14"/>
  <c r="Z7" i="14"/>
  <c r="AB7" i="14"/>
  <c r="R10" i="14"/>
  <c r="S9" i="14"/>
  <c r="AA9" i="14" s="1"/>
  <c r="V10" i="14"/>
  <c r="V152" i="11"/>
  <c r="X14" i="14"/>
  <c r="Z8" i="14" l="1"/>
  <c r="Y8" i="14"/>
  <c r="R11" i="11"/>
  <c r="S10" i="11"/>
  <c r="Y8" i="11"/>
  <c r="Z8" i="11"/>
  <c r="AB8" i="11"/>
  <c r="W9" i="11"/>
  <c r="AA9" i="11"/>
  <c r="V11" i="14"/>
  <c r="R11" i="14"/>
  <c r="S10" i="14"/>
  <c r="AA10" i="14" s="1"/>
  <c r="W9" i="14"/>
  <c r="V153" i="11"/>
  <c r="X15" i="14"/>
  <c r="AB9" i="11" l="1"/>
  <c r="Y9" i="11"/>
  <c r="Z9" i="11"/>
  <c r="AA10" i="11"/>
  <c r="W10" i="11"/>
  <c r="S11" i="11"/>
  <c r="R12" i="11"/>
  <c r="V12" i="14"/>
  <c r="R12" i="14"/>
  <c r="S11" i="14"/>
  <c r="AA11" i="14" s="1"/>
  <c r="Y9" i="14"/>
  <c r="Z9" i="14"/>
  <c r="AB9" i="14"/>
  <c r="W10" i="14"/>
  <c r="V154" i="11"/>
  <c r="X16" i="14"/>
  <c r="W11" i="14" l="1"/>
  <c r="Z11" i="14" s="1"/>
  <c r="S12" i="11"/>
  <c r="R13" i="11"/>
  <c r="AA11" i="11"/>
  <c r="W11" i="11"/>
  <c r="Y10" i="11"/>
  <c r="AB10" i="11"/>
  <c r="Z10" i="11"/>
  <c r="R13" i="14"/>
  <c r="S12" i="14"/>
  <c r="AA12" i="14" s="1"/>
  <c r="V13" i="14"/>
  <c r="Z10" i="14"/>
  <c r="Y10" i="14"/>
  <c r="AB10" i="14"/>
  <c r="V155" i="11"/>
  <c r="V156" i="11" s="1"/>
  <c r="V157" i="11" s="1"/>
  <c r="X17" i="14"/>
  <c r="AB11" i="14" l="1"/>
  <c r="W12" i="14"/>
  <c r="AB12" i="14" s="1"/>
  <c r="Y11" i="14"/>
  <c r="Z11" i="11"/>
  <c r="Y11" i="11"/>
  <c r="AB11" i="11"/>
  <c r="R14" i="11"/>
  <c r="S13" i="11"/>
  <c r="V158" i="11"/>
  <c r="AA12" i="11"/>
  <c r="W12" i="11"/>
  <c r="R14" i="14"/>
  <c r="S13" i="14"/>
  <c r="AA13" i="14" s="1"/>
  <c r="Y12" i="14"/>
  <c r="V14" i="14"/>
  <c r="X18" i="14"/>
  <c r="Z12" i="14" l="1"/>
  <c r="R15" i="11"/>
  <c r="S14" i="11"/>
  <c r="V159" i="11"/>
  <c r="AB12" i="11"/>
  <c r="Z12" i="11"/>
  <c r="Y12" i="11"/>
  <c r="AA13" i="11"/>
  <c r="W13" i="11"/>
  <c r="V15" i="14"/>
  <c r="W13" i="14"/>
  <c r="R15" i="14"/>
  <c r="S14" i="14"/>
  <c r="AA14" i="14" s="1"/>
  <c r="X19" i="14"/>
  <c r="W14" i="11" l="1"/>
  <c r="AA14" i="11"/>
  <c r="V160" i="11"/>
  <c r="V161" i="11" s="1"/>
  <c r="AB13" i="11"/>
  <c r="Y13" i="11"/>
  <c r="Z13" i="11"/>
  <c r="R16" i="11"/>
  <c r="S15" i="11"/>
  <c r="Y13" i="14"/>
  <c r="Z13" i="14"/>
  <c r="AB13" i="14"/>
  <c r="V16" i="14"/>
  <c r="R16" i="14"/>
  <c r="S15" i="14"/>
  <c r="AA15" i="14" s="1"/>
  <c r="W14" i="14"/>
  <c r="X20" i="14"/>
  <c r="V162" i="11" l="1"/>
  <c r="R17" i="11"/>
  <c r="S16" i="11"/>
  <c r="AA15" i="11"/>
  <c r="W15" i="11"/>
  <c r="AB14" i="11"/>
  <c r="Y14" i="11"/>
  <c r="Z14" i="11"/>
  <c r="V17" i="14"/>
  <c r="R17" i="14"/>
  <c r="S16" i="14"/>
  <c r="AA16" i="14" s="1"/>
  <c r="Y14" i="14"/>
  <c r="Z14" i="14"/>
  <c r="AB14" i="14"/>
  <c r="W15" i="14"/>
  <c r="X21" i="14"/>
  <c r="V163" i="11" l="1"/>
  <c r="AA16" i="11"/>
  <c r="W16" i="11"/>
  <c r="Z15" i="11"/>
  <c r="Y15" i="11"/>
  <c r="AB15" i="11"/>
  <c r="R18" i="11"/>
  <c r="S17" i="11"/>
  <c r="R18" i="14"/>
  <c r="S17" i="14"/>
  <c r="AA17" i="14" s="1"/>
  <c r="V18" i="14"/>
  <c r="Z15" i="14"/>
  <c r="Y15" i="14"/>
  <c r="AB15" i="14"/>
  <c r="W16" i="14"/>
  <c r="X22" i="14"/>
  <c r="V164" i="11" l="1"/>
  <c r="W17" i="11"/>
  <c r="AA17" i="11"/>
  <c r="Y16" i="11"/>
  <c r="AB16" i="11"/>
  <c r="Z16" i="11"/>
  <c r="S18" i="11"/>
  <c r="R19" i="11"/>
  <c r="W17" i="14"/>
  <c r="V19" i="14"/>
  <c r="Y16" i="14"/>
  <c r="Z16" i="14"/>
  <c r="AB16" i="14"/>
  <c r="R19" i="14"/>
  <c r="S18" i="14"/>
  <c r="AA18" i="14" s="1"/>
  <c r="X23" i="14"/>
  <c r="V165" i="11" l="1"/>
  <c r="W18" i="14"/>
  <c r="AB18" i="14" s="1"/>
  <c r="R20" i="11"/>
  <c r="S19" i="11"/>
  <c r="W18" i="11"/>
  <c r="AA18" i="11"/>
  <c r="Y17" i="11"/>
  <c r="AB17" i="11"/>
  <c r="Z17" i="11"/>
  <c r="S19" i="14"/>
  <c r="AA19" i="14" s="1"/>
  <c r="R20" i="14"/>
  <c r="V20" i="14"/>
  <c r="Y17" i="14"/>
  <c r="Z17" i="14"/>
  <c r="AB17" i="14"/>
  <c r="X24" i="14"/>
  <c r="Z18" i="14" l="1"/>
  <c r="W19" i="14"/>
  <c r="Y19" i="14" s="1"/>
  <c r="Y18" i="14"/>
  <c r="W19" i="11"/>
  <c r="AA19" i="11"/>
  <c r="Y18" i="11"/>
  <c r="AB18" i="11"/>
  <c r="Z18" i="11"/>
  <c r="R21" i="11"/>
  <c r="S20" i="11"/>
  <c r="S20" i="14"/>
  <c r="AA20" i="14" s="1"/>
  <c r="R21" i="14"/>
  <c r="V21" i="14"/>
  <c r="AB19" i="14"/>
  <c r="X25" i="14"/>
  <c r="Z19" i="14" l="1"/>
  <c r="W20" i="14"/>
  <c r="AB20" i="14" s="1"/>
  <c r="W20" i="11"/>
  <c r="AA20" i="11"/>
  <c r="R22" i="11"/>
  <c r="S21" i="11"/>
  <c r="Z19" i="11"/>
  <c r="Y19" i="11"/>
  <c r="AB19" i="11"/>
  <c r="V22" i="14"/>
  <c r="R22" i="14"/>
  <c r="S21" i="14"/>
  <c r="AA21" i="14" s="1"/>
  <c r="X26" i="14"/>
  <c r="Y20" i="14" l="1"/>
  <c r="Z20" i="14"/>
  <c r="AA21" i="11"/>
  <c r="W21" i="11"/>
  <c r="R23" i="11"/>
  <c r="S22" i="11"/>
  <c r="AB20" i="11"/>
  <c r="Z20" i="11"/>
  <c r="Y20" i="11"/>
  <c r="W21" i="14"/>
  <c r="V23" i="14"/>
  <c r="S22" i="14"/>
  <c r="AA22" i="14" s="1"/>
  <c r="R23" i="14"/>
  <c r="X27" i="14"/>
  <c r="W22" i="14" l="1"/>
  <c r="AB22" i="14" s="1"/>
  <c r="Z21" i="11"/>
  <c r="Y21" i="11"/>
  <c r="AB21" i="11"/>
  <c r="AA22" i="11"/>
  <c r="W22" i="11"/>
  <c r="R24" i="11"/>
  <c r="S23" i="11"/>
  <c r="V24" i="14"/>
  <c r="R24" i="14"/>
  <c r="S23" i="14"/>
  <c r="AA23" i="14" s="1"/>
  <c r="Y21" i="14"/>
  <c r="Z21" i="14"/>
  <c r="AB21" i="14"/>
  <c r="X28" i="14"/>
  <c r="Y22" i="14" l="1"/>
  <c r="Z22" i="14"/>
  <c r="W23" i="11"/>
  <c r="AA23" i="11"/>
  <c r="R25" i="11"/>
  <c r="S24" i="11"/>
  <c r="Y22" i="11"/>
  <c r="AB22" i="11"/>
  <c r="Z22" i="11"/>
  <c r="W23" i="14"/>
  <c r="S24" i="14"/>
  <c r="AA24" i="14" s="1"/>
  <c r="R25" i="14"/>
  <c r="V25" i="14"/>
  <c r="X29" i="14"/>
  <c r="S25" i="11" l="1"/>
  <c r="R26" i="11"/>
  <c r="W24" i="11"/>
  <c r="AA24" i="11"/>
  <c r="Z23" i="11"/>
  <c r="Y23" i="11"/>
  <c r="AB23" i="11"/>
  <c r="S25" i="14"/>
  <c r="AA25" i="14" s="1"/>
  <c r="R26" i="14"/>
  <c r="V26" i="14"/>
  <c r="W24" i="14"/>
  <c r="Z23" i="14"/>
  <c r="Y23" i="14"/>
  <c r="AB23" i="14"/>
  <c r="X30" i="14"/>
  <c r="W25" i="14" l="1"/>
  <c r="Y25" i="14" s="1"/>
  <c r="S26" i="11"/>
  <c r="R27" i="11"/>
  <c r="Z24" i="11"/>
  <c r="Y24" i="11"/>
  <c r="AB24" i="11"/>
  <c r="W25" i="11"/>
  <c r="AA25" i="11"/>
  <c r="R27" i="14"/>
  <c r="S26" i="14"/>
  <c r="AA26" i="14" s="1"/>
  <c r="Y24" i="14"/>
  <c r="Z24" i="14"/>
  <c r="AB24" i="14"/>
  <c r="V27" i="14"/>
  <c r="X31" i="14"/>
  <c r="Z25" i="14" l="1"/>
  <c r="AB25" i="14"/>
  <c r="R28" i="11"/>
  <c r="S27" i="11"/>
  <c r="Y25" i="11"/>
  <c r="AB25" i="11"/>
  <c r="Z25" i="11"/>
  <c r="W26" i="11"/>
  <c r="AA26" i="11"/>
  <c r="S27" i="14"/>
  <c r="AA27" i="14" s="1"/>
  <c r="R28" i="14"/>
  <c r="V28" i="14"/>
  <c r="W26" i="14"/>
  <c r="X32" i="14"/>
  <c r="W27" i="14" l="1"/>
  <c r="AB27" i="14" s="1"/>
  <c r="W27" i="11"/>
  <c r="AA27" i="11"/>
  <c r="Y26" i="11"/>
  <c r="AB26" i="11"/>
  <c r="Z26" i="11"/>
  <c r="S28" i="11"/>
  <c r="R29" i="11"/>
  <c r="Z26" i="14"/>
  <c r="Y26" i="14"/>
  <c r="AB26" i="14"/>
  <c r="V29" i="14"/>
  <c r="S28" i="14"/>
  <c r="AA28" i="14" s="1"/>
  <c r="R29" i="14"/>
  <c r="Y27" i="14"/>
  <c r="Z27" i="14"/>
  <c r="X33" i="14"/>
  <c r="R30" i="11" l="1"/>
  <c r="S29" i="11"/>
  <c r="AA28" i="11"/>
  <c r="W28" i="11"/>
  <c r="Y27" i="11"/>
  <c r="AB27" i="11"/>
  <c r="Z27" i="11"/>
  <c r="R30" i="14"/>
  <c r="S29" i="14"/>
  <c r="AA29" i="14" s="1"/>
  <c r="V30" i="14"/>
  <c r="W28" i="14"/>
  <c r="X34" i="14"/>
  <c r="AA29" i="11" l="1"/>
  <c r="W29" i="11"/>
  <c r="Y28" i="11"/>
  <c r="Z28" i="11"/>
  <c r="AB28" i="11"/>
  <c r="R31" i="11"/>
  <c r="S30" i="11"/>
  <c r="Y28" i="14"/>
  <c r="Z28" i="14"/>
  <c r="AB28" i="14"/>
  <c r="V31" i="14"/>
  <c r="W29" i="14"/>
  <c r="R31" i="14"/>
  <c r="S30" i="14"/>
  <c r="AA30" i="14" s="1"/>
  <c r="X35" i="14"/>
  <c r="W30" i="11" l="1"/>
  <c r="AA30" i="11"/>
  <c r="R32" i="11"/>
  <c r="S31" i="11"/>
  <c r="Y29" i="11"/>
  <c r="AB29" i="11"/>
  <c r="Z29" i="11"/>
  <c r="R32" i="14"/>
  <c r="S31" i="14"/>
  <c r="AA31" i="14" s="1"/>
  <c r="V32" i="14"/>
  <c r="AB29" i="14"/>
  <c r="Z29" i="14"/>
  <c r="Y29" i="14"/>
  <c r="W30" i="14"/>
  <c r="X36" i="14"/>
  <c r="W31" i="11" l="1"/>
  <c r="AA31" i="11"/>
  <c r="S32" i="11"/>
  <c r="R33" i="11"/>
  <c r="Z30" i="11"/>
  <c r="Y30" i="11"/>
  <c r="AB30" i="11"/>
  <c r="V33" i="14"/>
  <c r="Y30" i="14"/>
  <c r="Z30" i="14"/>
  <c r="AB30" i="14"/>
  <c r="W31" i="14"/>
  <c r="R33" i="14"/>
  <c r="S32" i="14"/>
  <c r="AA32" i="14" s="1"/>
  <c r="X37" i="14"/>
  <c r="S33" i="11" l="1"/>
  <c r="R34" i="11"/>
  <c r="AA32" i="11"/>
  <c r="W32" i="11"/>
  <c r="Z31" i="11"/>
  <c r="Y31" i="11"/>
  <c r="AB31" i="11"/>
  <c r="R34" i="14"/>
  <c r="S33" i="14"/>
  <c r="AA33" i="14" s="1"/>
  <c r="Y31" i="14"/>
  <c r="Z31" i="14"/>
  <c r="AB31" i="14"/>
  <c r="V34" i="14"/>
  <c r="W32" i="14"/>
  <c r="X38" i="14"/>
  <c r="W33" i="14" l="1"/>
  <c r="S34" i="11"/>
  <c r="R35" i="11"/>
  <c r="Z32" i="11"/>
  <c r="Y32" i="11"/>
  <c r="AB32" i="11"/>
  <c r="AA33" i="11"/>
  <c r="W33" i="11"/>
  <c r="Y33" i="14"/>
  <c r="Z33" i="14"/>
  <c r="AB33" i="14"/>
  <c r="V35" i="14"/>
  <c r="Y32" i="14"/>
  <c r="Z32" i="14"/>
  <c r="AB32" i="14"/>
  <c r="R35" i="14"/>
  <c r="S34" i="14"/>
  <c r="AA34" i="14" s="1"/>
  <c r="X39" i="14"/>
  <c r="AB33" i="11" l="1"/>
  <c r="Z33" i="11"/>
  <c r="Y33" i="11"/>
  <c r="S35" i="11"/>
  <c r="R36" i="11"/>
  <c r="AA34" i="11"/>
  <c r="W34" i="11"/>
  <c r="V36" i="14"/>
  <c r="R36" i="14"/>
  <c r="S35" i="14"/>
  <c r="AA35" i="14" s="1"/>
  <c r="W34" i="14"/>
  <c r="X40" i="14"/>
  <c r="W35" i="14" l="1"/>
  <c r="AB35" i="14" s="1"/>
  <c r="AA35" i="11"/>
  <c r="W35" i="11"/>
  <c r="AB34" i="11"/>
  <c r="Y34" i="11"/>
  <c r="Z34" i="11"/>
  <c r="S36" i="11"/>
  <c r="R37" i="11"/>
  <c r="R37" i="14"/>
  <c r="S36" i="14"/>
  <c r="AA36" i="14" s="1"/>
  <c r="Y34" i="14"/>
  <c r="Z34" i="14"/>
  <c r="AB34" i="14"/>
  <c r="Z35" i="14"/>
  <c r="V37" i="14"/>
  <c r="X41" i="14"/>
  <c r="Y35" i="14" l="1"/>
  <c r="W36" i="14"/>
  <c r="Z36" i="14" s="1"/>
  <c r="R38" i="11"/>
  <c r="S37" i="11"/>
  <c r="AB35" i="11"/>
  <c r="Y35" i="11"/>
  <c r="Z35" i="11"/>
  <c r="W36" i="11"/>
  <c r="AA36" i="11"/>
  <c r="V38" i="14"/>
  <c r="R38" i="14"/>
  <c r="S37" i="14"/>
  <c r="W37" i="14" s="1"/>
  <c r="X42" i="14"/>
  <c r="Y36" i="14" l="1"/>
  <c r="AB36" i="14"/>
  <c r="AA37" i="14"/>
  <c r="W37" i="11"/>
  <c r="AA37" i="11"/>
  <c r="AB36" i="11"/>
  <c r="Z36" i="11"/>
  <c r="Y36" i="11"/>
  <c r="R39" i="11"/>
  <c r="S38" i="11"/>
  <c r="Z37" i="14"/>
  <c r="Y37" i="14"/>
  <c r="AB37" i="14"/>
  <c r="R39" i="14"/>
  <c r="S38" i="14"/>
  <c r="AA38" i="14" s="1"/>
  <c r="V39" i="14"/>
  <c r="X43" i="14"/>
  <c r="W38" i="11" l="1"/>
  <c r="AA38" i="11"/>
  <c r="R40" i="11"/>
  <c r="S39" i="11"/>
  <c r="AB37" i="11"/>
  <c r="Y37" i="11"/>
  <c r="Z37" i="11"/>
  <c r="W38" i="14"/>
  <c r="R40" i="14"/>
  <c r="S39" i="14"/>
  <c r="AA39" i="14" s="1"/>
  <c r="V40" i="14"/>
  <c r="X44" i="14"/>
  <c r="W39" i="11" l="1"/>
  <c r="AA39" i="11"/>
  <c r="R41" i="11"/>
  <c r="S40" i="11"/>
  <c r="Y38" i="11"/>
  <c r="Z38" i="11"/>
  <c r="AB38" i="11"/>
  <c r="V41" i="14"/>
  <c r="R41" i="14"/>
  <c r="S40" i="14"/>
  <c r="AA40" i="14" s="1"/>
  <c r="W39" i="14"/>
  <c r="Y38" i="14"/>
  <c r="Z38" i="14"/>
  <c r="AB38" i="14"/>
  <c r="X45" i="14"/>
  <c r="R42" i="11" l="1"/>
  <c r="S41" i="11"/>
  <c r="W40" i="11"/>
  <c r="AA40" i="11"/>
  <c r="Y39" i="11"/>
  <c r="AB39" i="11"/>
  <c r="Z39" i="11"/>
  <c r="R42" i="14"/>
  <c r="S41" i="14"/>
  <c r="AA41" i="14" s="1"/>
  <c r="AB39" i="14"/>
  <c r="Y39" i="14"/>
  <c r="Z39" i="14"/>
  <c r="V42" i="14"/>
  <c r="W40" i="14"/>
  <c r="X46" i="14"/>
  <c r="W41" i="14" l="1"/>
  <c r="Z41" i="14" s="1"/>
  <c r="Z40" i="11"/>
  <c r="Y40" i="11"/>
  <c r="AB40" i="11"/>
  <c r="W41" i="11"/>
  <c r="AA41" i="11"/>
  <c r="S42" i="11"/>
  <c r="R43" i="11"/>
  <c r="V43" i="14"/>
  <c r="Y40" i="14"/>
  <c r="Z40" i="14"/>
  <c r="AB40" i="14"/>
  <c r="R43" i="14"/>
  <c r="S42" i="14"/>
  <c r="AA42" i="14" s="1"/>
  <c r="X47" i="14"/>
  <c r="Y41" i="14" l="1"/>
  <c r="W42" i="14"/>
  <c r="AB42" i="14" s="1"/>
  <c r="AB41" i="14"/>
  <c r="AB41" i="11"/>
  <c r="Z41" i="11"/>
  <c r="Y41" i="11"/>
  <c r="R44" i="11"/>
  <c r="S43" i="11"/>
  <c r="AA42" i="11"/>
  <c r="W42" i="11"/>
  <c r="V44" i="14"/>
  <c r="Z42" i="14"/>
  <c r="S43" i="14"/>
  <c r="AA43" i="14" s="1"/>
  <c r="R44" i="14"/>
  <c r="X48" i="14"/>
  <c r="Y42" i="14" l="1"/>
  <c r="S44" i="11"/>
  <c r="R45" i="11"/>
  <c r="Y42" i="11"/>
  <c r="Z42" i="11"/>
  <c r="AB42" i="11"/>
  <c r="W43" i="11"/>
  <c r="AA43" i="11"/>
  <c r="R45" i="14"/>
  <c r="S44" i="14"/>
  <c r="AA44" i="14" s="1"/>
  <c r="W43" i="14"/>
  <c r="V45" i="14"/>
  <c r="X49" i="14"/>
  <c r="W44" i="14" l="1"/>
  <c r="AB44" i="14" s="1"/>
  <c r="Y43" i="11"/>
  <c r="Z43" i="11"/>
  <c r="AB43" i="11"/>
  <c r="S45" i="11"/>
  <c r="R46" i="11"/>
  <c r="AA44" i="11"/>
  <c r="W44" i="11"/>
  <c r="Y43" i="14"/>
  <c r="Z43" i="14"/>
  <c r="AB43" i="14"/>
  <c r="V46" i="14"/>
  <c r="R46" i="14"/>
  <c r="S45" i="14"/>
  <c r="AA45" i="14" s="1"/>
  <c r="X50" i="14"/>
  <c r="Y44" i="14" l="1"/>
  <c r="Z44" i="14"/>
  <c r="W45" i="14"/>
  <c r="AB45" i="14" s="1"/>
  <c r="W45" i="11"/>
  <c r="AA45" i="11"/>
  <c r="Y44" i="11"/>
  <c r="AB44" i="11"/>
  <c r="Z44" i="11"/>
  <c r="S46" i="11"/>
  <c r="R47" i="11"/>
  <c r="V47" i="14"/>
  <c r="S46" i="14"/>
  <c r="AA46" i="14" s="1"/>
  <c r="R47" i="14"/>
  <c r="X51" i="14"/>
  <c r="Y45" i="14" l="1"/>
  <c r="Z45" i="14"/>
  <c r="W46" i="14"/>
  <c r="AB46" i="14" s="1"/>
  <c r="S47" i="11"/>
  <c r="R48" i="11"/>
  <c r="AA46" i="11"/>
  <c r="W46" i="11"/>
  <c r="Y45" i="11"/>
  <c r="Z45" i="11"/>
  <c r="AB45" i="11"/>
  <c r="R48" i="14"/>
  <c r="S47" i="14"/>
  <c r="AA47" i="14" s="1"/>
  <c r="V48" i="14"/>
  <c r="X52" i="14"/>
  <c r="Z46" i="14" l="1"/>
  <c r="Y46" i="14"/>
  <c r="W47" i="14"/>
  <c r="Y47" i="14" s="1"/>
  <c r="R49" i="11"/>
  <c r="S48" i="11"/>
  <c r="AB46" i="11"/>
  <c r="Y46" i="11"/>
  <c r="Z46" i="11"/>
  <c r="AA47" i="11"/>
  <c r="W47" i="11"/>
  <c r="Z47" i="14"/>
  <c r="V49" i="14"/>
  <c r="R49" i="14"/>
  <c r="S48" i="14"/>
  <c r="AA48" i="14" s="1"/>
  <c r="X53" i="14"/>
  <c r="AB47" i="14" l="1"/>
  <c r="Z47" i="11"/>
  <c r="Y47" i="11"/>
  <c r="AB47" i="11"/>
  <c r="W48" i="11"/>
  <c r="AA48" i="11"/>
  <c r="S49" i="11"/>
  <c r="R50" i="11"/>
  <c r="V50" i="14"/>
  <c r="W48" i="14"/>
  <c r="R50" i="14"/>
  <c r="S49" i="14"/>
  <c r="AA49" i="14" s="1"/>
  <c r="X54" i="14"/>
  <c r="Y48" i="11" l="1"/>
  <c r="Z48" i="11"/>
  <c r="AB48" i="11"/>
  <c r="R51" i="11"/>
  <c r="S50" i="11"/>
  <c r="W49" i="11"/>
  <c r="AA49" i="11"/>
  <c r="AB48" i="14"/>
  <c r="Z48" i="14"/>
  <c r="Y48" i="14"/>
  <c r="W49" i="14"/>
  <c r="S50" i="14"/>
  <c r="AA50" i="14" s="1"/>
  <c r="R51" i="14"/>
  <c r="V51" i="14"/>
  <c r="X55" i="14"/>
  <c r="W50" i="14" l="1"/>
  <c r="AB50" i="14" s="1"/>
  <c r="S51" i="11"/>
  <c r="R52" i="11"/>
  <c r="AB49" i="11"/>
  <c r="Y49" i="11"/>
  <c r="Z49" i="11"/>
  <c r="W50" i="11"/>
  <c r="AA50" i="11"/>
  <c r="V52" i="14"/>
  <c r="Z49" i="14"/>
  <c r="Y49" i="14"/>
  <c r="AB49" i="14"/>
  <c r="R52" i="14"/>
  <c r="S51" i="14"/>
  <c r="AA51" i="14" s="1"/>
  <c r="X56" i="14"/>
  <c r="Z50" i="14" l="1"/>
  <c r="Y50" i="14"/>
  <c r="Y50" i="11"/>
  <c r="AB50" i="11"/>
  <c r="Z50" i="11"/>
  <c r="R53" i="11"/>
  <c r="S52" i="11"/>
  <c r="AA51" i="11"/>
  <c r="W51" i="11"/>
  <c r="R53" i="14"/>
  <c r="S52" i="14"/>
  <c r="AA52" i="14" s="1"/>
  <c r="W51" i="14"/>
  <c r="V53" i="14"/>
  <c r="X57" i="14"/>
  <c r="W52" i="14" l="1"/>
  <c r="Y52" i="14" s="1"/>
  <c r="S53" i="11"/>
  <c r="R54" i="11"/>
  <c r="Y51" i="11"/>
  <c r="Z51" i="11"/>
  <c r="AB51" i="11"/>
  <c r="W52" i="11"/>
  <c r="AA52" i="11"/>
  <c r="Y51" i="14"/>
  <c r="Z51" i="14"/>
  <c r="AB51" i="14"/>
  <c r="V54" i="14"/>
  <c r="R54" i="14"/>
  <c r="S53" i="14"/>
  <c r="AA53" i="14" s="1"/>
  <c r="X58" i="14"/>
  <c r="AB52" i="14" l="1"/>
  <c r="W53" i="14"/>
  <c r="Y53" i="14" s="1"/>
  <c r="Z52" i="14"/>
  <c r="Y52" i="11"/>
  <c r="Z52" i="11"/>
  <c r="AB52" i="11"/>
  <c r="S54" i="11"/>
  <c r="R55" i="11"/>
  <c r="W53" i="11"/>
  <c r="AA53" i="11"/>
  <c r="R55" i="14"/>
  <c r="S54" i="14"/>
  <c r="AA54" i="14" s="1"/>
  <c r="V55" i="14"/>
  <c r="X59" i="14"/>
  <c r="Z53" i="14" l="1"/>
  <c r="AB53" i="14"/>
  <c r="R56" i="11"/>
  <c r="S55" i="11"/>
  <c r="AA54" i="11"/>
  <c r="W54" i="11"/>
  <c r="AB53" i="11"/>
  <c r="Y53" i="11"/>
  <c r="Z53" i="11"/>
  <c r="R56" i="14"/>
  <c r="S55" i="14"/>
  <c r="AA55" i="14" s="1"/>
  <c r="W54" i="14"/>
  <c r="V56" i="14"/>
  <c r="X60" i="14"/>
  <c r="Z54" i="11" l="1"/>
  <c r="AB54" i="11"/>
  <c r="Y54" i="11"/>
  <c r="W55" i="11"/>
  <c r="AA55" i="11"/>
  <c r="R57" i="11"/>
  <c r="S56" i="11"/>
  <c r="W55" i="14"/>
  <c r="R57" i="14"/>
  <c r="S56" i="14"/>
  <c r="AA56" i="14" s="1"/>
  <c r="V57" i="14"/>
  <c r="Z54" i="14"/>
  <c r="Y54" i="14"/>
  <c r="AB54" i="14"/>
  <c r="X61" i="14"/>
  <c r="Z55" i="11" l="1"/>
  <c r="AB55" i="11"/>
  <c r="Y55" i="11"/>
  <c r="W56" i="11"/>
  <c r="AA56" i="11"/>
  <c r="S57" i="11"/>
  <c r="R58" i="11"/>
  <c r="R58" i="14"/>
  <c r="S57" i="14"/>
  <c r="AA57" i="14" s="1"/>
  <c r="V58" i="14"/>
  <c r="W56" i="14"/>
  <c r="Y55" i="14"/>
  <c r="Z55" i="14"/>
  <c r="AB55" i="14"/>
  <c r="X62" i="14"/>
  <c r="W57" i="14" l="1"/>
  <c r="AB57" i="14" s="1"/>
  <c r="Z56" i="11"/>
  <c r="AB56" i="11"/>
  <c r="Y56" i="11"/>
  <c r="R59" i="11"/>
  <c r="S58" i="11"/>
  <c r="AA57" i="11"/>
  <c r="W57" i="11"/>
  <c r="V59" i="14"/>
  <c r="Z56" i="14"/>
  <c r="Y56" i="14"/>
  <c r="AB56" i="14"/>
  <c r="Y57" i="14"/>
  <c r="Z57" i="14"/>
  <c r="R59" i="14"/>
  <c r="S58" i="14"/>
  <c r="AA58" i="14" s="1"/>
  <c r="X63" i="14"/>
  <c r="R60" i="11" l="1"/>
  <c r="S59" i="11"/>
  <c r="AB57" i="11"/>
  <c r="Y57" i="11"/>
  <c r="Z57" i="11"/>
  <c r="AA58" i="11"/>
  <c r="W58" i="11"/>
  <c r="V60" i="14"/>
  <c r="S59" i="14"/>
  <c r="AA59" i="14" s="1"/>
  <c r="R60" i="14"/>
  <c r="W58" i="14"/>
  <c r="X64" i="14"/>
  <c r="Y58" i="11" l="1"/>
  <c r="Z58" i="11"/>
  <c r="AB58" i="11"/>
  <c r="W59" i="11"/>
  <c r="AA59" i="11"/>
  <c r="S60" i="11"/>
  <c r="R61" i="11"/>
  <c r="Z58" i="14"/>
  <c r="Y58" i="14"/>
  <c r="AB58" i="14"/>
  <c r="V61" i="14"/>
  <c r="R61" i="14"/>
  <c r="S60" i="14"/>
  <c r="AA60" i="14" s="1"/>
  <c r="W59" i="14"/>
  <c r="X65" i="14"/>
  <c r="Y59" i="11" l="1"/>
  <c r="Z59" i="11"/>
  <c r="AB59" i="11"/>
  <c r="R62" i="11"/>
  <c r="S61" i="11"/>
  <c r="W60" i="11"/>
  <c r="AA60" i="11"/>
  <c r="W60" i="14"/>
  <c r="R62" i="14"/>
  <c r="S61" i="14"/>
  <c r="AA61" i="14" s="1"/>
  <c r="Z59" i="14"/>
  <c r="Y59" i="14"/>
  <c r="AB59" i="14"/>
  <c r="V62" i="14"/>
  <c r="X66" i="14"/>
  <c r="W61" i="14" l="1"/>
  <c r="Y61" i="14" s="1"/>
  <c r="R63" i="11"/>
  <c r="S62" i="11"/>
  <c r="Z60" i="11"/>
  <c r="AB60" i="11"/>
  <c r="Y60" i="11"/>
  <c r="W61" i="11"/>
  <c r="AA61" i="11"/>
  <c r="V63" i="14"/>
  <c r="R63" i="14"/>
  <c r="S62" i="14"/>
  <c r="AA62" i="14" s="1"/>
  <c r="Z60" i="14"/>
  <c r="Y60" i="14"/>
  <c r="AB60" i="14"/>
  <c r="X67" i="14"/>
  <c r="AB61" i="14" l="1"/>
  <c r="Z61" i="14"/>
  <c r="W62" i="14"/>
  <c r="AB62" i="14" s="1"/>
  <c r="Y61" i="11"/>
  <c r="AB61" i="11"/>
  <c r="Z61" i="11"/>
  <c r="AA62" i="11"/>
  <c r="W62" i="11"/>
  <c r="R64" i="11"/>
  <c r="S63" i="11"/>
  <c r="R64" i="14"/>
  <c r="S63" i="14"/>
  <c r="AA63" i="14" s="1"/>
  <c r="V64" i="14"/>
  <c r="X68" i="14"/>
  <c r="Z62" i="14" l="1"/>
  <c r="Y62" i="14"/>
  <c r="W63" i="11"/>
  <c r="AA63" i="11"/>
  <c r="S64" i="11"/>
  <c r="R65" i="11"/>
  <c r="Z62" i="11"/>
  <c r="Y62" i="11"/>
  <c r="AB62" i="11"/>
  <c r="V65" i="14"/>
  <c r="W63" i="14"/>
  <c r="R65" i="14"/>
  <c r="S64" i="14"/>
  <c r="AA64" i="14" s="1"/>
  <c r="X69" i="14"/>
  <c r="R66" i="11" l="1"/>
  <c r="S65" i="11"/>
  <c r="AA64" i="11"/>
  <c r="W64" i="11"/>
  <c r="Z63" i="11"/>
  <c r="AB63" i="11"/>
  <c r="Y63" i="11"/>
  <c r="S65" i="14"/>
  <c r="AA65" i="14" s="1"/>
  <c r="R66" i="14"/>
  <c r="W64" i="14"/>
  <c r="Y63" i="14"/>
  <c r="Z63" i="14"/>
  <c r="AB63" i="14"/>
  <c r="V66" i="14"/>
  <c r="X70" i="14"/>
  <c r="W65" i="14" l="1"/>
  <c r="Z65" i="14" s="1"/>
  <c r="Z64" i="11"/>
  <c r="AB64" i="11"/>
  <c r="Y64" i="11"/>
  <c r="AA65" i="11"/>
  <c r="W65" i="11"/>
  <c r="S66" i="11"/>
  <c r="R67" i="11"/>
  <c r="AB65" i="14"/>
  <c r="V67" i="14"/>
  <c r="Y64" i="14"/>
  <c r="Z64" i="14"/>
  <c r="AB64" i="14"/>
  <c r="R67" i="14"/>
  <c r="S66" i="14"/>
  <c r="AA66" i="14" s="1"/>
  <c r="X71" i="14"/>
  <c r="W66" i="14" l="1"/>
  <c r="AB66" i="14" s="1"/>
  <c r="Y65" i="14"/>
  <c r="R68" i="11"/>
  <c r="S67" i="11"/>
  <c r="W66" i="11"/>
  <c r="AA66" i="11"/>
  <c r="AB65" i="11"/>
  <c r="Y65" i="11"/>
  <c r="Z65" i="11"/>
  <c r="Z66" i="14"/>
  <c r="S67" i="14"/>
  <c r="AA67" i="14" s="1"/>
  <c r="R68" i="14"/>
  <c r="V68" i="14"/>
  <c r="X72" i="14"/>
  <c r="Y66" i="14" l="1"/>
  <c r="Y66" i="11"/>
  <c r="AB66" i="11"/>
  <c r="Z66" i="11"/>
  <c r="W67" i="11"/>
  <c r="AA67" i="11"/>
  <c r="R69" i="11"/>
  <c r="S68" i="11"/>
  <c r="R69" i="14"/>
  <c r="S68" i="14"/>
  <c r="W67" i="14"/>
  <c r="AA68" i="14"/>
  <c r="V69" i="14"/>
  <c r="W68" i="14"/>
  <c r="AB68" i="14" s="1"/>
  <c r="X73" i="14"/>
  <c r="Y67" i="11" l="1"/>
  <c r="Z67" i="11"/>
  <c r="AB67" i="11"/>
  <c r="W68" i="11"/>
  <c r="AA68" i="11"/>
  <c r="R70" i="11"/>
  <c r="S69" i="11"/>
  <c r="AB67" i="14"/>
  <c r="Z67" i="14"/>
  <c r="Y67" i="14"/>
  <c r="Y68" i="14"/>
  <c r="Z68" i="14"/>
  <c r="V70" i="14"/>
  <c r="R70" i="14"/>
  <c r="S69" i="14"/>
  <c r="AA69" i="14" s="1"/>
  <c r="X74" i="14"/>
  <c r="W69" i="14" l="1"/>
  <c r="AB69" i="14" s="1"/>
  <c r="S70" i="11"/>
  <c r="R71" i="11"/>
  <c r="AB68" i="11"/>
  <c r="Z68" i="11"/>
  <c r="Y68" i="11"/>
  <c r="AA69" i="11"/>
  <c r="W69" i="11"/>
  <c r="V71" i="14"/>
  <c r="R71" i="14"/>
  <c r="S70" i="14"/>
  <c r="AA70" i="14" s="1"/>
  <c r="X75" i="14"/>
  <c r="Y69" i="14" l="1"/>
  <c r="Z69" i="14"/>
  <c r="Y69" i="11"/>
  <c r="AB69" i="11"/>
  <c r="Z69" i="11"/>
  <c r="R72" i="11"/>
  <c r="S71" i="11"/>
  <c r="AA70" i="11"/>
  <c r="W70" i="11"/>
  <c r="W70" i="14"/>
  <c r="R72" i="14"/>
  <c r="S71" i="14"/>
  <c r="AA71" i="14" s="1"/>
  <c r="V72" i="14"/>
  <c r="X76" i="14"/>
  <c r="R73" i="11" l="1"/>
  <c r="S72" i="11"/>
  <c r="Y70" i="11"/>
  <c r="Z70" i="11"/>
  <c r="AB70" i="11"/>
  <c r="W71" i="11"/>
  <c r="AA71" i="11"/>
  <c r="V73" i="14"/>
  <c r="R73" i="14"/>
  <c r="S72" i="14"/>
  <c r="AA72" i="14" s="1"/>
  <c r="W71" i="14"/>
  <c r="Y70" i="14"/>
  <c r="Z70" i="14"/>
  <c r="AB70" i="14"/>
  <c r="X77" i="14"/>
  <c r="W72" i="14" l="1"/>
  <c r="Z72" i="14" s="1"/>
  <c r="R74" i="11"/>
  <c r="S73" i="11"/>
  <c r="Z71" i="11"/>
  <c r="AB71" i="11"/>
  <c r="Y71" i="11"/>
  <c r="W72" i="11"/>
  <c r="AA72" i="11"/>
  <c r="AB72" i="14"/>
  <c r="S73" i="14"/>
  <c r="AA73" i="14" s="1"/>
  <c r="R74" i="14"/>
  <c r="V74" i="14"/>
  <c r="Y71" i="14"/>
  <c r="Z71" i="14"/>
  <c r="AB71" i="14"/>
  <c r="X78" i="14"/>
  <c r="Y72" i="14" l="1"/>
  <c r="AB72" i="11"/>
  <c r="Y72" i="11"/>
  <c r="Z72" i="11"/>
  <c r="AA73" i="11"/>
  <c r="W73" i="11"/>
  <c r="R75" i="11"/>
  <c r="S74" i="11"/>
  <c r="W73" i="14"/>
  <c r="V75" i="14"/>
  <c r="S74" i="14"/>
  <c r="AA74" i="14" s="1"/>
  <c r="R75" i="14"/>
  <c r="X79" i="14"/>
  <c r="W74" i="14" l="1"/>
  <c r="AB74" i="14" s="1"/>
  <c r="AA74" i="11"/>
  <c r="W74" i="11"/>
  <c r="R76" i="11"/>
  <c r="S75" i="11"/>
  <c r="AB73" i="11"/>
  <c r="Y73" i="11"/>
  <c r="Z73" i="11"/>
  <c r="Z74" i="14"/>
  <c r="Y74" i="14"/>
  <c r="R76" i="14"/>
  <c r="S75" i="14"/>
  <c r="AA75" i="14" s="1"/>
  <c r="V76" i="14"/>
  <c r="Z73" i="14"/>
  <c r="Y73" i="14"/>
  <c r="AB73" i="14"/>
  <c r="X80" i="14"/>
  <c r="W75" i="14" l="1"/>
  <c r="AB75" i="14" s="1"/>
  <c r="W75" i="11"/>
  <c r="AA75" i="11"/>
  <c r="R77" i="11"/>
  <c r="S76" i="11"/>
  <c r="AB74" i="11"/>
  <c r="Y74" i="11"/>
  <c r="Z74" i="11"/>
  <c r="V77" i="14"/>
  <c r="R77" i="14"/>
  <c r="S76" i="14"/>
  <c r="AA76" i="14" s="1"/>
  <c r="X81" i="14"/>
  <c r="Z75" i="14" l="1"/>
  <c r="Y75" i="14"/>
  <c r="R78" i="11"/>
  <c r="S77" i="11"/>
  <c r="W76" i="11"/>
  <c r="AA76" i="11"/>
  <c r="Y75" i="11"/>
  <c r="AB75" i="11"/>
  <c r="Z75" i="11"/>
  <c r="S77" i="14"/>
  <c r="AA77" i="14" s="1"/>
  <c r="R78" i="14"/>
  <c r="W76" i="14"/>
  <c r="V78" i="14"/>
  <c r="W77" i="14"/>
  <c r="AB77" i="14" s="1"/>
  <c r="X82" i="14"/>
  <c r="Y76" i="11" l="1"/>
  <c r="AB76" i="11"/>
  <c r="Z76" i="11"/>
  <c r="AA77" i="11"/>
  <c r="W77" i="11"/>
  <c r="S78" i="11"/>
  <c r="R79" i="11"/>
  <c r="Z77" i="14"/>
  <c r="Y77" i="14"/>
  <c r="V79" i="14"/>
  <c r="Z76" i="14"/>
  <c r="Y76" i="14"/>
  <c r="AB76" i="14"/>
  <c r="S78" i="14"/>
  <c r="W78" i="14" s="1"/>
  <c r="R79" i="14"/>
  <c r="X83" i="14"/>
  <c r="AA78" i="14" l="1"/>
  <c r="S79" i="11"/>
  <c r="R80" i="11"/>
  <c r="AA78" i="11"/>
  <c r="W78" i="11"/>
  <c r="AB77" i="11"/>
  <c r="Z77" i="11"/>
  <c r="Y77" i="11"/>
  <c r="AB78" i="14"/>
  <c r="Y78" i="14"/>
  <c r="Z78" i="14"/>
  <c r="V80" i="14"/>
  <c r="R80" i="14"/>
  <c r="S79" i="14"/>
  <c r="AA79" i="14" s="1"/>
  <c r="X84" i="14"/>
  <c r="W79" i="14" l="1"/>
  <c r="Z79" i="14" s="1"/>
  <c r="Y78" i="11"/>
  <c r="Z78" i="11"/>
  <c r="AB78" i="11"/>
  <c r="R81" i="11"/>
  <c r="S80" i="11"/>
  <c r="W79" i="11"/>
  <c r="AA79" i="11"/>
  <c r="V81" i="14"/>
  <c r="S80" i="14"/>
  <c r="AA80" i="14" s="1"/>
  <c r="R81" i="14"/>
  <c r="X85" i="14"/>
  <c r="Y79" i="14" l="1"/>
  <c r="AB79" i="14"/>
  <c r="W80" i="14"/>
  <c r="Z80" i="14" s="1"/>
  <c r="Y79" i="11"/>
  <c r="AB79" i="11"/>
  <c r="Z79" i="11"/>
  <c r="S81" i="11"/>
  <c r="R82" i="11"/>
  <c r="W80" i="11"/>
  <c r="AA80" i="11"/>
  <c r="R82" i="14"/>
  <c r="S81" i="14"/>
  <c r="AA81" i="14" s="1"/>
  <c r="V82" i="14"/>
  <c r="X86" i="14"/>
  <c r="Y80" i="14" l="1"/>
  <c r="AB80" i="14"/>
  <c r="R83" i="11"/>
  <c r="S82" i="11"/>
  <c r="W81" i="11"/>
  <c r="AA81" i="11"/>
  <c r="Z80" i="11"/>
  <c r="Y80" i="11"/>
  <c r="AB80" i="11"/>
  <c r="W81" i="14"/>
  <c r="V83" i="14"/>
  <c r="S82" i="14"/>
  <c r="AA82" i="14" s="1"/>
  <c r="R83" i="14"/>
  <c r="X87" i="14"/>
  <c r="W82" i="14" l="1"/>
  <c r="AB82" i="14" s="1"/>
  <c r="AB81" i="11"/>
  <c r="Z81" i="11"/>
  <c r="Y81" i="11"/>
  <c r="W82" i="11"/>
  <c r="AA82" i="11"/>
  <c r="R84" i="11"/>
  <c r="S83" i="11"/>
  <c r="R84" i="14"/>
  <c r="S83" i="14"/>
  <c r="AA83" i="14" s="1"/>
  <c r="V84" i="14"/>
  <c r="AB81" i="14"/>
  <c r="Y81" i="14"/>
  <c r="Z81" i="14"/>
  <c r="X88" i="14"/>
  <c r="Z82" i="14" l="1"/>
  <c r="Y82" i="14"/>
  <c r="AA83" i="11"/>
  <c r="W83" i="11"/>
  <c r="S84" i="11"/>
  <c r="R85" i="11"/>
  <c r="AB82" i="11"/>
  <c r="Y82" i="11"/>
  <c r="Z82" i="11"/>
  <c r="V85" i="14"/>
  <c r="W83" i="14"/>
  <c r="R85" i="14"/>
  <c r="S84" i="14"/>
  <c r="AA84" i="14" s="1"/>
  <c r="X89" i="14"/>
  <c r="R86" i="11" l="1"/>
  <c r="S85" i="11"/>
  <c r="W84" i="11"/>
  <c r="AA84" i="11"/>
  <c r="Z83" i="11"/>
  <c r="AB83" i="11"/>
  <c r="Y83" i="11"/>
  <c r="V86" i="14"/>
  <c r="W84" i="14"/>
  <c r="R86" i="14"/>
  <c r="S85" i="14"/>
  <c r="AA85" i="14" s="1"/>
  <c r="Z83" i="14"/>
  <c r="Y83" i="14"/>
  <c r="AB83" i="14"/>
  <c r="X90" i="14"/>
  <c r="AB84" i="11" l="1"/>
  <c r="Y84" i="11"/>
  <c r="Z84" i="11"/>
  <c r="AA85" i="11"/>
  <c r="W85" i="11"/>
  <c r="R87" i="11"/>
  <c r="S86" i="11"/>
  <c r="Z84" i="14"/>
  <c r="Y84" i="14"/>
  <c r="AB84" i="14"/>
  <c r="V87" i="14"/>
  <c r="R87" i="14"/>
  <c r="S86" i="14"/>
  <c r="AA86" i="14" s="1"/>
  <c r="W85" i="14"/>
  <c r="X91" i="14"/>
  <c r="AA86" i="11" l="1"/>
  <c r="W86" i="11"/>
  <c r="R88" i="11"/>
  <c r="S87" i="11"/>
  <c r="Y85" i="11"/>
  <c r="Z85" i="11"/>
  <c r="AB85" i="11"/>
  <c r="V88" i="14"/>
  <c r="S87" i="14"/>
  <c r="AA87" i="14" s="1"/>
  <c r="R88" i="14"/>
  <c r="Y85" i="14"/>
  <c r="Z85" i="14"/>
  <c r="AB85" i="14"/>
  <c r="W86" i="14"/>
  <c r="X92" i="14"/>
  <c r="AA87" i="11" l="1"/>
  <c r="W87" i="11"/>
  <c r="R89" i="11"/>
  <c r="S88" i="11"/>
  <c r="Z86" i="11"/>
  <c r="AB86" i="11"/>
  <c r="Y86" i="11"/>
  <c r="W87" i="14"/>
  <c r="Y86" i="14"/>
  <c r="Z86" i="14"/>
  <c r="AB86" i="14"/>
  <c r="S88" i="14"/>
  <c r="AA88" i="14" s="1"/>
  <c r="R89" i="14"/>
  <c r="V89" i="14"/>
  <c r="X93" i="14"/>
  <c r="W88" i="14" l="1"/>
  <c r="AB88" i="14" s="1"/>
  <c r="AA88" i="11"/>
  <c r="W88" i="11"/>
  <c r="R90" i="11"/>
  <c r="S89" i="11"/>
  <c r="Y87" i="11"/>
  <c r="Z87" i="11"/>
  <c r="AB87" i="11"/>
  <c r="V90" i="14"/>
  <c r="R90" i="14"/>
  <c r="S89" i="14"/>
  <c r="AA89" i="14" s="1"/>
  <c r="Z88" i="14"/>
  <c r="Y88" i="14"/>
  <c r="Z87" i="14"/>
  <c r="Y87" i="14"/>
  <c r="AB87" i="14"/>
  <c r="X94" i="14"/>
  <c r="AA89" i="11" l="1"/>
  <c r="W89" i="11"/>
  <c r="AB88" i="11"/>
  <c r="Y88" i="11"/>
  <c r="Z88" i="11"/>
  <c r="R91" i="11"/>
  <c r="S90" i="11"/>
  <c r="S90" i="14"/>
  <c r="AA90" i="14" s="1"/>
  <c r="R91" i="14"/>
  <c r="W89" i="14"/>
  <c r="V91" i="14"/>
  <c r="W90" i="14"/>
  <c r="AB90" i="14" s="1"/>
  <c r="X95" i="14"/>
  <c r="Y89" i="11" l="1"/>
  <c r="Z89" i="11"/>
  <c r="AB89" i="11"/>
  <c r="W90" i="11"/>
  <c r="AA90" i="11"/>
  <c r="S91" i="11"/>
  <c r="R92" i="11"/>
  <c r="V92" i="14"/>
  <c r="Z89" i="14"/>
  <c r="Y89" i="14"/>
  <c r="AB89" i="14"/>
  <c r="R92" i="14"/>
  <c r="S91" i="14"/>
  <c r="AA91" i="14" s="1"/>
  <c r="Z90" i="14"/>
  <c r="Y90" i="14"/>
  <c r="X96" i="14"/>
  <c r="Z90" i="11" l="1"/>
  <c r="Y90" i="11"/>
  <c r="AB90" i="11"/>
  <c r="S92" i="11"/>
  <c r="R93" i="11"/>
  <c r="AA91" i="11"/>
  <c r="W91" i="11"/>
  <c r="R93" i="14"/>
  <c r="S92" i="14"/>
  <c r="AA92" i="14" s="1"/>
  <c r="W91" i="14"/>
  <c r="V93" i="14"/>
  <c r="X97" i="14"/>
  <c r="R94" i="11" l="1"/>
  <c r="S93" i="11"/>
  <c r="W92" i="11"/>
  <c r="AA92" i="11"/>
  <c r="AB91" i="11"/>
  <c r="Y91" i="11"/>
  <c r="Z91" i="11"/>
  <c r="V94" i="14"/>
  <c r="Z91" i="14"/>
  <c r="Y91" i="14"/>
  <c r="AB91" i="14"/>
  <c r="W92" i="14"/>
  <c r="R94" i="14"/>
  <c r="S93" i="14"/>
  <c r="AA93" i="14" s="1"/>
  <c r="X98" i="14"/>
  <c r="Y92" i="11" l="1"/>
  <c r="AB92" i="11"/>
  <c r="Z92" i="11"/>
  <c r="W93" i="11"/>
  <c r="AA93" i="11"/>
  <c r="S94" i="11"/>
  <c r="R95" i="11"/>
  <c r="R95" i="14"/>
  <c r="S94" i="14"/>
  <c r="AA94" i="14" s="1"/>
  <c r="Y92" i="14"/>
  <c r="Z92" i="14"/>
  <c r="AB92" i="14"/>
  <c r="W93" i="14"/>
  <c r="V95" i="14"/>
  <c r="X99" i="14"/>
  <c r="W94" i="14" l="1"/>
  <c r="AB94" i="14" s="1"/>
  <c r="R96" i="11"/>
  <c r="S95" i="11"/>
  <c r="W94" i="11"/>
  <c r="AA94" i="11"/>
  <c r="Y93" i="11"/>
  <c r="AB93" i="11"/>
  <c r="Z93" i="11"/>
  <c r="V96" i="14"/>
  <c r="AB93" i="14"/>
  <c r="Y93" i="14"/>
  <c r="Z93" i="14"/>
  <c r="Y94" i="14"/>
  <c r="S95" i="14"/>
  <c r="AA95" i="14" s="1"/>
  <c r="R96" i="14"/>
  <c r="X100" i="14"/>
  <c r="Z94" i="14" l="1"/>
  <c r="W95" i="11"/>
  <c r="AA95" i="11"/>
  <c r="Y94" i="11"/>
  <c r="Z94" i="11"/>
  <c r="AB94" i="11"/>
  <c r="S96" i="11"/>
  <c r="R97" i="11"/>
  <c r="R97" i="14"/>
  <c r="S96" i="14"/>
  <c r="AA96" i="14" s="1"/>
  <c r="W95" i="14"/>
  <c r="V97" i="14"/>
  <c r="X101" i="14"/>
  <c r="R98" i="11" l="1"/>
  <c r="S97" i="11"/>
  <c r="W96" i="11"/>
  <c r="AA96" i="11"/>
  <c r="Z95" i="11"/>
  <c r="AB95" i="11"/>
  <c r="Y95" i="11"/>
  <c r="V98" i="14"/>
  <c r="Z95" i="14"/>
  <c r="Y95" i="14"/>
  <c r="AB95" i="14"/>
  <c r="W96" i="14"/>
  <c r="R98" i="14"/>
  <c r="S97" i="14"/>
  <c r="AA97" i="14" s="1"/>
  <c r="X102" i="14"/>
  <c r="Y96" i="11" l="1"/>
  <c r="Z96" i="11"/>
  <c r="AB96" i="11"/>
  <c r="AA97" i="11"/>
  <c r="W97" i="11"/>
  <c r="R99" i="11"/>
  <c r="S98" i="11"/>
  <c r="V99" i="14"/>
  <c r="R99" i="14"/>
  <c r="S98" i="14"/>
  <c r="AA98" i="14" s="1"/>
  <c r="Z96" i="14"/>
  <c r="Y96" i="14"/>
  <c r="AB96" i="14"/>
  <c r="W97" i="14"/>
  <c r="X103" i="14"/>
  <c r="AA98" i="11" l="1"/>
  <c r="W98" i="11"/>
  <c r="R100" i="11"/>
  <c r="S99" i="11"/>
  <c r="AB97" i="11"/>
  <c r="Y97" i="11"/>
  <c r="Z97" i="11"/>
  <c r="V100" i="14"/>
  <c r="AB97" i="14"/>
  <c r="Z97" i="14"/>
  <c r="Y97" i="14"/>
  <c r="W98" i="14"/>
  <c r="R100" i="14"/>
  <c r="S99" i="14"/>
  <c r="AA99" i="14" s="1"/>
  <c r="X104" i="14"/>
  <c r="R101" i="11" l="1"/>
  <c r="S100" i="11"/>
  <c r="Y98" i="11"/>
  <c r="AB98" i="11"/>
  <c r="Z98" i="11"/>
  <c r="W99" i="11"/>
  <c r="AA99" i="11"/>
  <c r="R101" i="14"/>
  <c r="S100" i="14"/>
  <c r="AA100" i="14" s="1"/>
  <c r="Y98" i="14"/>
  <c r="Z98" i="14"/>
  <c r="AB98" i="14"/>
  <c r="W99" i="14"/>
  <c r="V101" i="14"/>
  <c r="X105" i="14"/>
  <c r="W100" i="14" l="1"/>
  <c r="AB100" i="14" s="1"/>
  <c r="AB99" i="11"/>
  <c r="Y99" i="11"/>
  <c r="Z99" i="11"/>
  <c r="AA100" i="11"/>
  <c r="W100" i="11"/>
  <c r="R102" i="11"/>
  <c r="S101" i="11"/>
  <c r="Y100" i="14"/>
  <c r="Z100" i="14"/>
  <c r="V102" i="14"/>
  <c r="AB99" i="14"/>
  <c r="Z99" i="14"/>
  <c r="Y99" i="14"/>
  <c r="R102" i="14"/>
  <c r="S101" i="14"/>
  <c r="AA101" i="14" s="1"/>
  <c r="X106" i="14"/>
  <c r="R103" i="11" l="1"/>
  <c r="S102" i="11"/>
  <c r="Z100" i="11"/>
  <c r="AB100" i="11"/>
  <c r="Y100" i="11"/>
  <c r="W101" i="11"/>
  <c r="AA101" i="11"/>
  <c r="W101" i="14"/>
  <c r="S102" i="14"/>
  <c r="W102" i="14" s="1"/>
  <c r="R103" i="14"/>
  <c r="V103" i="14"/>
  <c r="X107" i="14"/>
  <c r="AA102" i="11" l="1"/>
  <c r="W102" i="11"/>
  <c r="Y101" i="11"/>
  <c r="Z101" i="11"/>
  <c r="AB101" i="11"/>
  <c r="R104" i="11"/>
  <c r="S103" i="11"/>
  <c r="Y102" i="14"/>
  <c r="Z102" i="14"/>
  <c r="AB102" i="14"/>
  <c r="R104" i="14"/>
  <c r="S103" i="14"/>
  <c r="AA103" i="14" s="1"/>
  <c r="AA102" i="14"/>
  <c r="V104" i="14"/>
  <c r="Y101" i="14"/>
  <c r="Z101" i="14"/>
  <c r="AB101" i="14"/>
  <c r="X108" i="14"/>
  <c r="W103" i="14" l="1"/>
  <c r="Z103" i="14" s="1"/>
  <c r="R105" i="11"/>
  <c r="S104" i="11"/>
  <c r="Y102" i="11"/>
  <c r="Z102" i="11"/>
  <c r="AB102" i="11"/>
  <c r="W103" i="11"/>
  <c r="AA103" i="11"/>
  <c r="R105" i="14"/>
  <c r="S104" i="14"/>
  <c r="AA104" i="14" s="1"/>
  <c r="V105" i="14"/>
  <c r="X109" i="14"/>
  <c r="Y103" i="14" l="1"/>
  <c r="W104" i="14"/>
  <c r="Y104" i="14" s="1"/>
  <c r="AB103" i="14"/>
  <c r="Z103" i="11"/>
  <c r="Y103" i="11"/>
  <c r="AB103" i="11"/>
  <c r="W104" i="11"/>
  <c r="AA104" i="11"/>
  <c r="S105" i="11"/>
  <c r="R106" i="11"/>
  <c r="V106" i="14"/>
  <c r="S105" i="14"/>
  <c r="AA105" i="14" s="1"/>
  <c r="R106" i="14"/>
  <c r="X110" i="14"/>
  <c r="AB104" i="14" l="1"/>
  <c r="Z104" i="14"/>
  <c r="AB104" i="11"/>
  <c r="Y104" i="11"/>
  <c r="Z104" i="11"/>
  <c r="R107" i="11"/>
  <c r="S106" i="11"/>
  <c r="AA105" i="11"/>
  <c r="W105" i="11"/>
  <c r="W105" i="14"/>
  <c r="S106" i="14"/>
  <c r="AA106" i="14" s="1"/>
  <c r="R107" i="14"/>
  <c r="V107" i="14"/>
  <c r="X111" i="14"/>
  <c r="W106" i="11" l="1"/>
  <c r="AA106" i="11"/>
  <c r="S107" i="11"/>
  <c r="R108" i="11"/>
  <c r="Z105" i="11"/>
  <c r="AB105" i="11"/>
  <c r="Y105" i="11"/>
  <c r="V108" i="14"/>
  <c r="S107" i="14"/>
  <c r="AA107" i="14" s="1"/>
  <c r="R108" i="14"/>
  <c r="W106" i="14"/>
  <c r="Y105" i="14"/>
  <c r="Z105" i="14"/>
  <c r="AB105" i="14"/>
  <c r="X112" i="14"/>
  <c r="S108" i="11" l="1"/>
  <c r="R109" i="11"/>
  <c r="AA107" i="11"/>
  <c r="W107" i="11"/>
  <c r="Z106" i="11"/>
  <c r="AB106" i="11"/>
  <c r="Y106" i="11"/>
  <c r="Y106" i="14"/>
  <c r="Z106" i="14"/>
  <c r="AB106" i="14"/>
  <c r="W107" i="14"/>
  <c r="R109" i="14"/>
  <c r="S108" i="14"/>
  <c r="AA108" i="14" s="1"/>
  <c r="V109" i="14"/>
  <c r="X113" i="14"/>
  <c r="W108" i="14" l="1"/>
  <c r="Y108" i="14" s="1"/>
  <c r="R110" i="11"/>
  <c r="S109" i="11"/>
  <c r="Y107" i="11"/>
  <c r="AB107" i="11"/>
  <c r="Z107" i="11"/>
  <c r="AA108" i="11"/>
  <c r="W108" i="11"/>
  <c r="Y107" i="14"/>
  <c r="Z107" i="14"/>
  <c r="AB107" i="14"/>
  <c r="V110" i="14"/>
  <c r="Z108" i="14"/>
  <c r="S109" i="14"/>
  <c r="AA109" i="14" s="1"/>
  <c r="R110" i="14"/>
  <c r="X114" i="14"/>
  <c r="AB108" i="14" l="1"/>
  <c r="AA109" i="11"/>
  <c r="W109" i="11"/>
  <c r="Y108" i="11"/>
  <c r="Z108" i="11"/>
  <c r="AB108" i="11"/>
  <c r="R111" i="11"/>
  <c r="S110" i="11"/>
  <c r="V111" i="14"/>
  <c r="R111" i="14"/>
  <c r="S110" i="14"/>
  <c r="AA110" i="14" s="1"/>
  <c r="W109" i="14"/>
  <c r="X115" i="14"/>
  <c r="AA110" i="11" l="1"/>
  <c r="W110" i="11"/>
  <c r="S111" i="11"/>
  <c r="R112" i="11"/>
  <c r="AB109" i="11"/>
  <c r="Z109" i="11"/>
  <c r="Y109" i="11"/>
  <c r="R112" i="14"/>
  <c r="S111" i="14"/>
  <c r="AA111" i="14" s="1"/>
  <c r="W110" i="14"/>
  <c r="Z109" i="14"/>
  <c r="Y109" i="14"/>
  <c r="AB109" i="14"/>
  <c r="V112" i="14"/>
  <c r="X116" i="14"/>
  <c r="W111" i="14" l="1"/>
  <c r="AB111" i="14" s="1"/>
  <c r="AA111" i="11"/>
  <c r="W111" i="11"/>
  <c r="S112" i="11"/>
  <c r="R113" i="11"/>
  <c r="Y110" i="11"/>
  <c r="Z110" i="11"/>
  <c r="AB110" i="11"/>
  <c r="V113" i="14"/>
  <c r="Y111" i="14"/>
  <c r="Y110" i="14"/>
  <c r="Z110" i="14"/>
  <c r="AB110" i="14"/>
  <c r="R113" i="14"/>
  <c r="S112" i="14"/>
  <c r="AA112" i="14" s="1"/>
  <c r="X117" i="14"/>
  <c r="Z111" i="14" l="1"/>
  <c r="R114" i="11"/>
  <c r="S113" i="11"/>
  <c r="W112" i="11"/>
  <c r="AA112" i="11"/>
  <c r="AB111" i="11"/>
  <c r="Y111" i="11"/>
  <c r="Z111" i="11"/>
  <c r="V114" i="14"/>
  <c r="W112" i="14"/>
  <c r="S113" i="14"/>
  <c r="AA113" i="14" s="1"/>
  <c r="R114" i="14"/>
  <c r="X118" i="14"/>
  <c r="W113" i="14" l="1"/>
  <c r="Z113" i="14" s="1"/>
  <c r="Z112" i="11"/>
  <c r="AB112" i="11"/>
  <c r="Y112" i="11"/>
  <c r="W113" i="11"/>
  <c r="AA113" i="11"/>
  <c r="S114" i="11"/>
  <c r="R115" i="11"/>
  <c r="Y112" i="14"/>
  <c r="Z112" i="14"/>
  <c r="AB112" i="14"/>
  <c r="R115" i="14"/>
  <c r="S114" i="14"/>
  <c r="AA114" i="14" s="1"/>
  <c r="V115" i="14"/>
  <c r="X119" i="14"/>
  <c r="AB113" i="14" l="1"/>
  <c r="Y113" i="14"/>
  <c r="R116" i="11"/>
  <c r="S115" i="11"/>
  <c r="W114" i="11"/>
  <c r="AA114" i="11"/>
  <c r="AB113" i="11"/>
  <c r="Y113" i="11"/>
  <c r="Z113" i="11"/>
  <c r="S115" i="14"/>
  <c r="AA115" i="14" s="1"/>
  <c r="R116" i="14"/>
  <c r="V116" i="14"/>
  <c r="W114" i="14"/>
  <c r="X120" i="14"/>
  <c r="W115" i="14" l="1"/>
  <c r="Z115" i="14" s="1"/>
  <c r="Z114" i="11"/>
  <c r="AB114" i="11"/>
  <c r="Y114" i="11"/>
  <c r="AA115" i="11"/>
  <c r="W115" i="11"/>
  <c r="R117" i="11"/>
  <c r="S116" i="11"/>
  <c r="V117" i="14"/>
  <c r="R117" i="14"/>
  <c r="S116" i="14"/>
  <c r="AA116" i="14" s="1"/>
  <c r="Z114" i="14"/>
  <c r="Y114" i="14"/>
  <c r="AB114" i="14"/>
  <c r="X121" i="14"/>
  <c r="AB115" i="14" l="1"/>
  <c r="Y115" i="14"/>
  <c r="W116" i="14"/>
  <c r="Y116" i="14" s="1"/>
  <c r="W116" i="11"/>
  <c r="AA116" i="11"/>
  <c r="R118" i="11"/>
  <c r="S117" i="11"/>
  <c r="Y115" i="11"/>
  <c r="Z115" i="11"/>
  <c r="AB115" i="11"/>
  <c r="S117" i="14"/>
  <c r="AA117" i="14" s="1"/>
  <c r="R118" i="14"/>
  <c r="V118" i="14"/>
  <c r="X122" i="14"/>
  <c r="Z116" i="14" l="1"/>
  <c r="W117" i="14"/>
  <c r="Z117" i="14" s="1"/>
  <c r="AB116" i="14"/>
  <c r="Y116" i="11"/>
  <c r="Z116" i="11"/>
  <c r="AB116" i="11"/>
  <c r="W117" i="11"/>
  <c r="AA117" i="11"/>
  <c r="R119" i="11"/>
  <c r="S118" i="11"/>
  <c r="R119" i="14"/>
  <c r="S118" i="14"/>
  <c r="AA118" i="14" s="1"/>
  <c r="V119" i="14"/>
  <c r="X123" i="14"/>
  <c r="Y117" i="14" l="1"/>
  <c r="AB117" i="14"/>
  <c r="W118" i="14"/>
  <c r="AB118" i="14" s="1"/>
  <c r="AB117" i="11"/>
  <c r="Z117" i="11"/>
  <c r="Y117" i="11"/>
  <c r="AA118" i="11"/>
  <c r="W118" i="11"/>
  <c r="R120" i="11"/>
  <c r="S119" i="11"/>
  <c r="R120" i="14"/>
  <c r="S119" i="14"/>
  <c r="AA119" i="14" s="1"/>
  <c r="V120" i="14"/>
  <c r="X124" i="14"/>
  <c r="Z118" i="14" l="1"/>
  <c r="Y118" i="14"/>
  <c r="S120" i="11"/>
  <c r="R121" i="11"/>
  <c r="W119" i="11"/>
  <c r="AA119" i="11"/>
  <c r="Z118" i="11"/>
  <c r="Y118" i="11"/>
  <c r="AB118" i="11"/>
  <c r="V121" i="14"/>
  <c r="W119" i="14"/>
  <c r="R121" i="14"/>
  <c r="S120" i="14"/>
  <c r="AA120" i="14" s="1"/>
  <c r="X125" i="14"/>
  <c r="W120" i="14" l="1"/>
  <c r="Y120" i="14" s="1"/>
  <c r="Y119" i="11"/>
  <c r="AB119" i="11"/>
  <c r="Z119" i="11"/>
  <c r="R122" i="11"/>
  <c r="S121" i="11"/>
  <c r="W120" i="11"/>
  <c r="AA120" i="11"/>
  <c r="Z120" i="14"/>
  <c r="Z119" i="14"/>
  <c r="Y119" i="14"/>
  <c r="AB119" i="14"/>
  <c r="V122" i="14"/>
  <c r="R122" i="14"/>
  <c r="S121" i="14"/>
  <c r="AA121" i="14" s="1"/>
  <c r="AB120" i="14"/>
  <c r="X126" i="14"/>
  <c r="W121" i="11" l="1"/>
  <c r="AA121" i="11"/>
  <c r="R123" i="11"/>
  <c r="S122" i="11"/>
  <c r="Z120" i="11"/>
  <c r="AB120" i="11"/>
  <c r="Y120" i="11"/>
  <c r="W121" i="14"/>
  <c r="V123" i="14"/>
  <c r="R123" i="14"/>
  <c r="S122" i="14"/>
  <c r="AA122" i="14" s="1"/>
  <c r="X127" i="14"/>
  <c r="W122" i="14" l="1"/>
  <c r="Y122" i="14" s="1"/>
  <c r="S123" i="11"/>
  <c r="R124" i="11"/>
  <c r="W122" i="11"/>
  <c r="AA122" i="11"/>
  <c r="Y121" i="11"/>
  <c r="AB121" i="11"/>
  <c r="Z121" i="11"/>
  <c r="AB122" i="14"/>
  <c r="V124" i="14"/>
  <c r="S123" i="14"/>
  <c r="AA123" i="14" s="1"/>
  <c r="R124" i="14"/>
  <c r="Z121" i="14"/>
  <c r="Y121" i="14"/>
  <c r="AB121" i="14"/>
  <c r="X128" i="14"/>
  <c r="Z122" i="14" l="1"/>
  <c r="Z122" i="11"/>
  <c r="Y122" i="11"/>
  <c r="AB122" i="11"/>
  <c r="R125" i="11"/>
  <c r="S124" i="11"/>
  <c r="W123" i="11"/>
  <c r="AA123" i="11"/>
  <c r="V125" i="14"/>
  <c r="R125" i="14"/>
  <c r="S124" i="14"/>
  <c r="AA124" i="14" s="1"/>
  <c r="W123" i="14"/>
  <c r="X129" i="14"/>
  <c r="W124" i="11" l="1"/>
  <c r="AA124" i="11"/>
  <c r="R126" i="11"/>
  <c r="S125" i="11"/>
  <c r="Z123" i="11"/>
  <c r="Y123" i="11"/>
  <c r="AB123" i="11"/>
  <c r="S125" i="14"/>
  <c r="AA125" i="14" s="1"/>
  <c r="R126" i="14"/>
  <c r="Y123" i="14"/>
  <c r="Z123" i="14"/>
  <c r="AB123" i="14"/>
  <c r="W124" i="14"/>
  <c r="V126" i="14"/>
  <c r="X130" i="14"/>
  <c r="W125" i="14" l="1"/>
  <c r="AB125" i="14" s="1"/>
  <c r="W125" i="11"/>
  <c r="AA125" i="11"/>
  <c r="R127" i="11"/>
  <c r="S126" i="11"/>
  <c r="Z124" i="11"/>
  <c r="Y124" i="11"/>
  <c r="AB124" i="11"/>
  <c r="V127" i="14"/>
  <c r="Y124" i="14"/>
  <c r="Z124" i="14"/>
  <c r="AB124" i="14"/>
  <c r="S126" i="14"/>
  <c r="AA126" i="14" s="1"/>
  <c r="R127" i="14"/>
  <c r="X131" i="14"/>
  <c r="Z125" i="14" l="1"/>
  <c r="Y125" i="14"/>
  <c r="W126" i="11"/>
  <c r="AA126" i="11"/>
  <c r="R128" i="11"/>
  <c r="S127" i="11"/>
  <c r="Y125" i="11"/>
  <c r="Z125" i="11"/>
  <c r="AB125" i="11"/>
  <c r="R128" i="14"/>
  <c r="S127" i="14"/>
  <c r="AA127" i="14" s="1"/>
  <c r="W126" i="14"/>
  <c r="V128" i="14"/>
  <c r="X132" i="14"/>
  <c r="W127" i="14" l="1"/>
  <c r="Y127" i="14" s="1"/>
  <c r="AA127" i="11"/>
  <c r="W127" i="11"/>
  <c r="R129" i="11"/>
  <c r="S128" i="11"/>
  <c r="Z126" i="11"/>
  <c r="AB126" i="11"/>
  <c r="Y126" i="11"/>
  <c r="Z127" i="14"/>
  <c r="Y126" i="14"/>
  <c r="Z126" i="14"/>
  <c r="AB126" i="14"/>
  <c r="V129" i="14"/>
  <c r="R129" i="14"/>
  <c r="S128" i="14"/>
  <c r="AA128" i="14" s="1"/>
  <c r="X133" i="14"/>
  <c r="AB127" i="14" l="1"/>
  <c r="W128" i="14"/>
  <c r="Y128" i="14" s="1"/>
  <c r="R130" i="11"/>
  <c r="S129" i="11"/>
  <c r="W128" i="11"/>
  <c r="AA128" i="11"/>
  <c r="Y127" i="11"/>
  <c r="Z127" i="11"/>
  <c r="AB127" i="11"/>
  <c r="R130" i="14"/>
  <c r="S129" i="14"/>
  <c r="AA129" i="14" s="1"/>
  <c r="V130" i="14"/>
  <c r="X134" i="14"/>
  <c r="Z128" i="14" l="1"/>
  <c r="AB128" i="14"/>
  <c r="W129" i="14"/>
  <c r="AB129" i="14" s="1"/>
  <c r="W129" i="11"/>
  <c r="AA129" i="11"/>
  <c r="Z128" i="11"/>
  <c r="AB128" i="11"/>
  <c r="Y128" i="11"/>
  <c r="R131" i="11"/>
  <c r="S130" i="11"/>
  <c r="S130" i="14"/>
  <c r="AA130" i="14" s="1"/>
  <c r="R131" i="14"/>
  <c r="V131" i="14"/>
  <c r="Z129" i="14"/>
  <c r="X135" i="14"/>
  <c r="Y129" i="14" l="1"/>
  <c r="W130" i="14"/>
  <c r="Z130" i="14" s="1"/>
  <c r="R132" i="11"/>
  <c r="S131" i="11"/>
  <c r="AA130" i="11"/>
  <c r="W130" i="11"/>
  <c r="Y129" i="11"/>
  <c r="Z129" i="11"/>
  <c r="AB129" i="11"/>
  <c r="V132" i="14"/>
  <c r="R132" i="14"/>
  <c r="S131" i="14"/>
  <c r="AA131" i="14" s="1"/>
  <c r="X136" i="14"/>
  <c r="AB130" i="14" l="1"/>
  <c r="Y130" i="14"/>
  <c r="W131" i="14"/>
  <c r="AB131" i="14" s="1"/>
  <c r="Y130" i="11"/>
  <c r="Z130" i="11"/>
  <c r="AB130" i="11"/>
  <c r="AA131" i="11"/>
  <c r="W131" i="11"/>
  <c r="R133" i="11"/>
  <c r="S132" i="11"/>
  <c r="R133" i="14"/>
  <c r="S132" i="14"/>
  <c r="AA132" i="14" s="1"/>
  <c r="V133" i="14"/>
  <c r="X137" i="14"/>
  <c r="W132" i="14" l="1"/>
  <c r="AB132" i="14" s="1"/>
  <c r="Z131" i="14"/>
  <c r="Y131" i="14"/>
  <c r="AA132" i="11"/>
  <c r="W132" i="11"/>
  <c r="R134" i="11"/>
  <c r="S133" i="11"/>
  <c r="Z131" i="11"/>
  <c r="Y131" i="11"/>
  <c r="AB131" i="11"/>
  <c r="Y132" i="14"/>
  <c r="Z132" i="14"/>
  <c r="V134" i="14"/>
  <c r="R134" i="14"/>
  <c r="S133" i="14"/>
  <c r="AA133" i="14" s="1"/>
  <c r="X138" i="14"/>
  <c r="W133" i="14" l="1"/>
  <c r="Z133" i="14" s="1"/>
  <c r="AA133" i="11"/>
  <c r="W133" i="11"/>
  <c r="R135" i="11"/>
  <c r="S134" i="11"/>
  <c r="Y132" i="11"/>
  <c r="AB132" i="11"/>
  <c r="Z132" i="11"/>
  <c r="V135" i="14"/>
  <c r="S134" i="14"/>
  <c r="AA134" i="14" s="1"/>
  <c r="R135" i="14"/>
  <c r="X139" i="14"/>
  <c r="W134" i="14" l="1"/>
  <c r="Y134" i="14" s="1"/>
  <c r="Y133" i="14"/>
  <c r="AB133" i="14"/>
  <c r="W134" i="11"/>
  <c r="AA134" i="11"/>
  <c r="S135" i="11"/>
  <c r="R136" i="11"/>
  <c r="Z133" i="11"/>
  <c r="AB133" i="11"/>
  <c r="Y133" i="11"/>
  <c r="R136" i="14"/>
  <c r="S135" i="14"/>
  <c r="AA135" i="14" s="1"/>
  <c r="V136" i="14"/>
  <c r="X140" i="14"/>
  <c r="AB134" i="14" l="1"/>
  <c r="Z134" i="14"/>
  <c r="AA135" i="11"/>
  <c r="W135" i="11"/>
  <c r="S136" i="11"/>
  <c r="R137" i="11"/>
  <c r="Z134" i="11"/>
  <c r="AB134" i="11"/>
  <c r="Y134" i="11"/>
  <c r="R137" i="14"/>
  <c r="S136" i="14"/>
  <c r="AA136" i="14" s="1"/>
  <c r="W135" i="14"/>
  <c r="V137" i="14"/>
  <c r="X141" i="14"/>
  <c r="W136" i="14" l="1"/>
  <c r="Y136" i="14" s="1"/>
  <c r="S137" i="11"/>
  <c r="R138" i="11"/>
  <c r="AA136" i="11"/>
  <c r="W136" i="11"/>
  <c r="Y135" i="11"/>
  <c r="Z135" i="11"/>
  <c r="AB135" i="11"/>
  <c r="V138" i="14"/>
  <c r="Z135" i="14"/>
  <c r="Y135" i="14"/>
  <c r="AB135" i="14"/>
  <c r="Z136" i="14"/>
  <c r="S137" i="14"/>
  <c r="AA137" i="14" s="1"/>
  <c r="R138" i="14"/>
  <c r="X142" i="14"/>
  <c r="AB136" i="14" l="1"/>
  <c r="W137" i="11"/>
  <c r="AA137" i="11"/>
  <c r="Y136" i="11"/>
  <c r="AB136" i="11"/>
  <c r="Z136" i="11"/>
  <c r="R139" i="11"/>
  <c r="S138" i="11"/>
  <c r="R139" i="14"/>
  <c r="S138" i="14"/>
  <c r="AA138" i="14" s="1"/>
  <c r="W137" i="14"/>
  <c r="V139" i="14"/>
  <c r="X143" i="14"/>
  <c r="W138" i="14" l="1"/>
  <c r="Y138" i="14" s="1"/>
  <c r="AA138" i="11"/>
  <c r="W138" i="11"/>
  <c r="S139" i="11"/>
  <c r="R140" i="11"/>
  <c r="AB137" i="11"/>
  <c r="Z137" i="11"/>
  <c r="Y137" i="11"/>
  <c r="Y137" i="14"/>
  <c r="Z137" i="14"/>
  <c r="AB137" i="14"/>
  <c r="V140" i="14"/>
  <c r="S139" i="14"/>
  <c r="AA139" i="14" s="1"/>
  <c r="R140" i="14"/>
  <c r="X144" i="14"/>
  <c r="W139" i="14" l="1"/>
  <c r="AB139" i="14" s="1"/>
  <c r="Z138" i="14"/>
  <c r="AB138" i="14"/>
  <c r="R141" i="11"/>
  <c r="S140" i="11"/>
  <c r="W139" i="11"/>
  <c r="AA139" i="11"/>
  <c r="Z138" i="11"/>
  <c r="AB138" i="11"/>
  <c r="Y138" i="11"/>
  <c r="Z139" i="14"/>
  <c r="R141" i="14"/>
  <c r="S140" i="14"/>
  <c r="AA140" i="14" s="1"/>
  <c r="V141" i="14"/>
  <c r="X145" i="14"/>
  <c r="Y139" i="14" l="1"/>
  <c r="AB139" i="11"/>
  <c r="Y139" i="11"/>
  <c r="Z139" i="11"/>
  <c r="AA140" i="11"/>
  <c r="W140" i="11"/>
  <c r="R142" i="11"/>
  <c r="S141" i="11"/>
  <c r="V142" i="14"/>
  <c r="W140" i="14"/>
  <c r="R142" i="14"/>
  <c r="S141" i="14"/>
  <c r="AA141" i="14" s="1"/>
  <c r="X146" i="14"/>
  <c r="W141" i="11" l="1"/>
  <c r="AA141" i="11"/>
  <c r="R143" i="11"/>
  <c r="S142" i="11"/>
  <c r="AB140" i="11"/>
  <c r="Z140" i="11"/>
  <c r="Y140" i="11"/>
  <c r="Z140" i="14"/>
  <c r="Y140" i="14"/>
  <c r="AB140" i="14"/>
  <c r="W141" i="14"/>
  <c r="R143" i="14"/>
  <c r="S142" i="14"/>
  <c r="AA142" i="14" s="1"/>
  <c r="V143" i="14"/>
  <c r="X147" i="14"/>
  <c r="W142" i="14" l="1"/>
  <c r="AB142" i="14" s="1"/>
  <c r="S143" i="11"/>
  <c r="R144" i="11"/>
  <c r="W142" i="11"/>
  <c r="AA142" i="11"/>
  <c r="AB141" i="11"/>
  <c r="Y141" i="11"/>
  <c r="Z141" i="11"/>
  <c r="V144" i="14"/>
  <c r="Y141" i="14"/>
  <c r="Z141" i="14"/>
  <c r="AB141" i="14"/>
  <c r="Y142" i="14"/>
  <c r="R144" i="14"/>
  <c r="S143" i="14"/>
  <c r="AA143" i="14" s="1"/>
  <c r="X148" i="14"/>
  <c r="Z142" i="14" l="1"/>
  <c r="Z142" i="11"/>
  <c r="AB142" i="11"/>
  <c r="Y142" i="11"/>
  <c r="R145" i="11"/>
  <c r="S144" i="11"/>
  <c r="AA143" i="11"/>
  <c r="W143" i="11"/>
  <c r="S144" i="14"/>
  <c r="AA144" i="14" s="1"/>
  <c r="R145" i="14"/>
  <c r="W143" i="14"/>
  <c r="V145" i="14"/>
  <c r="W144" i="14"/>
  <c r="X149" i="14"/>
  <c r="R146" i="11" l="1"/>
  <c r="S145" i="11"/>
  <c r="Z143" i="11"/>
  <c r="Y143" i="11"/>
  <c r="AB143" i="11"/>
  <c r="AA144" i="11"/>
  <c r="W144" i="11"/>
  <c r="Y143" i="14"/>
  <c r="Z143" i="14"/>
  <c r="AB143" i="14"/>
  <c r="V146" i="14"/>
  <c r="Z144" i="14"/>
  <c r="Y144" i="14"/>
  <c r="R146" i="14"/>
  <c r="S145" i="14"/>
  <c r="AA145" i="14" s="1"/>
  <c r="AB144" i="14"/>
  <c r="X150" i="14"/>
  <c r="Y144" i="11" l="1"/>
  <c r="AB144" i="11"/>
  <c r="Z144" i="11"/>
  <c r="W145" i="11"/>
  <c r="AA145" i="11"/>
  <c r="S146" i="11"/>
  <c r="R147" i="11"/>
  <c r="V147" i="14"/>
  <c r="W145" i="14"/>
  <c r="R147" i="14"/>
  <c r="S146" i="14"/>
  <c r="AA146" i="14" s="1"/>
  <c r="X151" i="14"/>
  <c r="W146" i="14" l="1"/>
  <c r="Y146" i="14" s="1"/>
  <c r="Y145" i="11"/>
  <c r="Z145" i="11"/>
  <c r="AB145" i="11"/>
  <c r="R148" i="11"/>
  <c r="S147" i="11"/>
  <c r="W146" i="11"/>
  <c r="AA146" i="11"/>
  <c r="Z145" i="14"/>
  <c r="Y145" i="14"/>
  <c r="AB145" i="14"/>
  <c r="V148" i="14"/>
  <c r="S147" i="14"/>
  <c r="AA147" i="14" s="1"/>
  <c r="R148" i="14"/>
  <c r="X152" i="14"/>
  <c r="AB146" i="14" l="1"/>
  <c r="Z146" i="14"/>
  <c r="W147" i="14"/>
  <c r="AB147" i="14" s="1"/>
  <c r="S148" i="11"/>
  <c r="R149" i="11"/>
  <c r="Z146" i="11"/>
  <c r="Y146" i="11"/>
  <c r="AB146" i="11"/>
  <c r="W147" i="11"/>
  <c r="AA147" i="11"/>
  <c r="R149" i="14"/>
  <c r="S148" i="14"/>
  <c r="AA148" i="14" s="1"/>
  <c r="V149" i="14"/>
  <c r="X153" i="14"/>
  <c r="Y147" i="14" l="1"/>
  <c r="Z147" i="14"/>
  <c r="W148" i="14"/>
  <c r="Z148" i="14" s="1"/>
  <c r="R150" i="11"/>
  <c r="S149" i="11"/>
  <c r="Z147" i="11"/>
  <c r="Y147" i="11"/>
  <c r="AB147" i="11"/>
  <c r="W148" i="11"/>
  <c r="AA148" i="11"/>
  <c r="Y148" i="14"/>
  <c r="V150" i="14"/>
  <c r="R150" i="14"/>
  <c r="S149" i="14"/>
  <c r="AA149" i="14" s="1"/>
  <c r="X154" i="14"/>
  <c r="X155" i="14" s="1"/>
  <c r="X156" i="14" s="1"/>
  <c r="X157" i="14" s="1"/>
  <c r="X158" i="14" s="1"/>
  <c r="X159" i="14" s="1"/>
  <c r="X160" i="14" s="1"/>
  <c r="X161" i="14" s="1"/>
  <c r="X162" i="14" s="1"/>
  <c r="X163" i="14" s="1"/>
  <c r="X164" i="14" s="1"/>
  <c r="AB148" i="14" l="1"/>
  <c r="AA149" i="11"/>
  <c r="W149" i="11"/>
  <c r="Y148" i="11"/>
  <c r="Z148" i="11"/>
  <c r="AB148" i="11"/>
  <c r="S150" i="11"/>
  <c r="R151" i="11"/>
  <c r="R151" i="14"/>
  <c r="S150" i="14"/>
  <c r="AA150" i="14" s="1"/>
  <c r="W149" i="14"/>
  <c r="V151" i="14"/>
  <c r="S151" i="11" l="1"/>
  <c r="R152" i="11"/>
  <c r="AB149" i="11"/>
  <c r="Y149" i="11"/>
  <c r="Z149" i="11"/>
  <c r="AA150" i="11"/>
  <c r="W150" i="11"/>
  <c r="V152" i="14"/>
  <c r="Y149" i="14"/>
  <c r="Z149" i="14"/>
  <c r="AB149" i="14"/>
  <c r="W150" i="14"/>
  <c r="S151" i="14"/>
  <c r="AA151" i="14" s="1"/>
  <c r="R152" i="14"/>
  <c r="Y150" i="11" l="1"/>
  <c r="Z150" i="11"/>
  <c r="AB150" i="11"/>
  <c r="R153" i="11"/>
  <c r="S152" i="11"/>
  <c r="W151" i="11"/>
  <c r="AA151" i="11"/>
  <c r="V153" i="14"/>
  <c r="Y150" i="14"/>
  <c r="Z150" i="14"/>
  <c r="AB150" i="14"/>
  <c r="W151" i="14"/>
  <c r="R153" i="14"/>
  <c r="S152" i="14"/>
  <c r="AA152" i="14" s="1"/>
  <c r="S153" i="11" l="1"/>
  <c r="R154" i="11"/>
  <c r="Y151" i="11"/>
  <c r="Z151" i="11"/>
  <c r="AB151" i="11"/>
  <c r="W152" i="11"/>
  <c r="AA152" i="11"/>
  <c r="W152" i="14"/>
  <c r="S153" i="14"/>
  <c r="AA153" i="14" s="1"/>
  <c r="R154" i="14"/>
  <c r="Z151" i="14"/>
  <c r="Y151" i="14"/>
  <c r="AB151" i="14"/>
  <c r="V154" i="14"/>
  <c r="W153" i="14" l="1"/>
  <c r="Z153" i="14" s="1"/>
  <c r="R155" i="11"/>
  <c r="S154" i="11"/>
  <c r="Y152" i="11"/>
  <c r="Z152" i="11"/>
  <c r="AB152" i="11"/>
  <c r="AA153" i="11"/>
  <c r="W153" i="11"/>
  <c r="V155" i="14"/>
  <c r="S154" i="14"/>
  <c r="AA154" i="14" s="1"/>
  <c r="R155" i="14"/>
  <c r="AB153" i="14"/>
  <c r="Y152" i="14"/>
  <c r="Z152" i="14"/>
  <c r="AB152" i="14"/>
  <c r="Y153" i="14" l="1"/>
  <c r="W154" i="14"/>
  <c r="AB154" i="14" s="1"/>
  <c r="AB153" i="11"/>
  <c r="Y153" i="11"/>
  <c r="Z153" i="11"/>
  <c r="AA154" i="11"/>
  <c r="W154" i="11"/>
  <c r="S155" i="11"/>
  <c r="R156" i="11"/>
  <c r="S155" i="14"/>
  <c r="AA155" i="14" s="1"/>
  <c r="R156" i="14"/>
  <c r="V156" i="14"/>
  <c r="Y154" i="14" l="1"/>
  <c r="Z154" i="14"/>
  <c r="W155" i="14"/>
  <c r="AB155" i="14" s="1"/>
  <c r="R157" i="11"/>
  <c r="S156" i="11"/>
  <c r="W155" i="11"/>
  <c r="AA155" i="11"/>
  <c r="Z154" i="11"/>
  <c r="Y154" i="11"/>
  <c r="AB154" i="11"/>
  <c r="Y155" i="14"/>
  <c r="Z155" i="14"/>
  <c r="R157" i="14"/>
  <c r="S156" i="14"/>
  <c r="AA156" i="14" s="1"/>
  <c r="V157" i="14"/>
  <c r="AB155" i="11" l="1"/>
  <c r="Y155" i="11"/>
  <c r="Z155" i="11"/>
  <c r="W156" i="11"/>
  <c r="AA156" i="11"/>
  <c r="S157" i="11"/>
  <c r="R158" i="11"/>
  <c r="S157" i="14"/>
  <c r="AA157" i="14" s="1"/>
  <c r="R158" i="14"/>
  <c r="W156" i="14"/>
  <c r="V158" i="14"/>
  <c r="W157" i="14"/>
  <c r="AB157" i="14" s="1"/>
  <c r="AB156" i="11" l="1"/>
  <c r="Z156" i="11"/>
  <c r="Y156" i="11"/>
  <c r="R159" i="11"/>
  <c r="S158" i="11"/>
  <c r="AA157" i="11"/>
  <c r="W157" i="11"/>
  <c r="S158" i="14"/>
  <c r="AA158" i="14" s="1"/>
  <c r="R159" i="14"/>
  <c r="V159" i="14"/>
  <c r="V160" i="14" s="1"/>
  <c r="Z156" i="14"/>
  <c r="Y156" i="14"/>
  <c r="AB156" i="14"/>
  <c r="Y157" i="14"/>
  <c r="Z157" i="14"/>
  <c r="V161" i="14" l="1"/>
  <c r="W158" i="14"/>
  <c r="Z158" i="14" s="1"/>
  <c r="S159" i="14"/>
  <c r="AA159" i="14" s="1"/>
  <c r="R160" i="14"/>
  <c r="R160" i="11"/>
  <c r="S159" i="11"/>
  <c r="Z157" i="11"/>
  <c r="Y157" i="11"/>
  <c r="AB157" i="11"/>
  <c r="W158" i="11"/>
  <c r="AA158" i="11"/>
  <c r="S160" i="11" l="1"/>
  <c r="R161" i="11"/>
  <c r="Y158" i="14"/>
  <c r="V162" i="14"/>
  <c r="W159" i="14"/>
  <c r="AB159" i="14" s="1"/>
  <c r="AB158" i="14"/>
  <c r="S160" i="14"/>
  <c r="R161" i="14"/>
  <c r="Z158" i="11"/>
  <c r="Y158" i="11"/>
  <c r="AB158" i="11"/>
  <c r="W159" i="11"/>
  <c r="AA159" i="11"/>
  <c r="W160" i="11"/>
  <c r="AA160" i="11"/>
  <c r="R162" i="11" l="1"/>
  <c r="S161" i="11"/>
  <c r="Y159" i="14"/>
  <c r="Z159" i="14"/>
  <c r="V163" i="14"/>
  <c r="S161" i="14"/>
  <c r="R162" i="14"/>
  <c r="AA160" i="14"/>
  <c r="W160" i="14"/>
  <c r="Y159" i="11"/>
  <c r="Z159" i="11"/>
  <c r="AB159" i="11"/>
  <c r="Y160" i="11"/>
  <c r="Z160" i="11"/>
  <c r="AB160" i="11"/>
  <c r="W161" i="11" l="1"/>
  <c r="AA161" i="11"/>
  <c r="R163" i="11"/>
  <c r="S162" i="11"/>
  <c r="S162" i="14"/>
  <c r="R163" i="14"/>
  <c r="AA161" i="14"/>
  <c r="W161" i="14"/>
  <c r="Y160" i="14"/>
  <c r="Z160" i="14"/>
  <c r="AB160" i="14"/>
  <c r="V164" i="14"/>
  <c r="AA162" i="11" l="1"/>
  <c r="W162" i="11"/>
  <c r="S163" i="11"/>
  <c r="R164" i="11"/>
  <c r="Y161" i="11"/>
  <c r="Z161" i="11"/>
  <c r="AB161" i="11"/>
  <c r="S163" i="14"/>
  <c r="R164" i="14"/>
  <c r="S164" i="14" s="1"/>
  <c r="AA164" i="14" s="1"/>
  <c r="Z161" i="14"/>
  <c r="Y161" i="14"/>
  <c r="AB161" i="14"/>
  <c r="AA162" i="14"/>
  <c r="W162" i="14"/>
  <c r="S164" i="11" l="1"/>
  <c r="R165" i="11"/>
  <c r="S165" i="11" s="1"/>
  <c r="W163" i="11"/>
  <c r="AA163" i="11"/>
  <c r="Y162" i="11"/>
  <c r="Z162" i="11"/>
  <c r="AB162" i="11"/>
  <c r="W164" i="14"/>
  <c r="AB162" i="14"/>
  <c r="Z162" i="14"/>
  <c r="Y162" i="14"/>
  <c r="AA163" i="14"/>
  <c r="W163" i="14"/>
  <c r="Z163" i="11" l="1"/>
  <c r="Y163" i="11"/>
  <c r="AB163" i="11"/>
  <c r="W165" i="11"/>
  <c r="AA165" i="11"/>
  <c r="AA164" i="11"/>
  <c r="W164" i="11"/>
  <c r="AB163" i="14"/>
  <c r="Y163" i="14"/>
  <c r="Z163" i="14"/>
  <c r="Y164" i="14"/>
  <c r="Z164" i="14"/>
  <c r="AB164" i="14"/>
  <c r="Z165" i="11" l="1"/>
  <c r="Y165" i="11"/>
  <c r="AB165" i="11"/>
  <c r="Y164" i="11"/>
  <c r="Z164" i="11"/>
  <c r="AB16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<sst xmlns="http://schemas.openxmlformats.org/spreadsheetml/2006/main" count="2030" uniqueCount="650">
  <si>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</si>
  <si>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</si>
  <si>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</si>
  <si>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</si>
  <si>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</si>
  <si>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</si>
  <si>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</si>
  <si>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</si>
  <si>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</si>
  <si>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</si>
  <si>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</si>
  <si>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</si>
  <si>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</si>
  <si>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</si>
  <si>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</si>
  <si>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</si>
  <si>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</si>
  <si>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</si>
  <si>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</si>
  <si>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</si>
  <si>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</si>
  <si>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</si>
  <si>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</si>
  <si>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</si>
  <si>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</si>
  <si>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</si>
  <si>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</si>
  <si>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</si>
  <si>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</si>
  <si>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</si>
  <si>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</si>
  <si>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</si>
  <si>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</si>
  <si>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</si>
  <si>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</si>
  <si>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</si>
  <si>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</si>
  <si>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</si>
  <si>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</si>
  <si>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</si>
  <si>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</si>
  <si>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</si>
  <si>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</si>
  <si>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</si>
  <si>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</si>
  <si>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</si>
  <si>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</si>
  <si>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</si>
  <si>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</si>
  <si>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</si>
  <si>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</si>
  <si>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</si>
  <si>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</si>
  <si>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</si>
  <si>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</si>
  <si>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</si>
  <si>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</si>
  <si>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</si>
  <si>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</si>
  <si>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</si>
  <si>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</si>
  <si>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</si>
  <si>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</si>
  <si>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</si>
  <si>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</si>
  <si>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</si>
  <si>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</si>
  <si>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</si>
  <si>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</si>
  <si>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</si>
  <si>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</si>
  <si>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</si>
  <si>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</si>
  <si>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</si>
  <si>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</si>
  <si>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</si>
  <si>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</si>
  <si>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</si>
  <si>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</si>
  <si>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</si>
  <si>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</si>
  <si>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</si>
  <si>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</si>
  <si>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</si>
  <si>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</si>
  <si>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</si>
  <si>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</si>
  <si>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</si>
  <si>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</si>
  <si>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</si>
  <si>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</si>
  <si>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</si>
  <si>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</si>
  <si>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</si>
  <si>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</si>
  <si>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</si>
  <si>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</si>
  <si>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</si>
  <si>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</si>
  <si>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</si>
  <si>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</si>
  <si>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</si>
  <si>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</si>
  <si>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</si>
  <si>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</si>
  <si>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</si>
  <si>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</si>
  <si>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</si>
  <si>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</si>
  <si>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</si>
  <si>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</si>
  <si>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</si>
  <si>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</si>
  <si>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</si>
  <si>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</si>
  <si>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</si>
  <si>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</si>
  <si>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</si>
  <si>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</si>
  <si>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</si>
  <si>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</si>
  <si>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</si>
  <si>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</si>
  <si>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</si>
  <si>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</si>
  <si>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</si>
  <si>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</si>
  <si>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</si>
  <si>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</si>
  <si>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</si>
  <si>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</si>
  <si>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</si>
  <si>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</si>
  <si>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</si>
  <si>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</si>
  <si>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</si>
  <si>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</si>
  <si>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</si>
  <si>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</si>
  <si>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</si>
  <si>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</si>
  <si>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</si>
  <si>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</si>
  <si>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</si>
  <si>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</si>
  <si>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</si>
  <si>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</si>
  <si>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</si>
  <si>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</si>
  <si>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</si>
  <si>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</si>
  <si>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</si>
  <si>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</si>
  <si>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</si>
  <si>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</si>
  <si>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</si>
  <si>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</si>
  <si>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</si>
  <si>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</si>
  <si>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</si>
  <si>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</si>
  <si>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</si>
  <si>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</si>
  <si>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</si>
  <si>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</si>
  <si>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</si>
  <si>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</si>
  <si>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</si>
  <si>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</si>
  <si>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</si>
  <si>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</si>
  <si>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</si>
  <si>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</si>
  <si>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</si>
  <si>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</si>
  <si>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</si>
  <si>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</si>
  <si>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</si>
  <si>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</si>
  <si>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</si>
  <si>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</si>
  <si>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</si>
  <si>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</si>
  <si>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</si>
  <si>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</si>
  <si>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</si>
  <si>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</si>
  <si>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</si>
  <si>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</si>
  <si>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</si>
  <si>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</si>
  <si>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</si>
  <si>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</si>
  <si>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</si>
  <si>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</si>
  <si>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</si>
  <si>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</si>
  <si>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</si>
  <si>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</si>
  <si>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</si>
  <si>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</si>
  <si>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</si>
  <si>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</si>
  <si>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</si>
  <si>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</si>
  <si>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</si>
  <si>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</si>
  <si>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</si>
  <si>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</si>
  <si>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</si>
  <si>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</si>
  <si>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</si>
  <si>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</si>
  <si>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</si>
  <si>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</si>
  <si>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</si>
  <si>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</si>
  <si>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</si>
  <si>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</si>
  <si>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</si>
  <si>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</si>
  <si>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</si>
  <si>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</si>
  <si>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</si>
  <si>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</si>
  <si>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</si>
  <si>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</si>
  <si>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</si>
  <si>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</si>
  <si>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</si>
  <si>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</si>
  <si>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</si>
  <si>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</si>
  <si>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</si>
  <si>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</si>
  <si>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</si>
  <si>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</si>
  <si>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</si>
  <si>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</si>
  <si>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</si>
  <si>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</si>
  <si>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</si>
  <si>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</si>
  <si>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</si>
  <si>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</si>
  <si>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</si>
  <si>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</si>
  <si>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</si>
  <si>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</si>
  <si>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</si>
  <si>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</si>
  <si>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</si>
  <si>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</si>
  <si>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</si>
  <si>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</si>
  <si>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</si>
  <si>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</si>
  <si>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</si>
  <si>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</si>
  <si>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</si>
  <si>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</si>
  <si>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</si>
  <si>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</si>
  <si>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</si>
  <si>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</si>
  <si>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</si>
  <si>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</si>
  <si>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</si>
  <si>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</si>
  <si>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</si>
  <si>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</si>
  <si>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</si>
  <si>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</si>
  <si>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</si>
  <si>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</si>
  <si>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</si>
  <si>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</si>
  <si>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</si>
  <si>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</si>
  <si>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</si>
  <si>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</si>
  <si>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</si>
  <si>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</si>
  <si>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</si>
  <si>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</si>
  <si>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</si>
  <si>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</si>
  <si>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</si>
  <si>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</si>
  <si>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</si>
  <si>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</si>
  <si>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</si>
  <si>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</si>
  <si>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</si>
  <si>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</si>
  <si>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</si>
  <si>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</si>
  <si>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</si>
  <si>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</si>
  <si>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</si>
  <si>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</si>
  <si>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</si>
  <si>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</si>
  <si>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</si>
  <si>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</si>
  <si>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</si>
  <si>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</si>
  <si>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</si>
  <si>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</si>
  <si>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</si>
  <si>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</si>
  <si>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</si>
  <si>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</si>
  <si>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</si>
  <si>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</si>
  <si>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</si>
  <si>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</si>
  <si>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</si>
  <si>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</si>
  <si>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</si>
  <si>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</si>
  <si>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</si>
  <si>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</si>
  <si>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</si>
  <si>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</si>
  <si>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</si>
  <si>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</si>
  <si>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</si>
  <si>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</si>
  <si>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</si>
  <si>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</si>
  <si>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</si>
  <si>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</si>
  <si>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</si>
  <si>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</si>
  <si>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</si>
  <si>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</si>
  <si>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</si>
  <si>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</si>
  <si>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</si>
  <si>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</si>
  <si>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</si>
  <si>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</si>
  <si>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</si>
  <si>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</si>
  <si>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</si>
  <si>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</si>
  <si>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</si>
  <si>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</si>
  <si>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</si>
  <si>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</si>
  <si>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</si>
  <si>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</si>
  <si>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</si>
  <si>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</si>
  <si>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</si>
  <si>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</si>
  <si>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</si>
  <si>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</si>
  <si>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</si>
  <si>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</si>
  <si>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</si>
  <si>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</si>
  <si>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</si>
  <si>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</si>
  <si>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</si>
  <si>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</si>
  <si>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</si>
  <si>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</si>
  <si>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</si>
  <si>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</si>
  <si>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</si>
  <si>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</si>
  <si>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</si>
  <si>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</si>
  <si>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</si>
  <si>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</si>
  <si>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</si>
  <si>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</si>
  <si>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</si>
  <si>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</si>
  <si>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</si>
  <si>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</si>
  <si>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</si>
  <si>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</si>
  <si>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</si>
  <si>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</si>
  <si>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</si>
  <si>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</si>
  <si>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</si>
  <si>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</si>
  <si>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</si>
  <si>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</si>
  <si>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</si>
  <si>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</si>
  <si>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</si>
  <si>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</si>
  <si>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</si>
  <si>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</si>
  <si>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</si>
  <si>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</si>
  <si>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</si>
  <si>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</si>
  <si>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</si>
  <si>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</si>
  <si>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</si>
  <si>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</si>
  <si>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</si>
  <si>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</si>
  <si>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</si>
  <si>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</si>
  <si>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</si>
  <si>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大概率上升</t>
  </si>
  <si>
    <t>建议申购</t>
  </si>
  <si>
    <t>AA</t>
  </si>
  <si>
    <t>小概率上升</t>
  </si>
  <si>
    <t>A</t>
  </si>
  <si>
    <t>大概率平稳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</si>
  <si>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</si>
  <si>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</si>
  <si>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</si>
  <si>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</si>
  <si>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</si>
  <si>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</si>
  <si>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</si>
  <si>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</si>
  <si>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</si>
  <si>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</si>
  <si>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</si>
  <si>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</si>
  <si>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</si>
  <si>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</si>
  <si>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</si>
  <si>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</si>
  <si>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</si>
  <si>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</si>
  <si>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</si>
  <si>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</si>
  <si>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</si>
  <si>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</si>
  <si>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</si>
  <si>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</si>
  <si>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</si>
  <si>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</si>
  <si>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</si>
  <si>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</si>
  <si>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</si>
  <si>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</si>
  <si>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</si>
  <si>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</si>
  <si>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</si>
  <si>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</si>
  <si>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</si>
  <si>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</si>
  <si>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</si>
  <si>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</si>
  <si>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</si>
  <si>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</si>
  <si>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</si>
  <si>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</si>
  <si>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</si>
  <si>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</si>
  <si>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</si>
  <si>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</si>
  <si>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</si>
  <si>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</si>
  <si>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</si>
  <si>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</si>
  <si>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</si>
  <si>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</si>
  <si>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</si>
  <si>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</si>
  <si>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</si>
  <si>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</si>
  <si>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</si>
  <si>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</si>
  <si>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</si>
  <si>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</si>
  <si>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</si>
  <si>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</si>
  <si>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</si>
  <si>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</si>
  <si>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</si>
  <si>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</si>
  <si>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</si>
  <si>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</si>
  <si>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</si>
  <si>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</si>
  <si>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</si>
  <si>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</si>
  <si>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</si>
  <si>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</si>
  <si>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</si>
  <si>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</si>
  <si>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</si>
  <si>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</si>
  <si>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</si>
  <si>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</si>
  <si>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</si>
  <si>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</si>
  <si>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</si>
  <si>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</si>
  <si>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</si>
  <si>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</si>
  <si>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</si>
  <si>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</si>
  <si>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</si>
  <si>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</si>
  <si>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</si>
  <si>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</si>
  <si>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</si>
  <si>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</si>
  <si>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</si>
  <si>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</si>
  <si>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</si>
  <si>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</si>
  <si>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</si>
  <si>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</si>
  <si>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</si>
  <si>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</si>
  <si>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</si>
  <si>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</si>
  <si>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</si>
  <si>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</si>
  <si>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</si>
  <si>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</si>
  <si>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</si>
  <si>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</si>
  <si>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</si>
  <si>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</si>
  <si>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</si>
  <si>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</si>
  <si>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</si>
  <si>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</si>
  <si>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</si>
  <si>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</si>
  <si>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</si>
  <si>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</si>
  <si>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</si>
  <si>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</si>
  <si>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</si>
  <si>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</si>
  <si>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</si>
  <si>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</si>
  <si>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</si>
  <si>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</si>
  <si>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</si>
  <si>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</si>
  <si>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</si>
  <si>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</si>
  <si>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</si>
  <si>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</si>
  <si>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</si>
  <si>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</si>
  <si>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</si>
  <si>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</si>
  <si>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</si>
  <si>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</si>
  <si>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</si>
  <si>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</si>
  <si>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</si>
  <si>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</si>
  <si>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</si>
  <si>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</si>
  <si>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</si>
  <si>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</si>
  <si>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</si>
  <si>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</si>
  <si>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</si>
  <si>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</si>
  <si>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</si>
  <si>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</si>
  <si>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</si>
  <si>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</si>
  <si>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</si>
  <si>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</si>
  <si>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</si>
  <si>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</si>
  <si>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</si>
  <si>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</si>
  <si>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买入方向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</si>
  <si>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</si>
  <si>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</si>
  <si>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</si>
  <si>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</si>
  <si>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</si>
  <si>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</si>
  <si>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</si>
  <si>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</si>
  <si>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成本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</si>
  <si>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</si>
  <si>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</si>
  <si>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</si>
  <si>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</si>
  <si>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</si>
  <si>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</si>
  <si>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</si>
  <si>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</si>
  <si>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</si>
  <si>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</si>
  <si>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</si>
  <si>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</si>
  <si>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</si>
  <si>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</si>
  <si>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</si>
  <si>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</si>
  <si>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</si>
  <si>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</si>
  <si>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</si>
  <si>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</si>
  <si>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</si>
  <si>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</si>
  <si>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</si>
  <si>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</si>
  <si>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</si>
  <si>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</si>
  <si>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</si>
  <si>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</si>
  <si>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</si>
  <si>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</si>
  <si>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</si>
  <si>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</si>
  <si>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</si>
  <si>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</si>
  <si>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</si>
  <si>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</si>
  <si>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</si>
  <si>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出售</t>
    <rPh sb="0" eb="1">
      <t>ci'you</t>
    </rPh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</si>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</sst>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</numFmts>
  <fonts count="3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b/>
      <sz val="10"/>
      <color rgb="FF000000"/>
      <name val="DengXian"/>
      <family val="4"/>
      <charset val="134"/>
      <scheme val="minor"/>
    </font>
    <font>
      <sz val="24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24"/>
      <color rgb="FFFF0000"/>
      <name val="DengXian"/>
      <family val="2"/>
      <charset val="134"/>
      <scheme val="minor"/>
    </font>
    <font>
      <sz val="18"/>
      <color rgb="FFFF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11" fillId="0" borderId="0" xfId="0" applyFont="1" applyBorder="1"/>
    <xf numFmtId="0" fontId="0" fillId="0" borderId="0" xfId="0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/>
    <xf numFmtId="0" fontId="10" fillId="0" borderId="2" xfId="0" applyFont="1" applyBorder="1" applyAlignment="1">
      <alignment horizontal="center"/>
    </xf>
    <xf numFmtId="0" fontId="13" fillId="0" borderId="1" xfId="0" applyFont="1" applyBorder="1"/>
    <xf numFmtId="0" fontId="18" fillId="0" borderId="0" xfId="0" applyFont="1" applyBorder="1" applyAlignment="1">
      <alignment horizontal="right"/>
    </xf>
    <xf numFmtId="0" fontId="19" fillId="0" borderId="1" xfId="0" applyFont="1" applyBorder="1" applyAlignment="1"/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right"/>
    </xf>
    <xf numFmtId="58" fontId="0" fillId="0" borderId="0" xfId="0" applyNumberFormat="1"/>
    <xf numFmtId="183" fontId="0" fillId="0" borderId="0" xfId="0" applyNumberFormat="1"/>
    <xf numFmtId="180" fontId="22" fillId="0" borderId="0" xfId="0" applyNumberFormat="1" applyFont="1" applyAlignment="1">
      <alignment horizontal="left" wrapText="1"/>
    </xf>
    <xf numFmtId="180" fontId="22" fillId="0" borderId="0" xfId="0" applyNumberFormat="1" applyFont="1" applyAlignment="1">
      <alignment horizontal="left" vertical="center" wrapText="1"/>
    </xf>
    <xf numFmtId="0" fontId="23" fillId="0" borderId="0" xfId="0" applyFont="1"/>
    <xf numFmtId="181" fontId="24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 applyFill="1"/>
    <xf numFmtId="0" fontId="24" fillId="0" borderId="0" xfId="0" applyFont="1" applyAlignment="1">
      <alignment horizontal="right"/>
    </xf>
    <xf numFmtId="0" fontId="24" fillId="0" borderId="0" xfId="0" applyFont="1" applyAlignment="1"/>
    <xf numFmtId="14" fontId="24" fillId="0" borderId="0" xfId="0" applyNumberFormat="1" applyFont="1" applyAlignment="1"/>
    <xf numFmtId="14" fontId="24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2" fontId="23" fillId="0" borderId="0" xfId="0" applyNumberFormat="1" applyFont="1"/>
    <xf numFmtId="0" fontId="26" fillId="0" borderId="0" xfId="0" applyFont="1"/>
    <xf numFmtId="0" fontId="0" fillId="0" borderId="0" xfId="0" applyFont="1" applyAlignment="1">
      <alignment wrapText="1"/>
    </xf>
    <xf numFmtId="9" fontId="23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7" fillId="0" borderId="0" xfId="0" applyFont="1"/>
    <xf numFmtId="0" fontId="28" fillId="0" borderId="0" xfId="0" applyFont="1" applyFill="1"/>
    <xf numFmtId="0" fontId="28" fillId="0" borderId="0" xfId="0" applyFont="1"/>
    <xf numFmtId="10" fontId="28" fillId="0" borderId="0" xfId="1" applyNumberFormat="1" applyFont="1" applyFill="1"/>
    <xf numFmtId="9" fontId="29" fillId="0" borderId="0" xfId="1" applyFont="1" applyAlignment="1">
      <alignment wrapText="1"/>
    </xf>
    <xf numFmtId="49" fontId="28" fillId="0" borderId="0" xfId="0" applyNumberFormat="1" applyFont="1" applyFill="1"/>
    <xf numFmtId="49" fontId="28" fillId="0" borderId="0" xfId="0" applyNumberFormat="1" applyFont="1"/>
    <xf numFmtId="49" fontId="27" fillId="0" borderId="0" xfId="0" applyNumberFormat="1" applyFont="1"/>
    <xf numFmtId="49" fontId="27" fillId="0" borderId="0" xfId="0" applyNumberFormat="1" applyFont="1" applyFill="1"/>
    <xf numFmtId="2" fontId="27" fillId="0" borderId="0" xfId="0" applyNumberFormat="1" applyFont="1"/>
    <xf numFmtId="177" fontId="27" fillId="0" borderId="0" xfId="0" applyNumberFormat="1" applyFont="1"/>
    <xf numFmtId="0" fontId="0" fillId="0" borderId="0" xfId="0" applyNumberFormat="1" applyAlignment="1">
      <alignment horizontal="left"/>
    </xf>
    <xf numFmtId="49" fontId="31" fillId="0" borderId="0" xfId="0" applyNumberFormat="1" applyFont="1" applyFill="1"/>
    <xf numFmtId="10" fontId="27" fillId="0" borderId="0" xfId="1" applyNumberFormat="1" applyFont="1" applyAlignment="1"/>
    <xf numFmtId="0" fontId="27" fillId="0" borderId="0" xfId="0" applyFont="1" applyAlignment="1"/>
    <xf numFmtId="0" fontId="29" fillId="0" borderId="0" xfId="0" applyFont="1" applyAlignment="1">
      <alignment wrapText="1"/>
    </xf>
    <xf numFmtId="2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30" fillId="0" borderId="0" xfId="0" applyFont="1" applyAlignment="1">
      <alignment vertical="top" wrapText="1"/>
    </xf>
    <xf numFmtId="0" fontId="27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10" fontId="17" fillId="0" borderId="0" xfId="1" applyNumberFormat="1" applyFont="1" applyBorder="1" applyAlignment="1">
      <alignment horizontal="left"/>
    </xf>
    <xf numFmtId="10" fontId="17" fillId="0" borderId="2" xfId="1" applyNumberFormat="1" applyFont="1" applyBorder="1" applyAlignment="1">
      <alignment horizontal="lef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169"/>
  <sheetViews>
    <sheetView tabSelected="1" workbookViewId="0">
      <pane xSplit="1" ySplit="1" topLeftCell="B147" activePane="bottomRight" state="frozen"/>
      <selection activeCell="D23" sqref="D23"/>
      <selection pane="topRight" activeCell="D23" sqref="D23"/>
      <selection pane="bottomLeft" activeCell="D23" sqref="D23"/>
      <selection pane="bottomRight" activeCell="S169" sqref="S169"/>
    </sheetView>
  </sheetViews>
  <sheetFormatPr baseColWidth="10" defaultRowHeight="16"/>
  <cols>
    <col min="1" max="1" width="13" style="109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109" customWidth="1"/>
    <col min="11" max="11" width="4" style="96" customWidth="1"/>
    <col min="12" max="12" width="3.33203125" style="96" customWidth="1"/>
    <col min="13" max="13" width="3.1640625" style="94" customWidth="1"/>
    <col min="14" max="14" width="7" style="109" customWidth="1"/>
    <col min="15" max="15" width="4.1640625" style="92" customWidth="1"/>
    <col min="16" max="16" width="4.5" style="92" customWidth="1"/>
    <col min="17" max="17" width="4.83203125" style="92" customWidth="1"/>
    <col min="18" max="18" width="10" bestFit="1" customWidth="1"/>
    <col min="19" max="19" width="5.83203125" style="109" customWidth="1"/>
    <col min="20" max="20" width="6.6640625" style="109" customWidth="1"/>
    <col min="21" max="21" width="6" style="109" customWidth="1"/>
    <col min="22" max="22" width="6.1640625" style="109" customWidth="1"/>
    <col min="23" max="23" width="6" style="109" customWidth="1"/>
    <col min="24" max="24" width="5.1640625" style="109" customWidth="1"/>
    <col min="25" max="25" width="9" bestFit="1" customWidth="1"/>
    <col min="26" max="27" width="15.5" customWidth="1"/>
    <col min="28" max="28" width="9.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20">
        <v>1.3807</v>
      </c>
      <c r="G1" s="31" t="s">
        <v>633</v>
      </c>
      <c r="H1" s="90" t="str">
        <f>ROUND(SUM(H2:H19956),2)&amp;"盈利"</f>
        <v>2782.16盈利</v>
      </c>
      <c r="I1" s="20" t="s">
        <v>6</v>
      </c>
      <c r="J1" s="47" t="s">
        <v>2</v>
      </c>
      <c r="K1" s="100" t="s">
        <v>628</v>
      </c>
      <c r="L1" s="100" t="s">
        <v>629</v>
      </c>
      <c r="M1" s="100" t="s">
        <v>630</v>
      </c>
      <c r="N1" s="113" t="str">
        <f ca="1">TEXT(ROUND(SUM(H2:H19956)/SUM(M2:M19956)*365,4),"0.00%"
&amp;
" 
年化")</f>
        <v>42.16% 
年化</v>
      </c>
      <c r="O1" s="100" t="s">
        <v>10</v>
      </c>
      <c r="P1" s="100" t="s">
        <v>8</v>
      </c>
      <c r="Q1" s="106" t="s">
        <v>632</v>
      </c>
      <c r="R1" s="20" t="s">
        <v>34</v>
      </c>
      <c r="S1" s="127" t="s">
        <v>33</v>
      </c>
      <c r="T1" s="129" t="s">
        <v>35</v>
      </c>
      <c r="U1" s="129" t="s">
        <v>36</v>
      </c>
      <c r="V1" s="129" t="s">
        <v>37</v>
      </c>
      <c r="W1" s="129" t="s">
        <v>38</v>
      </c>
      <c r="X1" s="130" t="s">
        <v>28</v>
      </c>
      <c r="Y1" s="20" t="s">
        <v>365</v>
      </c>
      <c r="Z1" t="s">
        <v>364</v>
      </c>
      <c r="AA1" s="17" t="s">
        <v>43</v>
      </c>
      <c r="AB1" s="17" t="s">
        <v>32</v>
      </c>
    </row>
    <row r="2" spans="1:28" hidden="1">
      <c r="A2" s="114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0" t="s">
        <v>12</v>
      </c>
      <c r="K2" s="93">
        <f>DATE(MID(J2,1,4),MID(J2,5,2),MID(J2,7,2))</f>
        <v>43467</v>
      </c>
      <c r="L2" s="93">
        <f ca="1">IF(LEN(J2) &gt; 15,DATE(MID(J2,12,4),MID(J2,16,2),MID(J2,18,2)),TEXT(TODAY(),"yyyy-mm-dd"))</f>
        <v>43521</v>
      </c>
      <c r="M2" s="95">
        <f ca="1">(L2-K2)*B2</f>
        <v>8100</v>
      </c>
      <c r="N2" s="112">
        <f ca="1">H2/M2*365</f>
        <v>1.600592592592593</v>
      </c>
      <c r="O2" s="102">
        <f t="shared" ref="O2:O33" si="2">D2*C2</f>
        <v>149.85083399999999</v>
      </c>
      <c r="P2" s="102">
        <f t="shared" ref="P2:P33" si="3">B2-O2</f>
        <v>0.14916600000000813</v>
      </c>
      <c r="Q2" s="105">
        <f>O2/150</f>
        <v>0.99900555999999996</v>
      </c>
      <c r="R2" s="2">
        <v>166.39</v>
      </c>
      <c r="S2" s="118">
        <f t="shared" ref="S2:S33" si="4">R2*D2</f>
        <v>149.85083399999999</v>
      </c>
      <c r="T2" s="118"/>
      <c r="U2" s="118"/>
      <c r="V2" s="119">
        <v>0</v>
      </c>
      <c r="W2" s="119">
        <f t="shared" ref="W2:W11" si="5">V2+S2</f>
        <v>149.85083399999999</v>
      </c>
      <c r="X2" s="109">
        <f>B2</f>
        <v>150</v>
      </c>
      <c r="Y2" s="6">
        <f>W2-X2</f>
        <v>-0.14916600000000813</v>
      </c>
      <c r="Z2" s="4">
        <f>W2/X2-1</f>
        <v>-9.9444000000004085E-4</v>
      </c>
      <c r="AA2" s="4">
        <f>S2/(X2-V2)-1</f>
        <v>-9.9444000000004085E-4</v>
      </c>
      <c r="AB2" s="1">
        <f>V2/W2</f>
        <v>0</v>
      </c>
    </row>
    <row r="3" spans="1:28" hidden="1">
      <c r="A3" s="114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0" t="s">
        <v>13</v>
      </c>
      <c r="K3" s="93">
        <f t="shared" ref="K3:K66" si="6">DATE(MID(J3,1,4),MID(J3,5,2),MID(J3,7,2))</f>
        <v>43468</v>
      </c>
      <c r="L3" s="93">
        <f t="shared" ref="L3:L66" ca="1" si="7">IF(LEN(J3) &gt; 15,DATE(MID(J3,12,4),MID(J3,16,2),MID(J3,18,2)),TEXT(TODAY(),"yyyy-mm-dd"))</f>
        <v>43521</v>
      </c>
      <c r="M3" s="95">
        <f t="shared" ref="M3:M66" ca="1" si="8">(L3-K3)*B3</f>
        <v>7950</v>
      </c>
      <c r="N3" s="112">
        <f t="shared" ref="N3:N66" ca="1" si="9">H3/M3*365</f>
        <v>1.6431886792452826</v>
      </c>
      <c r="O3" s="102">
        <f t="shared" si="2"/>
        <v>149.850359</v>
      </c>
      <c r="P3" s="102">
        <f t="shared" si="3"/>
        <v>0.14964100000000258</v>
      </c>
      <c r="Q3" s="105">
        <f t="shared" ref="Q3:Q66" si="10">O3/150</f>
        <v>0.99900239333333329</v>
      </c>
      <c r="R3" s="6">
        <f>R2+C3</f>
        <v>333.02</v>
      </c>
      <c r="S3" s="118">
        <f t="shared" si="4"/>
        <v>299.48488599999996</v>
      </c>
      <c r="T3" s="118"/>
      <c r="U3" s="118"/>
      <c r="V3" s="119">
        <f t="shared" ref="V3:V11" si="11">V2+U3</f>
        <v>0</v>
      </c>
      <c r="W3" s="119">
        <f t="shared" si="5"/>
        <v>299.48488599999996</v>
      </c>
      <c r="X3" s="109">
        <f t="shared" ref="X3:X34" si="12">X2+B3</f>
        <v>300</v>
      </c>
      <c r="Y3" s="6">
        <f t="shared" ref="Y3:Y11" si="13">W3-X3</f>
        <v>-0.5151140000000396</v>
      </c>
      <c r="Z3" s="4">
        <f t="shared" ref="Z3:Z11" si="14">W3/X3-1</f>
        <v>-1.7170466666668327E-3</v>
      </c>
      <c r="AA3" s="4">
        <f t="shared" ref="AA3:AA11" si="15">S3/(X3-V3)-1</f>
        <v>-1.7170466666668327E-3</v>
      </c>
      <c r="AB3" s="1">
        <f t="shared" ref="AB3:AB11" si="16">V3/W3</f>
        <v>0</v>
      </c>
    </row>
    <row r="4" spans="1:28" hidden="1">
      <c r="A4" s="115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111" t="s">
        <v>40</v>
      </c>
      <c r="K4" s="93">
        <f t="shared" si="6"/>
        <v>43469</v>
      </c>
      <c r="L4" s="93">
        <f t="shared" ca="1" si="7"/>
        <v>43528</v>
      </c>
      <c r="M4" s="95">
        <f t="shared" ca="1" si="8"/>
        <v>8850</v>
      </c>
      <c r="N4" s="112">
        <f t="shared" ca="1" si="9"/>
        <v>1.4298926553672311</v>
      </c>
      <c r="O4" s="102">
        <f t="shared" si="2"/>
        <v>149.8459</v>
      </c>
      <c r="P4" s="102">
        <f t="shared" si="3"/>
        <v>0.15409999999999968</v>
      </c>
      <c r="Q4" s="105">
        <f t="shared" si="10"/>
        <v>0.99897266666666662</v>
      </c>
      <c r="R4" s="6">
        <f t="shared" ref="R4:R35" si="17">R3+C4-T4</f>
        <v>496.02</v>
      </c>
      <c r="S4" s="118">
        <f t="shared" si="4"/>
        <v>455.99118599999997</v>
      </c>
      <c r="T4" s="118"/>
      <c r="U4" s="118"/>
      <c r="V4" s="119">
        <f t="shared" si="11"/>
        <v>0</v>
      </c>
      <c r="W4" s="119">
        <f t="shared" si="5"/>
        <v>455.99118599999997</v>
      </c>
      <c r="X4" s="109">
        <f t="shared" si="12"/>
        <v>450</v>
      </c>
      <c r="Y4" s="6">
        <f t="shared" si="13"/>
        <v>5.9911859999999706</v>
      </c>
      <c r="Z4" s="4">
        <f t="shared" si="14"/>
        <v>1.3313746666666626E-2</v>
      </c>
      <c r="AA4" s="4">
        <v>0.01</v>
      </c>
      <c r="AB4" s="1">
        <f t="shared" si="16"/>
        <v>0</v>
      </c>
    </row>
    <row r="5" spans="1:28" hidden="1">
      <c r="A5" s="115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111" t="s">
        <v>46</v>
      </c>
      <c r="K5" s="93">
        <f t="shared" si="6"/>
        <v>43472</v>
      </c>
      <c r="L5" s="93">
        <f t="shared" ca="1" si="7"/>
        <v>43530</v>
      </c>
      <c r="M5" s="95">
        <f t="shared" ca="1" si="8"/>
        <v>8700</v>
      </c>
      <c r="N5" s="112">
        <f t="shared" ca="1" si="9"/>
        <v>1.4570632183908041</v>
      </c>
      <c r="O5" s="102">
        <f t="shared" si="2"/>
        <v>149.85462799999999</v>
      </c>
      <c r="P5" s="102">
        <f t="shared" si="3"/>
        <v>0.14537200000000894</v>
      </c>
      <c r="Q5" s="105">
        <f t="shared" si="10"/>
        <v>0.9990308533333333</v>
      </c>
      <c r="R5" s="6">
        <f t="shared" si="17"/>
        <v>656.86</v>
      </c>
      <c r="S5" s="118">
        <f t="shared" si="4"/>
        <v>611.99646199999995</v>
      </c>
      <c r="T5" s="118"/>
      <c r="U5" s="118"/>
      <c r="V5" s="119">
        <f t="shared" si="11"/>
        <v>0</v>
      </c>
      <c r="W5" s="119">
        <f t="shared" si="5"/>
        <v>611.99646199999995</v>
      </c>
      <c r="X5" s="109">
        <f t="shared" si="12"/>
        <v>600</v>
      </c>
      <c r="Y5" s="6">
        <f t="shared" si="13"/>
        <v>11.996461999999951</v>
      </c>
      <c r="Z5" s="4">
        <f t="shared" si="14"/>
        <v>1.9994103333333291E-2</v>
      </c>
      <c r="AA5" s="4">
        <f t="shared" si="15"/>
        <v>1.9994103333333291E-2</v>
      </c>
      <c r="AB5" s="1">
        <f t="shared" si="16"/>
        <v>0</v>
      </c>
    </row>
    <row r="6" spans="1:28" hidden="1">
      <c r="A6" s="115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111" t="s">
        <v>41</v>
      </c>
      <c r="K6" s="93">
        <f t="shared" si="6"/>
        <v>43473</v>
      </c>
      <c r="L6" s="93">
        <f t="shared" ca="1" si="7"/>
        <v>43529</v>
      </c>
      <c r="M6" s="95">
        <f t="shared" ca="1" si="8"/>
        <v>8400</v>
      </c>
      <c r="N6" s="112">
        <f t="shared" ca="1" si="9"/>
        <v>1.5225714285714282</v>
      </c>
      <c r="O6" s="102">
        <f t="shared" si="2"/>
        <v>149.84869199999997</v>
      </c>
      <c r="P6" s="102">
        <f t="shared" si="3"/>
        <v>0.15130800000002864</v>
      </c>
      <c r="Q6" s="105">
        <f t="shared" si="10"/>
        <v>0.99899127999999981</v>
      </c>
      <c r="R6" s="6">
        <f t="shared" si="17"/>
        <v>819.28</v>
      </c>
      <c r="S6" s="118">
        <f t="shared" si="4"/>
        <v>755.86772799999994</v>
      </c>
      <c r="T6" s="118"/>
      <c r="U6" s="118"/>
      <c r="V6" s="119">
        <f t="shared" si="11"/>
        <v>0</v>
      </c>
      <c r="W6" s="119">
        <f t="shared" si="5"/>
        <v>755.86772799999994</v>
      </c>
      <c r="X6" s="109">
        <f t="shared" si="12"/>
        <v>750</v>
      </c>
      <c r="Y6" s="6">
        <f t="shared" si="13"/>
        <v>5.8677279999999428</v>
      </c>
      <c r="Z6" s="4">
        <f t="shared" si="14"/>
        <v>7.8236373333333553E-3</v>
      </c>
      <c r="AA6" s="4">
        <f t="shared" si="15"/>
        <v>7.8236373333333553E-3</v>
      </c>
      <c r="AB6" s="1">
        <f t="shared" si="16"/>
        <v>0</v>
      </c>
    </row>
    <row r="7" spans="1:28" hidden="1">
      <c r="A7" s="115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111" t="s">
        <v>42</v>
      </c>
      <c r="K7" s="93">
        <f t="shared" si="6"/>
        <v>43474</v>
      </c>
      <c r="L7" s="93">
        <f t="shared" ca="1" si="7"/>
        <v>43529</v>
      </c>
      <c r="M7" s="95">
        <f t="shared" ca="1" si="8"/>
        <v>8250</v>
      </c>
      <c r="N7" s="112">
        <f t="shared" ca="1" si="9"/>
        <v>1.5334424242424238</v>
      </c>
      <c r="O7" s="102">
        <f t="shared" si="2"/>
        <v>149.852205</v>
      </c>
      <c r="P7" s="102">
        <f t="shared" si="3"/>
        <v>0.14779500000000212</v>
      </c>
      <c r="Q7" s="105">
        <f t="shared" si="10"/>
        <v>0.99901470000000003</v>
      </c>
      <c r="R7" s="6">
        <f t="shared" si="17"/>
        <v>981.37</v>
      </c>
      <c r="S7" s="118">
        <f t="shared" si="4"/>
        <v>907.27656500000001</v>
      </c>
      <c r="T7" s="118"/>
      <c r="U7" s="118"/>
      <c r="V7" s="119">
        <f t="shared" si="11"/>
        <v>0</v>
      </c>
      <c r="W7" s="119">
        <f t="shared" si="5"/>
        <v>907.27656500000001</v>
      </c>
      <c r="X7" s="109">
        <f t="shared" si="12"/>
        <v>900</v>
      </c>
      <c r="Y7" s="6">
        <f t="shared" si="13"/>
        <v>7.2765650000000051</v>
      </c>
      <c r="Z7" s="4">
        <f t="shared" si="14"/>
        <v>8.0850722222223226E-3</v>
      </c>
      <c r="AA7" s="4">
        <f t="shared" si="15"/>
        <v>8.0850722222223226E-3</v>
      </c>
      <c r="AB7" s="1">
        <f t="shared" si="16"/>
        <v>0</v>
      </c>
    </row>
    <row r="8" spans="1:28" hidden="1">
      <c r="A8" s="115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111" t="s">
        <v>44</v>
      </c>
      <c r="K8" s="93">
        <f t="shared" si="6"/>
        <v>43475</v>
      </c>
      <c r="L8" s="93">
        <f t="shared" ca="1" si="7"/>
        <v>43530</v>
      </c>
      <c r="M8" s="95">
        <f t="shared" ca="1" si="8"/>
        <v>8250</v>
      </c>
      <c r="N8" s="112">
        <f t="shared" ca="1" si="9"/>
        <v>1.5529090909090906</v>
      </c>
      <c r="O8" s="102">
        <f t="shared" si="2"/>
        <v>149.84656799999999</v>
      </c>
      <c r="P8" s="102">
        <f t="shared" si="3"/>
        <v>0.15343200000000934</v>
      </c>
      <c r="Q8" s="105">
        <f t="shared" si="10"/>
        <v>0.99897711999999994</v>
      </c>
      <c r="R8" s="6">
        <f t="shared" si="17"/>
        <v>1142.53</v>
      </c>
      <c r="S8" s="118">
        <f t="shared" si="4"/>
        <v>1062.324394</v>
      </c>
      <c r="T8" s="118"/>
      <c r="U8" s="118"/>
      <c r="V8" s="119">
        <f t="shared" si="11"/>
        <v>0</v>
      </c>
      <c r="W8" s="119">
        <f t="shared" si="5"/>
        <v>1062.324394</v>
      </c>
      <c r="X8" s="109">
        <f t="shared" si="12"/>
        <v>1050</v>
      </c>
      <c r="Y8" s="6">
        <f t="shared" si="13"/>
        <v>12.324393999999984</v>
      </c>
      <c r="Z8" s="4">
        <f t="shared" si="14"/>
        <v>1.1737518095238153E-2</v>
      </c>
      <c r="AA8" s="4">
        <f t="shared" si="15"/>
        <v>1.1737518095238153E-2</v>
      </c>
      <c r="AB8" s="1">
        <f t="shared" si="16"/>
        <v>0</v>
      </c>
    </row>
    <row r="9" spans="1:28" hidden="1">
      <c r="A9" s="115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111" t="s">
        <v>63</v>
      </c>
      <c r="K9" s="93">
        <f t="shared" si="6"/>
        <v>43476</v>
      </c>
      <c r="L9" s="93">
        <f t="shared" ca="1" si="7"/>
        <v>43553</v>
      </c>
      <c r="M9" s="95">
        <f t="shared" ca="1" si="8"/>
        <v>11550</v>
      </c>
      <c r="N9" s="112">
        <f t="shared" ca="1" si="9"/>
        <v>1.1044805194805192</v>
      </c>
      <c r="O9" s="102">
        <f t="shared" si="2"/>
        <v>149.85088800000003</v>
      </c>
      <c r="P9" s="102">
        <f t="shared" si="3"/>
        <v>0.14911199999997393</v>
      </c>
      <c r="Q9" s="105">
        <f t="shared" si="10"/>
        <v>0.99900592000000021</v>
      </c>
      <c r="R9" s="6">
        <f t="shared" si="17"/>
        <v>1302.6099999999999</v>
      </c>
      <c r="S9" s="118">
        <f t="shared" si="4"/>
        <v>1219.3732210000001</v>
      </c>
      <c r="T9" s="118"/>
      <c r="U9" s="118"/>
      <c r="V9" s="119">
        <f t="shared" si="11"/>
        <v>0</v>
      </c>
      <c r="W9" s="119">
        <f t="shared" si="5"/>
        <v>1219.3732210000001</v>
      </c>
      <c r="X9" s="109">
        <f t="shared" si="12"/>
        <v>1200</v>
      </c>
      <c r="Y9" s="6">
        <f t="shared" si="13"/>
        <v>19.373221000000058</v>
      </c>
      <c r="Z9" s="4">
        <f t="shared" si="14"/>
        <v>1.6144350833333432E-2</v>
      </c>
      <c r="AA9" s="4">
        <f t="shared" si="15"/>
        <v>1.6144350833333432E-2</v>
      </c>
      <c r="AB9" s="1">
        <f t="shared" si="16"/>
        <v>0</v>
      </c>
    </row>
    <row r="10" spans="1:28" hidden="1">
      <c r="A10" s="115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111" t="s">
        <v>45</v>
      </c>
      <c r="K10" s="93">
        <f t="shared" si="6"/>
        <v>43479</v>
      </c>
      <c r="L10" s="93">
        <f t="shared" ca="1" si="7"/>
        <v>43530</v>
      </c>
      <c r="M10" s="95">
        <f t="shared" ca="1" si="8"/>
        <v>7650</v>
      </c>
      <c r="N10" s="112">
        <f t="shared" ca="1" si="9"/>
        <v>1.6890196078431374</v>
      </c>
      <c r="O10" s="102">
        <f t="shared" si="2"/>
        <v>149.84618599999999</v>
      </c>
      <c r="P10" s="102">
        <f t="shared" si="3"/>
        <v>0.15381400000001122</v>
      </c>
      <c r="Q10" s="105">
        <f t="shared" si="10"/>
        <v>0.99897457333333328</v>
      </c>
      <c r="R10" s="6">
        <f t="shared" si="17"/>
        <v>1464.03</v>
      </c>
      <c r="S10" s="118">
        <f t="shared" si="4"/>
        <v>1359.059049</v>
      </c>
      <c r="T10" s="118"/>
      <c r="U10" s="118"/>
      <c r="V10" s="119">
        <f t="shared" si="11"/>
        <v>0</v>
      </c>
      <c r="W10" s="119">
        <f t="shared" si="5"/>
        <v>1359.059049</v>
      </c>
      <c r="X10" s="109">
        <f t="shared" si="12"/>
        <v>1350</v>
      </c>
      <c r="Y10" s="6">
        <f t="shared" si="13"/>
        <v>9.0590489999999591</v>
      </c>
      <c r="Z10" s="4">
        <f t="shared" si="14"/>
        <v>6.7104066666665574E-3</v>
      </c>
      <c r="AA10" s="4">
        <f t="shared" si="15"/>
        <v>6.7104066666665574E-3</v>
      </c>
      <c r="AB10" s="1">
        <f t="shared" si="16"/>
        <v>0</v>
      </c>
    </row>
    <row r="11" spans="1:28" hidden="1">
      <c r="A11" s="115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111" t="s">
        <v>70</v>
      </c>
      <c r="K11" s="93">
        <f t="shared" si="6"/>
        <v>43480</v>
      </c>
      <c r="L11" s="93">
        <f t="shared" ca="1" si="7"/>
        <v>43556</v>
      </c>
      <c r="M11" s="95">
        <f t="shared" ca="1" si="8"/>
        <v>11400</v>
      </c>
      <c r="N11" s="112">
        <f t="shared" ca="1" si="9"/>
        <v>1.2089824561403506</v>
      </c>
      <c r="O11" s="102">
        <f t="shared" si="2"/>
        <v>149.8459</v>
      </c>
      <c r="P11" s="102">
        <f t="shared" si="3"/>
        <v>0.15409999999999968</v>
      </c>
      <c r="Q11" s="105">
        <f t="shared" si="10"/>
        <v>0.99897266666666662</v>
      </c>
      <c r="R11" s="6">
        <f t="shared" si="17"/>
        <v>1622.53</v>
      </c>
      <c r="S11" s="118">
        <f t="shared" si="4"/>
        <v>1533.9398619999999</v>
      </c>
      <c r="T11" s="118"/>
      <c r="U11" s="118"/>
      <c r="V11" s="119">
        <f t="shared" si="11"/>
        <v>0</v>
      </c>
      <c r="W11" s="119">
        <f t="shared" si="5"/>
        <v>1533.9398619999999</v>
      </c>
      <c r="X11" s="109">
        <f t="shared" si="12"/>
        <v>1500</v>
      </c>
      <c r="Y11" s="6">
        <f t="shared" si="13"/>
        <v>33.939861999999948</v>
      </c>
      <c r="Z11" s="4">
        <f t="shared" si="14"/>
        <v>2.2626574666666732E-2</v>
      </c>
      <c r="AA11" s="4">
        <f t="shared" si="15"/>
        <v>2.2626574666666732E-2</v>
      </c>
      <c r="AB11" s="1">
        <f t="shared" si="16"/>
        <v>0</v>
      </c>
    </row>
    <row r="12" spans="1:28" hidden="1">
      <c r="A12" s="115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111" t="s">
        <v>71</v>
      </c>
      <c r="K12" s="93">
        <f t="shared" si="6"/>
        <v>43481</v>
      </c>
      <c r="L12" s="93">
        <f t="shared" ca="1" si="7"/>
        <v>43556</v>
      </c>
      <c r="M12" s="95">
        <f t="shared" ca="1" si="8"/>
        <v>11250</v>
      </c>
      <c r="N12" s="112">
        <f t="shared" ca="1" si="9"/>
        <v>1.2238044444444445</v>
      </c>
      <c r="O12" s="102">
        <f t="shared" si="2"/>
        <v>149.849232</v>
      </c>
      <c r="P12" s="102">
        <f t="shared" si="3"/>
        <v>0.15076799999999935</v>
      </c>
      <c r="Q12" s="105">
        <f t="shared" si="10"/>
        <v>0.99899488000000003</v>
      </c>
      <c r="R12" s="6">
        <f t="shared" si="17"/>
        <v>1781</v>
      </c>
      <c r="S12" s="118">
        <f t="shared" si="4"/>
        <v>1684.1135999999999</v>
      </c>
      <c r="T12" s="118"/>
      <c r="U12" s="118"/>
      <c r="V12" s="119">
        <f t="shared" ref="V12:V75" si="18">V11+U12</f>
        <v>0</v>
      </c>
      <c r="W12" s="119">
        <f t="shared" ref="W12:W75" si="19">V12+S12</f>
        <v>1684.1135999999999</v>
      </c>
      <c r="X12" s="109">
        <f t="shared" si="12"/>
        <v>1650</v>
      </c>
      <c r="Y12" s="6">
        <f t="shared" ref="Y12:Y75" si="20">W12-X12</f>
        <v>34.113599999999906</v>
      </c>
      <c r="Z12" s="4">
        <f t="shared" ref="Z12:Z75" si="21">W12/X12-1</f>
        <v>2.0674909090909077E-2</v>
      </c>
      <c r="AA12" s="4">
        <f t="shared" ref="AA12:AA75" si="22">S12/(X12-V12)-1</f>
        <v>2.0674909090909077E-2</v>
      </c>
      <c r="AB12" s="1">
        <f t="shared" ref="AB12:AB75" si="23">V12/W12</f>
        <v>0</v>
      </c>
    </row>
    <row r="13" spans="1:28" hidden="1">
      <c r="A13" s="115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111" t="s">
        <v>72</v>
      </c>
      <c r="K13" s="93">
        <f t="shared" si="6"/>
        <v>43482</v>
      </c>
      <c r="L13" s="93">
        <f t="shared" ca="1" si="7"/>
        <v>43556</v>
      </c>
      <c r="M13" s="95">
        <f t="shared" ca="1" si="8"/>
        <v>11100</v>
      </c>
      <c r="N13" s="112">
        <f t="shared" ca="1" si="9"/>
        <v>1.2732252252252252</v>
      </c>
      <c r="O13" s="102">
        <f t="shared" si="2"/>
        <v>149.85351</v>
      </c>
      <c r="P13" s="102">
        <f t="shared" si="3"/>
        <v>0.14649000000000001</v>
      </c>
      <c r="Q13" s="105">
        <f t="shared" si="10"/>
        <v>0.99902340000000001</v>
      </c>
      <c r="R13" s="6">
        <f t="shared" si="17"/>
        <v>1940.3</v>
      </c>
      <c r="S13" s="118">
        <f t="shared" si="4"/>
        <v>1825.2402099999999</v>
      </c>
      <c r="T13" s="118"/>
      <c r="U13" s="118"/>
      <c r="V13" s="119">
        <f t="shared" si="18"/>
        <v>0</v>
      </c>
      <c r="W13" s="119">
        <f t="shared" si="19"/>
        <v>1825.2402099999999</v>
      </c>
      <c r="X13" s="109">
        <f t="shared" si="12"/>
        <v>1800</v>
      </c>
      <c r="Y13" s="6">
        <f t="shared" si="20"/>
        <v>25.240209999999934</v>
      </c>
      <c r="Z13" s="4">
        <f t="shared" si="21"/>
        <v>1.402233888888893E-2</v>
      </c>
      <c r="AA13" s="4">
        <f t="shared" si="22"/>
        <v>1.402233888888893E-2</v>
      </c>
      <c r="AB13" s="1">
        <f t="shared" si="23"/>
        <v>0</v>
      </c>
    </row>
    <row r="14" spans="1:28" hidden="1">
      <c r="A14" s="115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111" t="s">
        <v>73</v>
      </c>
      <c r="K14" s="93">
        <f t="shared" si="6"/>
        <v>43483</v>
      </c>
      <c r="L14" s="93">
        <f t="shared" ca="1" si="7"/>
        <v>43556</v>
      </c>
      <c r="M14" s="95">
        <f t="shared" ca="1" si="8"/>
        <v>10950</v>
      </c>
      <c r="N14" s="112">
        <f t="shared" ca="1" si="9"/>
        <v>1.1843333333333335</v>
      </c>
      <c r="O14" s="102">
        <f t="shared" si="2"/>
        <v>149.854016</v>
      </c>
      <c r="P14" s="102">
        <f t="shared" si="3"/>
        <v>0.14598399999999856</v>
      </c>
      <c r="Q14" s="105">
        <f t="shared" si="10"/>
        <v>0.99902677333333334</v>
      </c>
      <c r="R14" s="6">
        <f t="shared" si="17"/>
        <v>2096.92</v>
      </c>
      <c r="S14" s="118">
        <f t="shared" si="4"/>
        <v>2006.3330559999999</v>
      </c>
      <c r="T14" s="118"/>
      <c r="U14" s="118"/>
      <c r="V14" s="119">
        <f t="shared" si="18"/>
        <v>0</v>
      </c>
      <c r="W14" s="119">
        <f t="shared" si="19"/>
        <v>2006.3330559999999</v>
      </c>
      <c r="X14" s="109">
        <f t="shared" si="12"/>
        <v>1950</v>
      </c>
      <c r="Y14" s="6">
        <f t="shared" si="20"/>
        <v>56.333055999999942</v>
      </c>
      <c r="Z14" s="4">
        <f t="shared" si="21"/>
        <v>2.8888746666666743E-2</v>
      </c>
      <c r="AA14" s="4">
        <f t="shared" si="22"/>
        <v>2.8888746666666743E-2</v>
      </c>
      <c r="AB14" s="1">
        <f t="shared" si="23"/>
        <v>0</v>
      </c>
    </row>
    <row r="15" spans="1:28" hidden="1">
      <c r="A15" s="115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111" t="s">
        <v>74</v>
      </c>
      <c r="K15" s="93">
        <f t="shared" si="6"/>
        <v>43486</v>
      </c>
      <c r="L15" s="93">
        <f t="shared" ca="1" si="7"/>
        <v>43556</v>
      </c>
      <c r="M15" s="95">
        <f t="shared" ca="1" si="8"/>
        <v>10500</v>
      </c>
      <c r="N15" s="112">
        <f t="shared" ca="1" si="9"/>
        <v>1.2017190476190474</v>
      </c>
      <c r="O15" s="102">
        <f t="shared" si="2"/>
        <v>149.84844000000001</v>
      </c>
      <c r="P15" s="102">
        <f t="shared" si="3"/>
        <v>0.15155999999998926</v>
      </c>
      <c r="Q15" s="105">
        <f t="shared" si="10"/>
        <v>0.99898960000000003</v>
      </c>
      <c r="R15" s="6">
        <f t="shared" si="17"/>
        <v>2252.7200000000003</v>
      </c>
      <c r="S15" s="118">
        <f t="shared" si="4"/>
        <v>2166.6660960000004</v>
      </c>
      <c r="T15" s="118"/>
      <c r="U15" s="118"/>
      <c r="V15" s="119">
        <f t="shared" si="18"/>
        <v>0</v>
      </c>
      <c r="W15" s="119">
        <f t="shared" si="19"/>
        <v>2166.6660960000004</v>
      </c>
      <c r="X15" s="109">
        <f t="shared" si="12"/>
        <v>2100</v>
      </c>
      <c r="Y15" s="6">
        <f t="shared" si="20"/>
        <v>66.66609600000038</v>
      </c>
      <c r="Z15" s="4">
        <f t="shared" si="21"/>
        <v>3.1745760000000178E-2</v>
      </c>
      <c r="AA15" s="4">
        <f t="shared" si="22"/>
        <v>3.1745760000000178E-2</v>
      </c>
      <c r="AB15" s="1">
        <f t="shared" si="23"/>
        <v>0</v>
      </c>
    </row>
    <row r="16" spans="1:28" hidden="1">
      <c r="A16" s="115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111" t="s">
        <v>75</v>
      </c>
      <c r="K16" s="93">
        <f t="shared" si="6"/>
        <v>43487</v>
      </c>
      <c r="L16" s="93">
        <f t="shared" ca="1" si="7"/>
        <v>43556</v>
      </c>
      <c r="M16" s="95">
        <f t="shared" ca="1" si="8"/>
        <v>10350</v>
      </c>
      <c r="N16" s="112">
        <f t="shared" ca="1" si="9"/>
        <v>1.3009516908212555</v>
      </c>
      <c r="O16" s="102">
        <f t="shared" si="2"/>
        <v>149.84994600000002</v>
      </c>
      <c r="P16" s="102">
        <f t="shared" si="3"/>
        <v>0.15005399999998303</v>
      </c>
      <c r="Q16" s="105">
        <f t="shared" si="10"/>
        <v>0.99899964000000008</v>
      </c>
      <c r="R16" s="6">
        <f t="shared" si="17"/>
        <v>2410.4900000000002</v>
      </c>
      <c r="S16" s="118">
        <f t="shared" si="4"/>
        <v>2289.4834020000003</v>
      </c>
      <c r="T16" s="118"/>
      <c r="U16" s="118"/>
      <c r="V16" s="119">
        <f t="shared" si="18"/>
        <v>0</v>
      </c>
      <c r="W16" s="119">
        <f t="shared" si="19"/>
        <v>2289.4834020000003</v>
      </c>
      <c r="X16" s="109">
        <f t="shared" si="12"/>
        <v>2250</v>
      </c>
      <c r="Y16" s="6">
        <f t="shared" si="20"/>
        <v>39.483402000000297</v>
      </c>
      <c r="Z16" s="4">
        <f t="shared" si="21"/>
        <v>1.7548178666666692E-2</v>
      </c>
      <c r="AA16" s="4">
        <f t="shared" si="22"/>
        <v>1.7548178666666692E-2</v>
      </c>
      <c r="AB16" s="1">
        <f t="shared" si="23"/>
        <v>0</v>
      </c>
    </row>
    <row r="17" spans="1:28" hidden="1">
      <c r="A17" s="115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111" t="s">
        <v>76</v>
      </c>
      <c r="K17" s="93">
        <f t="shared" si="6"/>
        <v>43488</v>
      </c>
      <c r="L17" s="93">
        <f t="shared" ca="1" si="7"/>
        <v>43556</v>
      </c>
      <c r="M17" s="95">
        <f t="shared" ca="1" si="8"/>
        <v>10200</v>
      </c>
      <c r="N17" s="112">
        <f t="shared" ca="1" si="9"/>
        <v>1.3240196078431372</v>
      </c>
      <c r="O17" s="102">
        <f t="shared" si="2"/>
        <v>149.847005</v>
      </c>
      <c r="P17" s="102">
        <f t="shared" si="3"/>
        <v>0.15299500000000421</v>
      </c>
      <c r="Q17" s="105">
        <f t="shared" si="10"/>
        <v>0.99898003333333329</v>
      </c>
      <c r="R17" s="6">
        <f t="shared" si="17"/>
        <v>2568.34</v>
      </c>
      <c r="S17" s="118">
        <f t="shared" si="4"/>
        <v>2438.1251620000003</v>
      </c>
      <c r="T17" s="118"/>
      <c r="U17" s="118"/>
      <c r="V17" s="119">
        <f t="shared" si="18"/>
        <v>0</v>
      </c>
      <c r="W17" s="119">
        <f t="shared" si="19"/>
        <v>2438.1251620000003</v>
      </c>
      <c r="X17" s="109">
        <f t="shared" si="12"/>
        <v>2400</v>
      </c>
      <c r="Y17" s="6">
        <f t="shared" si="20"/>
        <v>38.125162000000273</v>
      </c>
      <c r="Z17" s="4">
        <f t="shared" si="21"/>
        <v>1.5885484166666686E-2</v>
      </c>
      <c r="AA17" s="4">
        <f t="shared" si="22"/>
        <v>1.5885484166666686E-2</v>
      </c>
      <c r="AB17" s="1">
        <f t="shared" si="23"/>
        <v>0</v>
      </c>
    </row>
    <row r="18" spans="1:28" hidden="1">
      <c r="A18" s="115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111" t="s">
        <v>77</v>
      </c>
      <c r="K18" s="93">
        <f t="shared" si="6"/>
        <v>43489</v>
      </c>
      <c r="L18" s="93">
        <f t="shared" ca="1" si="7"/>
        <v>43556</v>
      </c>
      <c r="M18" s="95">
        <f t="shared" ca="1" si="8"/>
        <v>10050</v>
      </c>
      <c r="N18" s="112">
        <f t="shared" ca="1" si="9"/>
        <v>1.3081890547263686</v>
      </c>
      <c r="O18" s="102">
        <f t="shared" si="2"/>
        <v>149.85372900000002</v>
      </c>
      <c r="P18" s="102">
        <f t="shared" si="3"/>
        <v>0.1462709999999845</v>
      </c>
      <c r="Q18" s="105">
        <f t="shared" si="10"/>
        <v>0.99902486000000013</v>
      </c>
      <c r="R18" s="6">
        <f t="shared" si="17"/>
        <v>2725.3700000000003</v>
      </c>
      <c r="S18" s="118">
        <f t="shared" si="4"/>
        <v>2600.8205910000006</v>
      </c>
      <c r="T18" s="118"/>
      <c r="U18" s="118"/>
      <c r="V18" s="119">
        <f t="shared" si="18"/>
        <v>0</v>
      </c>
      <c r="W18" s="119">
        <f t="shared" si="19"/>
        <v>2600.8205910000006</v>
      </c>
      <c r="X18" s="109">
        <f t="shared" si="12"/>
        <v>2550</v>
      </c>
      <c r="Y18" s="6">
        <f t="shared" si="20"/>
        <v>50.820591000000604</v>
      </c>
      <c r="Z18" s="4">
        <f t="shared" si="21"/>
        <v>1.9929643529412067E-2</v>
      </c>
      <c r="AA18" s="4">
        <f t="shared" si="22"/>
        <v>1.9929643529412067E-2</v>
      </c>
      <c r="AB18" s="1">
        <f t="shared" si="23"/>
        <v>0</v>
      </c>
    </row>
    <row r="19" spans="1:28" hidden="1">
      <c r="A19" s="115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111" t="s">
        <v>78</v>
      </c>
      <c r="K19" s="93">
        <f t="shared" si="6"/>
        <v>43490</v>
      </c>
      <c r="L19" s="93">
        <f t="shared" ca="1" si="7"/>
        <v>43556</v>
      </c>
      <c r="M19" s="95">
        <f t="shared" ca="1" si="8"/>
        <v>9900</v>
      </c>
      <c r="N19" s="112">
        <f t="shared" ca="1" si="9"/>
        <v>1.2756565656565655</v>
      </c>
      <c r="O19" s="102">
        <f t="shared" si="2"/>
        <v>149.84612800000002</v>
      </c>
      <c r="P19" s="102">
        <f t="shared" si="3"/>
        <v>0.15387199999997847</v>
      </c>
      <c r="Q19" s="105">
        <f t="shared" si="10"/>
        <v>0.99897418666666682</v>
      </c>
      <c r="R19" s="6">
        <f t="shared" si="17"/>
        <v>2881.2000000000003</v>
      </c>
      <c r="S19" s="118">
        <f t="shared" si="4"/>
        <v>2770.5619200000001</v>
      </c>
      <c r="T19" s="118"/>
      <c r="U19" s="118"/>
      <c r="V19" s="119">
        <f t="shared" si="18"/>
        <v>0</v>
      </c>
      <c r="W19" s="119">
        <f t="shared" si="19"/>
        <v>2770.5619200000001</v>
      </c>
      <c r="X19" s="109">
        <f t="shared" si="12"/>
        <v>2700</v>
      </c>
      <c r="Y19" s="6">
        <f t="shared" si="20"/>
        <v>70.5619200000001</v>
      </c>
      <c r="Z19" s="4">
        <f t="shared" si="21"/>
        <v>2.6134044444444449E-2</v>
      </c>
      <c r="AA19" s="4">
        <f t="shared" si="22"/>
        <v>2.6134044444444449E-2</v>
      </c>
      <c r="AB19" s="1">
        <f t="shared" si="23"/>
        <v>0</v>
      </c>
    </row>
    <row r="20" spans="1:28" hidden="1">
      <c r="A20" s="115" t="s">
        <v>205</v>
      </c>
      <c r="B20" s="22">
        <v>105</v>
      </c>
      <c r="C20" s="23">
        <v>104.62</v>
      </c>
      <c r="D20" s="24">
        <v>1.0026999999999999</v>
      </c>
      <c r="E20" s="25">
        <f>10%*Q20+13%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111" t="s">
        <v>83</v>
      </c>
      <c r="K20" s="93">
        <f t="shared" si="6"/>
        <v>43508</v>
      </c>
      <c r="L20" s="93">
        <f t="shared" ca="1" si="7"/>
        <v>43563</v>
      </c>
      <c r="M20" s="95">
        <f t="shared" ca="1" si="8"/>
        <v>5775</v>
      </c>
      <c r="N20" s="112">
        <f t="shared" ca="1" si="9"/>
        <v>1.356978354978355</v>
      </c>
      <c r="O20" s="102">
        <f t="shared" si="2"/>
        <v>104.902474</v>
      </c>
      <c r="P20" s="102">
        <f t="shared" si="3"/>
        <v>9.7526000000002E-2</v>
      </c>
      <c r="Q20" s="105">
        <f>O20/150</f>
        <v>0.69934982666666667</v>
      </c>
      <c r="R20" s="6">
        <f t="shared" si="17"/>
        <v>2985.82</v>
      </c>
      <c r="S20" s="118">
        <f t="shared" si="4"/>
        <v>2993.8817140000001</v>
      </c>
      <c r="T20" s="118"/>
      <c r="U20" s="118"/>
      <c r="V20" s="119">
        <f t="shared" si="18"/>
        <v>0</v>
      </c>
      <c r="W20" s="119">
        <f t="shared" si="19"/>
        <v>2993.8817140000001</v>
      </c>
      <c r="X20" s="109">
        <f t="shared" si="12"/>
        <v>2805</v>
      </c>
      <c r="Y20" s="6">
        <f t="shared" si="20"/>
        <v>188.8817140000001</v>
      </c>
      <c r="Z20" s="4">
        <f t="shared" si="21"/>
        <v>6.7337509447415345E-2</v>
      </c>
      <c r="AA20" s="4">
        <f t="shared" si="22"/>
        <v>6.7337509447415345E-2</v>
      </c>
      <c r="AB20" s="1">
        <f t="shared" si="23"/>
        <v>0</v>
      </c>
    </row>
    <row r="21" spans="1:28" hidden="1">
      <c r="A21" s="115" t="s">
        <v>207</v>
      </c>
      <c r="B21" s="22">
        <v>90</v>
      </c>
      <c r="C21" s="23">
        <v>87.89</v>
      </c>
      <c r="D21" s="24">
        <v>1.0229999999999999</v>
      </c>
      <c r="E21" s="25">
        <f>10%*Q21+13%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111" t="s">
        <v>94</v>
      </c>
      <c r="K21" s="93">
        <f t="shared" si="6"/>
        <v>43510</v>
      </c>
      <c r="L21" s="93">
        <f t="shared" ca="1" si="7"/>
        <v>43574</v>
      </c>
      <c r="M21" s="95">
        <f t="shared" ca="1" si="8"/>
        <v>5760</v>
      </c>
      <c r="N21" s="112">
        <f t="shared" ca="1" si="9"/>
        <v>1.1273177083333337</v>
      </c>
      <c r="O21" s="102">
        <f t="shared" si="2"/>
        <v>89.911469999999994</v>
      </c>
      <c r="P21" s="102">
        <f t="shared" si="3"/>
        <v>8.8530000000005771E-2</v>
      </c>
      <c r="Q21" s="105">
        <f>O21/150</f>
        <v>0.59940979999999999</v>
      </c>
      <c r="R21" s="6">
        <f t="shared" si="17"/>
        <v>3073.71</v>
      </c>
      <c r="S21" s="118">
        <f t="shared" si="4"/>
        <v>3144.4053299999996</v>
      </c>
      <c r="T21" s="118"/>
      <c r="U21" s="118"/>
      <c r="V21" s="119">
        <f t="shared" si="18"/>
        <v>0</v>
      </c>
      <c r="W21" s="119">
        <f t="shared" si="19"/>
        <v>3144.4053299999996</v>
      </c>
      <c r="X21" s="109">
        <f t="shared" si="12"/>
        <v>2895</v>
      </c>
      <c r="Y21" s="6">
        <f t="shared" si="20"/>
        <v>249.40532999999959</v>
      </c>
      <c r="Z21" s="4">
        <f t="shared" si="21"/>
        <v>8.6150373056994578E-2</v>
      </c>
      <c r="AA21" s="4">
        <f t="shared" si="22"/>
        <v>8.6150373056994578E-2</v>
      </c>
      <c r="AB21" s="1">
        <f t="shared" si="23"/>
        <v>0</v>
      </c>
    </row>
    <row r="22" spans="1:28" hidden="1">
      <c r="A22" s="115" t="s">
        <v>208</v>
      </c>
      <c r="B22" s="22">
        <v>90</v>
      </c>
      <c r="C22" s="23">
        <v>89.46</v>
      </c>
      <c r="D22" s="24">
        <v>1.0049999999999999</v>
      </c>
      <c r="E22" s="25">
        <f>10%*Q22+13%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111" t="s">
        <v>82</v>
      </c>
      <c r="K22" s="93">
        <f t="shared" si="6"/>
        <v>43511</v>
      </c>
      <c r="L22" s="93">
        <f t="shared" ca="1" si="7"/>
        <v>43558</v>
      </c>
      <c r="M22" s="95">
        <f t="shared" ca="1" si="8"/>
        <v>4230</v>
      </c>
      <c r="N22" s="112">
        <f t="shared" ca="1" si="9"/>
        <v>1.4841607565011825</v>
      </c>
      <c r="O22" s="102">
        <f t="shared" si="2"/>
        <v>89.907299999999978</v>
      </c>
      <c r="P22" s="102">
        <f t="shared" si="3"/>
        <v>9.2700000000021987E-2</v>
      </c>
      <c r="Q22" s="105">
        <f>O22/150</f>
        <v>0.59938199999999986</v>
      </c>
      <c r="R22" s="6">
        <f t="shared" si="17"/>
        <v>3163.17</v>
      </c>
      <c r="S22" s="118">
        <f t="shared" si="4"/>
        <v>3178.9858499999996</v>
      </c>
      <c r="T22" s="118"/>
      <c r="U22" s="118"/>
      <c r="V22" s="119">
        <f t="shared" si="18"/>
        <v>0</v>
      </c>
      <c r="W22" s="119">
        <f t="shared" si="19"/>
        <v>3178.9858499999996</v>
      </c>
      <c r="X22" s="109">
        <f t="shared" si="12"/>
        <v>2985</v>
      </c>
      <c r="Y22" s="6">
        <f t="shared" si="20"/>
        <v>193.98584999999957</v>
      </c>
      <c r="Z22" s="4">
        <f t="shared" si="21"/>
        <v>6.4986884422110425E-2</v>
      </c>
      <c r="AA22" s="4">
        <f t="shared" si="22"/>
        <v>6.4986884422110425E-2</v>
      </c>
      <c r="AB22" s="1">
        <f t="shared" si="23"/>
        <v>0</v>
      </c>
    </row>
    <row r="23" spans="1:28">
      <c r="A23" s="116" t="s">
        <v>199</v>
      </c>
      <c r="B23">
        <v>270</v>
      </c>
      <c r="C23" s="55">
        <v>253.95</v>
      </c>
      <c r="D23" s="56">
        <v>1.0616000000000001</v>
      </c>
      <c r="E23" s="19">
        <f>10%*Q23+13%</f>
        <v>0.30972887999999998</v>
      </c>
      <c r="F23" s="44">
        <f t="shared" si="0"/>
        <v>0.29862505555555552</v>
      </c>
      <c r="H23" s="41">
        <f t="shared" si="1"/>
        <v>80.628764999999987</v>
      </c>
      <c r="I23" t="s">
        <v>7</v>
      </c>
      <c r="J23" s="109" t="s">
        <v>14</v>
      </c>
      <c r="K23" s="93">
        <f t="shared" si="6"/>
        <v>43493</v>
      </c>
      <c r="L23" s="93" t="str">
        <f t="shared" ca="1" si="7"/>
        <v>2019-09-09</v>
      </c>
      <c r="M23" s="95">
        <f t="shared" ca="1" si="8"/>
        <v>60480</v>
      </c>
      <c r="N23" s="112">
        <f t="shared" ca="1" si="9"/>
        <v>0.48659886284722215</v>
      </c>
      <c r="O23" s="102">
        <f t="shared" si="2"/>
        <v>269.59332000000001</v>
      </c>
      <c r="P23" s="102">
        <f t="shared" si="3"/>
        <v>0.40667999999999438</v>
      </c>
      <c r="Q23" s="105">
        <f t="shared" si="10"/>
        <v>1.7972888</v>
      </c>
      <c r="R23" s="6">
        <f t="shared" si="17"/>
        <v>3417.12</v>
      </c>
      <c r="S23" s="118">
        <f t="shared" si="4"/>
        <v>3627.6145920000004</v>
      </c>
      <c r="T23" s="118"/>
      <c r="U23" s="118"/>
      <c r="V23" s="119">
        <f t="shared" si="18"/>
        <v>0</v>
      </c>
      <c r="W23" s="119">
        <f t="shared" si="19"/>
        <v>3627.6145920000004</v>
      </c>
      <c r="X23" s="109">
        <f t="shared" si="12"/>
        <v>3255</v>
      </c>
      <c r="Y23" s="6">
        <f t="shared" si="20"/>
        <v>372.61459200000036</v>
      </c>
      <c r="Z23" s="4">
        <f t="shared" si="21"/>
        <v>0.11447452903225819</v>
      </c>
      <c r="AA23" s="4">
        <f t="shared" si="22"/>
        <v>0.11447452903225819</v>
      </c>
      <c r="AB23" s="1">
        <f t="shared" si="23"/>
        <v>0</v>
      </c>
    </row>
    <row r="24" spans="1:28">
      <c r="A24" s="116" t="s">
        <v>200</v>
      </c>
      <c r="B24">
        <v>270</v>
      </c>
      <c r="C24" s="55">
        <v>253.16</v>
      </c>
      <c r="D24" s="56">
        <v>1.0649</v>
      </c>
      <c r="E24" s="19">
        <f t="shared" ref="E24:E87" si="24">10%*Q24+13%</f>
        <v>0.30972672266666668</v>
      </c>
      <c r="F24" s="37">
        <f t="shared" si="0"/>
        <v>0.29458522962962957</v>
      </c>
      <c r="H24" s="41">
        <f t="shared" si="1"/>
        <v>79.538011999999981</v>
      </c>
      <c r="I24" t="s">
        <v>7</v>
      </c>
      <c r="J24" s="109" t="s">
        <v>15</v>
      </c>
      <c r="K24" s="93">
        <f t="shared" si="6"/>
        <v>43494</v>
      </c>
      <c r="L24" s="93" t="str">
        <f t="shared" ca="1" si="7"/>
        <v>2019-09-09</v>
      </c>
      <c r="M24" s="95">
        <f t="shared" ca="1" si="8"/>
        <v>60210</v>
      </c>
      <c r="N24" s="112">
        <f t="shared" ca="1" si="9"/>
        <v>0.48216864939378834</v>
      </c>
      <c r="O24" s="102">
        <f t="shared" si="2"/>
        <v>269.59008399999999</v>
      </c>
      <c r="P24" s="102">
        <f t="shared" si="3"/>
        <v>0.40991600000000972</v>
      </c>
      <c r="Q24" s="105">
        <f t="shared" si="10"/>
        <v>1.7972672266666665</v>
      </c>
      <c r="R24" s="6">
        <f t="shared" si="17"/>
        <v>3670.2799999999997</v>
      </c>
      <c r="S24" s="118">
        <f t="shared" si="4"/>
        <v>3908.4811719999998</v>
      </c>
      <c r="T24" s="118"/>
      <c r="U24" s="118"/>
      <c r="V24" s="119">
        <f t="shared" si="18"/>
        <v>0</v>
      </c>
      <c r="W24" s="119">
        <f t="shared" si="19"/>
        <v>3908.4811719999998</v>
      </c>
      <c r="X24" s="109">
        <f t="shared" si="12"/>
        <v>3525</v>
      </c>
      <c r="Y24" s="6">
        <f t="shared" si="20"/>
        <v>383.48117199999979</v>
      </c>
      <c r="Z24" s="4">
        <f t="shared" si="21"/>
        <v>0.10878898496453893</v>
      </c>
      <c r="AA24" s="4">
        <f t="shared" si="22"/>
        <v>0.10878898496453893</v>
      </c>
      <c r="AB24" s="1">
        <f t="shared" si="23"/>
        <v>0</v>
      </c>
    </row>
    <row r="25" spans="1:28">
      <c r="A25" s="115" t="s">
        <v>201</v>
      </c>
      <c r="B25" s="22">
        <v>255</v>
      </c>
      <c r="C25" s="107">
        <v>240.9</v>
      </c>
      <c r="D25" s="108">
        <v>1.0569999999999999</v>
      </c>
      <c r="E25" s="25">
        <f t="shared" si="24"/>
        <v>0.29975419999999997</v>
      </c>
      <c r="F25" s="37">
        <f t="shared" si="0"/>
        <v>0.29388235294117648</v>
      </c>
      <c r="G25" s="26">
        <v>329.94</v>
      </c>
      <c r="H25" s="43">
        <f t="shared" si="1"/>
        <v>74.94</v>
      </c>
      <c r="I25" s="22" t="s">
        <v>11</v>
      </c>
      <c r="J25" s="111" t="s">
        <v>649</v>
      </c>
      <c r="K25" s="93">
        <f t="shared" si="6"/>
        <v>43495</v>
      </c>
      <c r="L25" s="93">
        <f t="shared" ca="1" si="7"/>
        <v>43714</v>
      </c>
      <c r="M25" s="95">
        <f t="shared" ca="1" si="8"/>
        <v>55845</v>
      </c>
      <c r="N25" s="112">
        <f t="shared" ca="1" si="9"/>
        <v>0.48980392156862745</v>
      </c>
      <c r="O25" s="102">
        <f t="shared" si="2"/>
        <v>254.63129999999998</v>
      </c>
      <c r="P25" s="102">
        <f t="shared" si="3"/>
        <v>0.36870000000001824</v>
      </c>
      <c r="Q25" s="105">
        <f t="shared" si="10"/>
        <v>1.6975419999999999</v>
      </c>
      <c r="R25" s="6">
        <f t="shared" si="17"/>
        <v>3911.18</v>
      </c>
      <c r="S25" s="118">
        <f t="shared" si="4"/>
        <v>4134.11726</v>
      </c>
      <c r="T25" s="118"/>
      <c r="U25" s="118"/>
      <c r="V25" s="119">
        <f t="shared" si="18"/>
        <v>0</v>
      </c>
      <c r="W25" s="119">
        <f t="shared" si="19"/>
        <v>4134.11726</v>
      </c>
      <c r="X25" s="109">
        <f t="shared" si="12"/>
        <v>3780</v>
      </c>
      <c r="Y25" s="6">
        <f t="shared" si="20"/>
        <v>354.11725999999999</v>
      </c>
      <c r="Z25" s="4">
        <f t="shared" si="21"/>
        <v>9.3681814814814857E-2</v>
      </c>
      <c r="AA25" s="4">
        <f t="shared" si="22"/>
        <v>9.3681814814814857E-2</v>
      </c>
      <c r="AB25" s="1">
        <f t="shared" si="23"/>
        <v>0</v>
      </c>
    </row>
    <row r="26" spans="1:28">
      <c r="A26" s="116" t="s">
        <v>202</v>
      </c>
      <c r="B26">
        <v>270</v>
      </c>
      <c r="C26" s="55">
        <v>252.58</v>
      </c>
      <c r="D26" s="56">
        <v>1.0673999999999999</v>
      </c>
      <c r="E26" s="19">
        <f t="shared" si="24"/>
        <v>0.30973592799999999</v>
      </c>
      <c r="F26" s="37">
        <f t="shared" si="0"/>
        <v>0.29161928148148153</v>
      </c>
      <c r="H26" s="41">
        <f t="shared" si="1"/>
        <v>78.737206000000015</v>
      </c>
      <c r="I26" t="s">
        <v>7</v>
      </c>
      <c r="J26" s="109" t="s">
        <v>17</v>
      </c>
      <c r="K26" s="93">
        <f t="shared" si="6"/>
        <v>43496</v>
      </c>
      <c r="L26" s="93" t="str">
        <f t="shared" ca="1" si="7"/>
        <v>2019-09-09</v>
      </c>
      <c r="M26" s="95">
        <f t="shared" ca="1" si="8"/>
        <v>59670</v>
      </c>
      <c r="N26" s="112">
        <f t="shared" ca="1" si="9"/>
        <v>0.48163365493547855</v>
      </c>
      <c r="O26" s="102">
        <f t="shared" si="2"/>
        <v>269.60389199999997</v>
      </c>
      <c r="P26" s="102">
        <f t="shared" si="3"/>
        <v>0.39610800000002655</v>
      </c>
      <c r="Q26" s="105">
        <f t="shared" si="10"/>
        <v>1.7973592799999998</v>
      </c>
      <c r="R26" s="6">
        <f t="shared" si="17"/>
        <v>4163.76</v>
      </c>
      <c r="S26" s="118">
        <f t="shared" si="4"/>
        <v>4444.3974239999998</v>
      </c>
      <c r="T26" s="118"/>
      <c r="U26" s="118"/>
      <c r="V26" s="119">
        <f t="shared" si="18"/>
        <v>0</v>
      </c>
      <c r="W26" s="119">
        <f t="shared" si="19"/>
        <v>4444.3974239999998</v>
      </c>
      <c r="X26" s="109">
        <f t="shared" si="12"/>
        <v>4050</v>
      </c>
      <c r="Y26" s="6">
        <f t="shared" si="20"/>
        <v>394.39742399999977</v>
      </c>
      <c r="Z26" s="4">
        <f t="shared" si="21"/>
        <v>9.7382080000000038E-2</v>
      </c>
      <c r="AA26" s="4">
        <f t="shared" si="22"/>
        <v>9.7382080000000038E-2</v>
      </c>
      <c r="AB26" s="1">
        <f t="shared" si="23"/>
        <v>0</v>
      </c>
    </row>
    <row r="27" spans="1:28">
      <c r="A27" s="116" t="s">
        <v>203</v>
      </c>
      <c r="B27">
        <v>255</v>
      </c>
      <c r="C27" s="55">
        <v>235.44</v>
      </c>
      <c r="D27" s="56">
        <v>1.0814999999999999</v>
      </c>
      <c r="E27" s="19">
        <f t="shared" si="24"/>
        <v>0.29975224</v>
      </c>
      <c r="F27" s="37">
        <f t="shared" si="0"/>
        <v>0.27479218823529405</v>
      </c>
      <c r="H27" s="41">
        <f t="shared" si="1"/>
        <v>70.072007999999983</v>
      </c>
      <c r="I27" t="s">
        <v>7</v>
      </c>
      <c r="J27" s="109" t="s">
        <v>18</v>
      </c>
      <c r="K27" s="93">
        <f t="shared" si="6"/>
        <v>43497</v>
      </c>
      <c r="L27" s="93" t="str">
        <f t="shared" ca="1" si="7"/>
        <v>2019-09-09</v>
      </c>
      <c r="M27" s="95">
        <f t="shared" ca="1" si="8"/>
        <v>56100</v>
      </c>
      <c r="N27" s="112">
        <f t="shared" ca="1" si="9"/>
        <v>0.4559052213903742</v>
      </c>
      <c r="O27" s="102">
        <f t="shared" si="2"/>
        <v>254.62835999999999</v>
      </c>
      <c r="P27" s="102">
        <f t="shared" si="3"/>
        <v>0.37164000000001352</v>
      </c>
      <c r="Q27" s="105">
        <f t="shared" si="10"/>
        <v>1.6975224</v>
      </c>
      <c r="R27" s="6">
        <f t="shared" si="17"/>
        <v>4399.2</v>
      </c>
      <c r="S27" s="118">
        <f t="shared" si="4"/>
        <v>4757.7347999999993</v>
      </c>
      <c r="T27" s="118"/>
      <c r="U27" s="118"/>
      <c r="V27" s="119">
        <f t="shared" si="18"/>
        <v>0</v>
      </c>
      <c r="W27" s="119">
        <f t="shared" si="19"/>
        <v>4757.7347999999993</v>
      </c>
      <c r="X27" s="109">
        <f t="shared" si="12"/>
        <v>4305</v>
      </c>
      <c r="Y27" s="6">
        <f t="shared" si="20"/>
        <v>452.73479999999927</v>
      </c>
      <c r="Z27" s="4">
        <f t="shared" si="21"/>
        <v>0.10516487804878039</v>
      </c>
      <c r="AA27" s="4">
        <f t="shared" si="22"/>
        <v>0.10516487804878039</v>
      </c>
      <c r="AB27" s="1">
        <f t="shared" si="23"/>
        <v>0</v>
      </c>
    </row>
    <row r="28" spans="1:28">
      <c r="A28" s="116" t="s">
        <v>204</v>
      </c>
      <c r="B28">
        <v>255</v>
      </c>
      <c r="C28" s="55">
        <v>231.51</v>
      </c>
      <c r="D28" s="56">
        <v>1.0999000000000001</v>
      </c>
      <c r="E28" s="19">
        <f t="shared" si="24"/>
        <v>0.29975856600000006</v>
      </c>
      <c r="F28" s="37">
        <f t="shared" si="0"/>
        <v>0.25351316470588225</v>
      </c>
      <c r="H28" s="41">
        <f t="shared" si="1"/>
        <v>64.645856999999978</v>
      </c>
      <c r="I28" t="s">
        <v>7</v>
      </c>
      <c r="J28" s="109" t="s">
        <v>19</v>
      </c>
      <c r="K28" s="93">
        <f t="shared" si="6"/>
        <v>43507</v>
      </c>
      <c r="L28" s="93" t="str">
        <f t="shared" ca="1" si="7"/>
        <v>2019-09-09</v>
      </c>
      <c r="M28" s="95">
        <f t="shared" ca="1" si="8"/>
        <v>53550</v>
      </c>
      <c r="N28" s="112">
        <f t="shared" ca="1" si="9"/>
        <v>0.44063002436974774</v>
      </c>
      <c r="O28" s="102">
        <f t="shared" si="2"/>
        <v>254.63784900000002</v>
      </c>
      <c r="P28" s="102">
        <f t="shared" si="3"/>
        <v>0.36215099999998301</v>
      </c>
      <c r="Q28" s="105">
        <f t="shared" si="10"/>
        <v>1.6975856600000001</v>
      </c>
      <c r="R28" s="6">
        <f t="shared" si="17"/>
        <v>4630.71</v>
      </c>
      <c r="S28" s="118">
        <f t="shared" si="4"/>
        <v>5093.3179290000007</v>
      </c>
      <c r="T28" s="118"/>
      <c r="U28" s="118"/>
      <c r="V28" s="119">
        <f t="shared" si="18"/>
        <v>0</v>
      </c>
      <c r="W28" s="119">
        <f t="shared" si="19"/>
        <v>5093.3179290000007</v>
      </c>
      <c r="X28" s="109">
        <f t="shared" si="12"/>
        <v>4560</v>
      </c>
      <c r="Y28" s="6">
        <f t="shared" si="20"/>
        <v>533.31792900000073</v>
      </c>
      <c r="Z28" s="4">
        <f t="shared" si="21"/>
        <v>0.11695568618421071</v>
      </c>
      <c r="AA28" s="4">
        <f t="shared" si="22"/>
        <v>0.11695568618421071</v>
      </c>
      <c r="AB28" s="1">
        <f t="shared" si="23"/>
        <v>0</v>
      </c>
    </row>
    <row r="29" spans="1:28">
      <c r="A29" s="115" t="s">
        <v>206</v>
      </c>
      <c r="B29" s="22">
        <v>105</v>
      </c>
      <c r="C29" s="107">
        <v>92.94</v>
      </c>
      <c r="D29" s="108">
        <v>1.1282000000000001</v>
      </c>
      <c r="E29" s="25">
        <f t="shared" si="24"/>
        <v>0.19990327200000002</v>
      </c>
      <c r="F29" s="37">
        <f t="shared" si="0"/>
        <v>0.20533333333333337</v>
      </c>
      <c r="G29" s="26">
        <v>126.56</v>
      </c>
      <c r="H29" s="43">
        <f t="shared" si="1"/>
        <v>21.560000000000002</v>
      </c>
      <c r="I29" s="22" t="s">
        <v>627</v>
      </c>
      <c r="J29" s="111" t="s">
        <v>622</v>
      </c>
      <c r="K29" s="93">
        <f t="shared" si="6"/>
        <v>43509</v>
      </c>
      <c r="L29" s="93">
        <f t="shared" ca="1" si="7"/>
        <v>43713</v>
      </c>
      <c r="M29" s="95">
        <f t="shared" ca="1" si="8"/>
        <v>21420</v>
      </c>
      <c r="N29" s="112">
        <f t="shared" ca="1" si="9"/>
        <v>0.36738562091503268</v>
      </c>
      <c r="O29" s="102">
        <f t="shared" si="2"/>
        <v>104.85490800000001</v>
      </c>
      <c r="P29" s="102">
        <f t="shared" si="3"/>
        <v>0.14509199999999112</v>
      </c>
      <c r="Q29" s="105">
        <f t="shared" si="10"/>
        <v>0.69903272000000005</v>
      </c>
      <c r="R29" s="6">
        <f t="shared" si="17"/>
        <v>4723.6499999999996</v>
      </c>
      <c r="S29" s="118">
        <f t="shared" si="4"/>
        <v>5329.2219299999997</v>
      </c>
      <c r="T29" s="118"/>
      <c r="U29" s="118"/>
      <c r="V29" s="119">
        <f t="shared" si="18"/>
        <v>0</v>
      </c>
      <c r="W29" s="119">
        <f t="shared" si="19"/>
        <v>5329.2219299999997</v>
      </c>
      <c r="X29" s="109">
        <f t="shared" si="12"/>
        <v>4665</v>
      </c>
      <c r="Y29" s="6">
        <f t="shared" si="20"/>
        <v>664.2219299999997</v>
      </c>
      <c r="Z29" s="4">
        <f t="shared" si="21"/>
        <v>0.14238412218649521</v>
      </c>
      <c r="AA29" s="4">
        <f t="shared" si="22"/>
        <v>0.14238412218649521</v>
      </c>
      <c r="AB29" s="1">
        <f t="shared" si="23"/>
        <v>0</v>
      </c>
    </row>
    <row r="30" spans="1:28">
      <c r="A30" s="115" t="s">
        <v>209</v>
      </c>
      <c r="B30" s="22">
        <v>90</v>
      </c>
      <c r="C30" s="107">
        <v>78.62</v>
      </c>
      <c r="D30" s="108">
        <v>1.1431</v>
      </c>
      <c r="E30" s="25">
        <f t="shared" si="24"/>
        <v>0.18991368133333333</v>
      </c>
      <c r="F30" s="37">
        <f t="shared" si="0"/>
        <v>0.18955555555555559</v>
      </c>
      <c r="G30" s="26">
        <v>107.06</v>
      </c>
      <c r="H30" s="43">
        <f t="shared" si="1"/>
        <v>17.060000000000002</v>
      </c>
      <c r="I30" s="22" t="s">
        <v>627</v>
      </c>
      <c r="J30" s="111" t="s">
        <v>623</v>
      </c>
      <c r="K30" s="93">
        <f t="shared" si="6"/>
        <v>43514</v>
      </c>
      <c r="L30" s="93">
        <f t="shared" ca="1" si="7"/>
        <v>43713</v>
      </c>
      <c r="M30" s="95">
        <f t="shared" ca="1" si="8"/>
        <v>17910</v>
      </c>
      <c r="N30" s="112">
        <f t="shared" ca="1" si="9"/>
        <v>0.34767727526521497</v>
      </c>
      <c r="O30" s="102">
        <f t="shared" si="2"/>
        <v>89.870522000000008</v>
      </c>
      <c r="P30" s="102">
        <f t="shared" si="3"/>
        <v>0.12947799999999177</v>
      </c>
      <c r="Q30" s="105">
        <f t="shared" si="10"/>
        <v>0.59913681333333335</v>
      </c>
      <c r="R30" s="6">
        <f t="shared" si="17"/>
        <v>4802.2699999999995</v>
      </c>
      <c r="S30" s="118">
        <f t="shared" si="4"/>
        <v>5489.4748369999998</v>
      </c>
      <c r="T30" s="118"/>
      <c r="U30" s="118"/>
      <c r="V30" s="119">
        <f t="shared" si="18"/>
        <v>0</v>
      </c>
      <c r="W30" s="119">
        <f t="shared" si="19"/>
        <v>5489.4748369999998</v>
      </c>
      <c r="X30" s="109">
        <f t="shared" si="12"/>
        <v>4755</v>
      </c>
      <c r="Y30" s="6">
        <f t="shared" si="20"/>
        <v>734.47483699999975</v>
      </c>
      <c r="Z30" s="4">
        <f t="shared" si="21"/>
        <v>0.15446368811777078</v>
      </c>
      <c r="AA30" s="4">
        <f t="shared" si="22"/>
        <v>0.15446368811777078</v>
      </c>
      <c r="AB30" s="1">
        <f t="shared" si="23"/>
        <v>0</v>
      </c>
    </row>
    <row r="31" spans="1:28">
      <c r="A31" s="115" t="s">
        <v>210</v>
      </c>
      <c r="B31" s="22">
        <v>90</v>
      </c>
      <c r="C31" s="107">
        <v>78.77</v>
      </c>
      <c r="D31" s="108">
        <v>1.141</v>
      </c>
      <c r="E31" s="25">
        <f t="shared" si="24"/>
        <v>0.18991771333333335</v>
      </c>
      <c r="F31" s="37">
        <f t="shared" si="0"/>
        <v>0.19188888888888883</v>
      </c>
      <c r="G31" s="26">
        <v>107.27</v>
      </c>
      <c r="H31" s="43">
        <f t="shared" si="1"/>
        <v>17.269999999999996</v>
      </c>
      <c r="I31" s="22" t="s">
        <v>627</v>
      </c>
      <c r="J31" s="111" t="s">
        <v>624</v>
      </c>
      <c r="K31" s="93">
        <f t="shared" si="6"/>
        <v>43515</v>
      </c>
      <c r="L31" s="93">
        <f t="shared" ca="1" si="7"/>
        <v>43713</v>
      </c>
      <c r="M31" s="95">
        <f t="shared" ca="1" si="8"/>
        <v>17820</v>
      </c>
      <c r="N31" s="112">
        <f t="shared" ca="1" si="9"/>
        <v>0.35373456790123448</v>
      </c>
      <c r="O31" s="102">
        <f t="shared" si="2"/>
        <v>89.876570000000001</v>
      </c>
      <c r="P31" s="102">
        <f t="shared" si="3"/>
        <v>0.12342999999999904</v>
      </c>
      <c r="Q31" s="105">
        <f t="shared" si="10"/>
        <v>0.59917713333333333</v>
      </c>
      <c r="R31" s="6">
        <f t="shared" si="17"/>
        <v>4881.04</v>
      </c>
      <c r="S31" s="118">
        <f t="shared" si="4"/>
        <v>5569.2666399999998</v>
      </c>
      <c r="T31" s="118"/>
      <c r="U31" s="118"/>
      <c r="V31" s="119">
        <f t="shared" si="18"/>
        <v>0</v>
      </c>
      <c r="W31" s="119">
        <f t="shared" si="19"/>
        <v>5569.2666399999998</v>
      </c>
      <c r="X31" s="109">
        <f t="shared" si="12"/>
        <v>4845</v>
      </c>
      <c r="Y31" s="6">
        <f t="shared" si="20"/>
        <v>724.26663999999982</v>
      </c>
      <c r="Z31" s="4">
        <f t="shared" si="21"/>
        <v>0.14948743859649127</v>
      </c>
      <c r="AA31" s="4">
        <f t="shared" si="22"/>
        <v>0.14948743859649127</v>
      </c>
      <c r="AB31" s="1">
        <f t="shared" si="23"/>
        <v>0</v>
      </c>
    </row>
    <row r="32" spans="1:28">
      <c r="A32" s="115" t="s">
        <v>211</v>
      </c>
      <c r="B32" s="22">
        <v>90</v>
      </c>
      <c r="C32" s="107">
        <v>78.510000000000005</v>
      </c>
      <c r="D32" s="108">
        <v>1.1447000000000001</v>
      </c>
      <c r="E32" s="25">
        <f t="shared" si="24"/>
        <v>0.18991359800000002</v>
      </c>
      <c r="F32" s="37">
        <f t="shared" si="0"/>
        <v>0.18788888888888886</v>
      </c>
      <c r="G32" s="26">
        <v>106.91</v>
      </c>
      <c r="H32" s="43">
        <f t="shared" si="1"/>
        <v>16.909999999999997</v>
      </c>
      <c r="I32" s="22" t="s">
        <v>627</v>
      </c>
      <c r="J32" s="111" t="s">
        <v>625</v>
      </c>
      <c r="K32" s="93">
        <f t="shared" si="6"/>
        <v>43516</v>
      </c>
      <c r="L32" s="93">
        <f t="shared" ca="1" si="7"/>
        <v>43713</v>
      </c>
      <c r="M32" s="95">
        <f t="shared" ca="1" si="8"/>
        <v>17730</v>
      </c>
      <c r="N32" s="112">
        <f t="shared" ca="1" si="9"/>
        <v>0.34811900733220524</v>
      </c>
      <c r="O32" s="102">
        <f t="shared" si="2"/>
        <v>89.870397000000011</v>
      </c>
      <c r="P32" s="102">
        <f t="shared" si="3"/>
        <v>0.12960299999998881</v>
      </c>
      <c r="Q32" s="105">
        <f t="shared" si="10"/>
        <v>0.59913598000000012</v>
      </c>
      <c r="R32" s="6">
        <f t="shared" si="17"/>
        <v>4959.55</v>
      </c>
      <c r="S32" s="118">
        <f t="shared" si="4"/>
        <v>5677.1968850000003</v>
      </c>
      <c r="T32" s="118"/>
      <c r="U32" s="118"/>
      <c r="V32" s="119">
        <f t="shared" si="18"/>
        <v>0</v>
      </c>
      <c r="W32" s="119">
        <f t="shared" si="19"/>
        <v>5677.1968850000003</v>
      </c>
      <c r="X32" s="109">
        <f t="shared" si="12"/>
        <v>4935</v>
      </c>
      <c r="Y32" s="6">
        <f t="shared" si="20"/>
        <v>742.19688500000029</v>
      </c>
      <c r="Z32" s="4">
        <f t="shared" si="21"/>
        <v>0.15039450557244183</v>
      </c>
      <c r="AA32" s="4">
        <f t="shared" si="22"/>
        <v>0.15039450557244183</v>
      </c>
      <c r="AB32" s="1">
        <f t="shared" si="23"/>
        <v>0</v>
      </c>
    </row>
    <row r="33" spans="1:28">
      <c r="A33" s="115" t="s">
        <v>212</v>
      </c>
      <c r="B33" s="22">
        <v>90</v>
      </c>
      <c r="C33" s="107">
        <v>78.7</v>
      </c>
      <c r="D33" s="108">
        <v>1.1418999999999999</v>
      </c>
      <c r="E33" s="25">
        <f t="shared" si="24"/>
        <v>0.18991168666666666</v>
      </c>
      <c r="F33" s="37">
        <f t="shared" si="0"/>
        <v>0.1907777777777778</v>
      </c>
      <c r="G33" s="26">
        <v>107.17</v>
      </c>
      <c r="H33" s="43">
        <f t="shared" si="1"/>
        <v>17.170000000000002</v>
      </c>
      <c r="I33" s="22" t="s">
        <v>627</v>
      </c>
      <c r="J33" s="111" t="s">
        <v>626</v>
      </c>
      <c r="K33" s="93">
        <f t="shared" si="6"/>
        <v>43517</v>
      </c>
      <c r="L33" s="93">
        <f t="shared" ca="1" si="7"/>
        <v>43713</v>
      </c>
      <c r="M33" s="95">
        <f t="shared" ca="1" si="8"/>
        <v>17640</v>
      </c>
      <c r="N33" s="112">
        <f t="shared" ca="1" si="9"/>
        <v>0.35527494331065762</v>
      </c>
      <c r="O33" s="102">
        <f t="shared" si="2"/>
        <v>89.867530000000002</v>
      </c>
      <c r="P33" s="102">
        <f t="shared" si="3"/>
        <v>0.13246999999999787</v>
      </c>
      <c r="Q33" s="105">
        <f t="shared" si="10"/>
        <v>0.59911686666666664</v>
      </c>
      <c r="R33" s="6">
        <f t="shared" si="17"/>
        <v>5038.25</v>
      </c>
      <c r="S33" s="118">
        <f t="shared" si="4"/>
        <v>5753.1776749999999</v>
      </c>
      <c r="T33" s="118"/>
      <c r="U33" s="118"/>
      <c r="V33" s="119">
        <f t="shared" si="18"/>
        <v>0</v>
      </c>
      <c r="W33" s="119">
        <f t="shared" si="19"/>
        <v>5753.1776749999999</v>
      </c>
      <c r="X33" s="109">
        <f t="shared" si="12"/>
        <v>5025</v>
      </c>
      <c r="Y33" s="6">
        <f t="shared" si="20"/>
        <v>728.17767499999991</v>
      </c>
      <c r="Z33" s="4">
        <f t="shared" si="21"/>
        <v>0.14491098009950254</v>
      </c>
      <c r="AA33" s="4">
        <f t="shared" si="22"/>
        <v>0.14491098009950254</v>
      </c>
      <c r="AB33" s="1">
        <f t="shared" si="23"/>
        <v>0</v>
      </c>
    </row>
    <row r="34" spans="1:28">
      <c r="A34" s="117" t="s">
        <v>213</v>
      </c>
      <c r="B34">
        <v>90</v>
      </c>
      <c r="C34" s="55">
        <v>77.069999999999993</v>
      </c>
      <c r="D34" s="56">
        <v>1.1660999999999999</v>
      </c>
      <c r="E34" s="19">
        <f t="shared" si="24"/>
        <v>0.189914218</v>
      </c>
      <c r="F34" s="37">
        <f t="shared" ref="F34:F65" si="25">IF(G34="",($F$1*C34-B34)/B34,H34/B34)</f>
        <v>0.18233943333333322</v>
      </c>
      <c r="H34" s="41">
        <f t="shared" ref="H34:H65" si="26">IF(G34="",$F$1*C34-B34,G34-B34)</f>
        <v>16.410548999999989</v>
      </c>
      <c r="I34" t="s">
        <v>7</v>
      </c>
      <c r="J34" s="109" t="s">
        <v>25</v>
      </c>
      <c r="K34" s="93">
        <f t="shared" si="6"/>
        <v>43518</v>
      </c>
      <c r="L34" s="93" t="str">
        <f t="shared" ca="1" si="7"/>
        <v>2019-09-09</v>
      </c>
      <c r="M34" s="95">
        <f t="shared" ca="1" si="8"/>
        <v>17910</v>
      </c>
      <c r="N34" s="112">
        <f t="shared" ca="1" si="9"/>
        <v>0.33444167420435489</v>
      </c>
      <c r="O34" s="102">
        <f t="shared" ref="O34:O65" si="27">D34*C34</f>
        <v>89.87132699999998</v>
      </c>
      <c r="P34" s="102">
        <f t="shared" ref="P34:P65" si="28">B34-O34</f>
        <v>0.12867300000002047</v>
      </c>
      <c r="Q34" s="105">
        <f t="shared" si="10"/>
        <v>0.59914217999999986</v>
      </c>
      <c r="R34" s="6">
        <f t="shared" si="17"/>
        <v>5115.32</v>
      </c>
      <c r="S34" s="118">
        <f t="shared" ref="S34:S65" si="29">R34*D34</f>
        <v>5964.974651999999</v>
      </c>
      <c r="T34" s="118"/>
      <c r="U34" s="118"/>
      <c r="V34" s="119">
        <f t="shared" si="18"/>
        <v>0</v>
      </c>
      <c r="W34" s="119">
        <f t="shared" si="19"/>
        <v>5964.974651999999</v>
      </c>
      <c r="X34" s="109">
        <f t="shared" si="12"/>
        <v>5115</v>
      </c>
      <c r="Y34" s="6">
        <f t="shared" si="20"/>
        <v>849.97465199999897</v>
      </c>
      <c r="Z34" s="4">
        <f t="shared" si="21"/>
        <v>0.1661729524926685</v>
      </c>
      <c r="AA34" s="4">
        <f t="shared" si="22"/>
        <v>0.1661729524926685</v>
      </c>
      <c r="AB34" s="1">
        <f t="shared" si="23"/>
        <v>0</v>
      </c>
    </row>
    <row r="35" spans="1:28">
      <c r="A35" s="117" t="s">
        <v>214</v>
      </c>
      <c r="B35">
        <v>135</v>
      </c>
      <c r="C35" s="55">
        <v>109.44</v>
      </c>
      <c r="D35" s="56">
        <v>1.2319</v>
      </c>
      <c r="E35" s="19">
        <f t="shared" si="24"/>
        <v>0.21987942399999999</v>
      </c>
      <c r="F35" s="37">
        <f t="shared" si="25"/>
        <v>0.11928746666666677</v>
      </c>
      <c r="H35" s="41">
        <f t="shared" si="26"/>
        <v>16.103808000000015</v>
      </c>
      <c r="I35" t="s">
        <v>7</v>
      </c>
      <c r="J35" s="109" t="s">
        <v>26</v>
      </c>
      <c r="K35" s="93">
        <f t="shared" si="6"/>
        <v>43521</v>
      </c>
      <c r="L35" s="93" t="str">
        <f t="shared" ca="1" si="7"/>
        <v>2019-09-09</v>
      </c>
      <c r="M35" s="95">
        <f t="shared" ca="1" si="8"/>
        <v>26460</v>
      </c>
      <c r="N35" s="112">
        <f t="shared" ca="1" si="9"/>
        <v>0.22214247619047639</v>
      </c>
      <c r="O35" s="102">
        <f t="shared" si="27"/>
        <v>134.81913599999999</v>
      </c>
      <c r="P35" s="102">
        <f t="shared" si="28"/>
        <v>0.1808640000000139</v>
      </c>
      <c r="Q35" s="105">
        <f t="shared" si="10"/>
        <v>0.89879423999999986</v>
      </c>
      <c r="R35" s="6">
        <f t="shared" si="17"/>
        <v>4891.74</v>
      </c>
      <c r="S35" s="118">
        <f t="shared" si="29"/>
        <v>6026.1345059999994</v>
      </c>
      <c r="T35" s="118">
        <v>333.02</v>
      </c>
      <c r="U35" s="118">
        <v>371.31</v>
      </c>
      <c r="V35" s="119">
        <f t="shared" si="18"/>
        <v>371.31</v>
      </c>
      <c r="W35" s="119">
        <f t="shared" si="19"/>
        <v>6397.4445059999998</v>
      </c>
      <c r="X35" s="109">
        <f t="shared" ref="X35:X66" si="30">X34+B35</f>
        <v>5250</v>
      </c>
      <c r="Y35" s="6">
        <f t="shared" si="20"/>
        <v>1147.4445059999998</v>
      </c>
      <c r="Z35" s="4">
        <f t="shared" si="21"/>
        <v>0.21856085828571414</v>
      </c>
      <c r="AA35" s="4">
        <f t="shared" si="22"/>
        <v>0.23519520731999788</v>
      </c>
      <c r="AB35" s="1">
        <f t="shared" si="23"/>
        <v>5.8040362781069506E-2</v>
      </c>
    </row>
    <row r="36" spans="1:28">
      <c r="A36" s="117" t="s">
        <v>215</v>
      </c>
      <c r="B36">
        <v>135</v>
      </c>
      <c r="C36" s="55">
        <v>110.69</v>
      </c>
      <c r="D36" s="56">
        <v>1.218</v>
      </c>
      <c r="E36" s="19">
        <f t="shared" si="24"/>
        <v>0.21988027999999998</v>
      </c>
      <c r="F36" s="37">
        <f t="shared" si="25"/>
        <v>0.13207172592592584</v>
      </c>
      <c r="H36" s="41">
        <f t="shared" si="26"/>
        <v>17.829682999999989</v>
      </c>
      <c r="I36" t="s">
        <v>7</v>
      </c>
      <c r="J36" s="109" t="s">
        <v>27</v>
      </c>
      <c r="K36" s="93">
        <f t="shared" si="6"/>
        <v>43522</v>
      </c>
      <c r="L36" s="93" t="str">
        <f t="shared" ca="1" si="7"/>
        <v>2019-09-09</v>
      </c>
      <c r="M36" s="95">
        <f t="shared" ca="1" si="8"/>
        <v>26325</v>
      </c>
      <c r="N36" s="112">
        <f t="shared" ca="1" si="9"/>
        <v>0.24721117929724581</v>
      </c>
      <c r="O36" s="102">
        <f t="shared" si="27"/>
        <v>134.82041999999998</v>
      </c>
      <c r="P36" s="102">
        <f t="shared" si="28"/>
        <v>0.17958000000001562</v>
      </c>
      <c r="Q36" s="105">
        <f t="shared" si="10"/>
        <v>0.8988027999999999</v>
      </c>
      <c r="R36" s="6">
        <f t="shared" ref="R36:R67" si="31">R35+C36-T36</f>
        <v>5002.4299999999994</v>
      </c>
      <c r="S36" s="118">
        <f t="shared" si="29"/>
        <v>6092.9597399999993</v>
      </c>
      <c r="T36" s="118"/>
      <c r="U36" s="118"/>
      <c r="V36" s="119">
        <f t="shared" si="18"/>
        <v>371.31</v>
      </c>
      <c r="W36" s="119">
        <f t="shared" si="19"/>
        <v>6464.2697399999997</v>
      </c>
      <c r="X36" s="109">
        <f t="shared" si="30"/>
        <v>5385</v>
      </c>
      <c r="Y36" s="6">
        <f t="shared" si="20"/>
        <v>1079.2697399999997</v>
      </c>
      <c r="Z36" s="4">
        <f t="shared" si="21"/>
        <v>0.2004214930362116</v>
      </c>
      <c r="AA36" s="4">
        <f t="shared" si="22"/>
        <v>0.21526455365210051</v>
      </c>
      <c r="AB36" s="1">
        <f t="shared" si="23"/>
        <v>5.7440362938815118E-2</v>
      </c>
    </row>
    <row r="37" spans="1:28">
      <c r="A37" s="117" t="s">
        <v>216</v>
      </c>
      <c r="B37">
        <v>135</v>
      </c>
      <c r="C37" s="55">
        <v>110.89</v>
      </c>
      <c r="D37" s="56">
        <v>1.2158</v>
      </c>
      <c r="E37" s="19">
        <f t="shared" si="24"/>
        <v>0.21988004133333333</v>
      </c>
      <c r="F37" s="37">
        <f t="shared" si="25"/>
        <v>0.13411720740740751</v>
      </c>
      <c r="H37" s="41">
        <f t="shared" si="26"/>
        <v>18.105823000000015</v>
      </c>
      <c r="I37" t="s">
        <v>7</v>
      </c>
      <c r="J37" s="109" t="s">
        <v>29</v>
      </c>
      <c r="K37" s="93">
        <f t="shared" si="6"/>
        <v>43523</v>
      </c>
      <c r="L37" s="93" t="str">
        <f t="shared" ca="1" si="7"/>
        <v>2019-09-09</v>
      </c>
      <c r="M37" s="95">
        <f t="shared" ca="1" si="8"/>
        <v>26190</v>
      </c>
      <c r="N37" s="112">
        <f t="shared" ca="1" si="9"/>
        <v>0.2523339211531121</v>
      </c>
      <c r="O37" s="102">
        <f t="shared" si="27"/>
        <v>134.82006200000001</v>
      </c>
      <c r="P37" s="102">
        <f t="shared" si="28"/>
        <v>0.17993799999999283</v>
      </c>
      <c r="Q37" s="105">
        <f t="shared" si="10"/>
        <v>0.89880041333333338</v>
      </c>
      <c r="R37" s="6">
        <f t="shared" si="31"/>
        <v>5113.32</v>
      </c>
      <c r="S37" s="118">
        <f t="shared" si="29"/>
        <v>6216.7744559999992</v>
      </c>
      <c r="T37" s="118"/>
      <c r="U37" s="118"/>
      <c r="V37" s="119">
        <f t="shared" si="18"/>
        <v>371.31</v>
      </c>
      <c r="W37" s="119">
        <f t="shared" si="19"/>
        <v>6588.0844559999996</v>
      </c>
      <c r="X37" s="109">
        <f t="shared" si="30"/>
        <v>5520</v>
      </c>
      <c r="Y37" s="6">
        <f t="shared" si="20"/>
        <v>1068.0844559999996</v>
      </c>
      <c r="Z37" s="4">
        <f t="shared" si="21"/>
        <v>0.19349356086956515</v>
      </c>
      <c r="AA37" s="4">
        <f t="shared" si="22"/>
        <v>0.20744780827744536</v>
      </c>
      <c r="AB37" s="1">
        <f t="shared" si="23"/>
        <v>5.6360843956976742E-2</v>
      </c>
    </row>
    <row r="38" spans="1:28">
      <c r="A38" s="117" t="s">
        <v>217</v>
      </c>
      <c r="B38">
        <v>135</v>
      </c>
      <c r="C38" s="55">
        <v>111.16</v>
      </c>
      <c r="D38" s="56">
        <v>1.2129000000000001</v>
      </c>
      <c r="E38" s="19">
        <f t="shared" si="24"/>
        <v>0.21988397600000001</v>
      </c>
      <c r="F38" s="37">
        <f t="shared" si="25"/>
        <v>0.1368786074074074</v>
      </c>
      <c r="H38" s="41">
        <f t="shared" si="26"/>
        <v>18.478611999999998</v>
      </c>
      <c r="I38" t="s">
        <v>7</v>
      </c>
      <c r="J38" s="109" t="s">
        <v>30</v>
      </c>
      <c r="K38" s="93">
        <f t="shared" si="6"/>
        <v>43524</v>
      </c>
      <c r="L38" s="93" t="str">
        <f t="shared" ca="1" si="7"/>
        <v>2019-09-09</v>
      </c>
      <c r="M38" s="95">
        <f t="shared" ca="1" si="8"/>
        <v>26055</v>
      </c>
      <c r="N38" s="112">
        <f t="shared" ca="1" si="9"/>
        <v>0.258863687583957</v>
      </c>
      <c r="O38" s="102">
        <f t="shared" si="27"/>
        <v>134.825964</v>
      </c>
      <c r="P38" s="102">
        <f t="shared" si="28"/>
        <v>0.17403600000000097</v>
      </c>
      <c r="Q38" s="105">
        <f t="shared" si="10"/>
        <v>0.89883975999999999</v>
      </c>
      <c r="R38" s="6">
        <f t="shared" si="31"/>
        <v>5224.4799999999996</v>
      </c>
      <c r="S38" s="118">
        <f t="shared" si="29"/>
        <v>6336.7717919999996</v>
      </c>
      <c r="T38" s="118"/>
      <c r="U38" s="118"/>
      <c r="V38" s="119">
        <f t="shared" si="18"/>
        <v>371.31</v>
      </c>
      <c r="W38" s="119">
        <f t="shared" si="19"/>
        <v>6708.081792</v>
      </c>
      <c r="X38" s="109">
        <f t="shared" si="30"/>
        <v>5655</v>
      </c>
      <c r="Y38" s="6">
        <f t="shared" si="20"/>
        <v>1053.081792</v>
      </c>
      <c r="Z38" s="4">
        <f t="shared" si="21"/>
        <v>0.18622136021220159</v>
      </c>
      <c r="AA38" s="4">
        <f t="shared" si="22"/>
        <v>0.19930801996332104</v>
      </c>
      <c r="AB38" s="1">
        <f t="shared" si="23"/>
        <v>5.5352634555353976E-2</v>
      </c>
    </row>
    <row r="39" spans="1:28">
      <c r="A39" s="117" t="s">
        <v>218</v>
      </c>
      <c r="B39">
        <v>135</v>
      </c>
      <c r="C39" s="55">
        <v>108.9</v>
      </c>
      <c r="D39" s="56">
        <v>1.2381</v>
      </c>
      <c r="E39" s="19">
        <f t="shared" si="24"/>
        <v>0.21988605999999999</v>
      </c>
      <c r="F39" s="37">
        <f t="shared" si="25"/>
        <v>0.11376466666666682</v>
      </c>
      <c r="H39" s="41">
        <f t="shared" si="26"/>
        <v>15.35823000000002</v>
      </c>
      <c r="I39" t="s">
        <v>7</v>
      </c>
      <c r="J39" s="109" t="s">
        <v>31</v>
      </c>
      <c r="K39" s="93">
        <f t="shared" si="6"/>
        <v>43525</v>
      </c>
      <c r="L39" s="93" t="str">
        <f t="shared" ca="1" si="7"/>
        <v>2019-09-09</v>
      </c>
      <c r="M39" s="95">
        <f t="shared" ca="1" si="8"/>
        <v>25920</v>
      </c>
      <c r="N39" s="112">
        <f t="shared" ca="1" si="9"/>
        <v>0.21627137152777806</v>
      </c>
      <c r="O39" s="102">
        <f t="shared" si="27"/>
        <v>134.82909000000001</v>
      </c>
      <c r="P39" s="102">
        <f t="shared" si="28"/>
        <v>0.17090999999999212</v>
      </c>
      <c r="Q39" s="105">
        <f t="shared" si="10"/>
        <v>0.89886060000000001</v>
      </c>
      <c r="R39" s="6">
        <f t="shared" si="31"/>
        <v>5333.3799999999992</v>
      </c>
      <c r="S39" s="118">
        <f t="shared" si="29"/>
        <v>6603.2577779999992</v>
      </c>
      <c r="T39" s="118"/>
      <c r="U39" s="118"/>
      <c r="V39" s="119">
        <f t="shared" si="18"/>
        <v>371.31</v>
      </c>
      <c r="W39" s="119">
        <f t="shared" si="19"/>
        <v>6974.5677779999996</v>
      </c>
      <c r="X39" s="109">
        <f t="shared" si="30"/>
        <v>5790</v>
      </c>
      <c r="Y39" s="6">
        <f t="shared" si="20"/>
        <v>1184.5677779999996</v>
      </c>
      <c r="Z39" s="4">
        <f t="shared" si="21"/>
        <v>0.20458856269430048</v>
      </c>
      <c r="AA39" s="4">
        <f t="shared" si="22"/>
        <v>0.21860777752556415</v>
      </c>
      <c r="AB39" s="1">
        <f t="shared" si="23"/>
        <v>5.3237707599778382E-2</v>
      </c>
    </row>
    <row r="40" spans="1:28">
      <c r="A40" s="117" t="s">
        <v>219</v>
      </c>
      <c r="B40">
        <v>135</v>
      </c>
      <c r="C40" s="55">
        <v>107.7</v>
      </c>
      <c r="D40" s="56">
        <v>1.2518</v>
      </c>
      <c r="E40" s="19">
        <f t="shared" si="24"/>
        <v>0.21987924000000003</v>
      </c>
      <c r="F40" s="37">
        <f t="shared" si="25"/>
        <v>0.10149177777777781</v>
      </c>
      <c r="H40" s="41">
        <f t="shared" si="26"/>
        <v>13.701390000000004</v>
      </c>
      <c r="I40" t="s">
        <v>7</v>
      </c>
      <c r="J40" s="109" t="s">
        <v>47</v>
      </c>
      <c r="K40" s="93">
        <f t="shared" si="6"/>
        <v>43528</v>
      </c>
      <c r="L40" s="93" t="str">
        <f t="shared" ca="1" si="7"/>
        <v>2019-09-09</v>
      </c>
      <c r="M40" s="95">
        <f t="shared" ca="1" si="8"/>
        <v>25515</v>
      </c>
      <c r="N40" s="112">
        <f t="shared" ca="1" si="9"/>
        <v>0.19600263962375078</v>
      </c>
      <c r="O40" s="102">
        <f t="shared" si="27"/>
        <v>134.81886</v>
      </c>
      <c r="P40" s="102">
        <f t="shared" si="28"/>
        <v>0.18113999999999919</v>
      </c>
      <c r="Q40" s="105">
        <f t="shared" si="10"/>
        <v>0.89879240000000005</v>
      </c>
      <c r="R40" s="6">
        <f t="shared" si="31"/>
        <v>5278.079999999999</v>
      </c>
      <c r="S40" s="118">
        <f t="shared" si="29"/>
        <v>6607.100543999999</v>
      </c>
      <c r="T40" s="118">
        <v>163</v>
      </c>
      <c r="U40" s="118">
        <v>184.67</v>
      </c>
      <c r="V40" s="119">
        <f t="shared" si="18"/>
        <v>555.98</v>
      </c>
      <c r="W40" s="119">
        <f t="shared" si="19"/>
        <v>7163.0805439999986</v>
      </c>
      <c r="X40" s="109">
        <f t="shared" si="30"/>
        <v>5925</v>
      </c>
      <c r="Y40" s="6">
        <f t="shared" si="20"/>
        <v>1238.0805439999986</v>
      </c>
      <c r="Z40" s="4">
        <f t="shared" si="21"/>
        <v>0.20895874160337535</v>
      </c>
      <c r="AA40" s="4">
        <f t="shared" si="22"/>
        <v>0.23059711902730817</v>
      </c>
      <c r="AB40" s="1">
        <f t="shared" si="23"/>
        <v>7.7617443582385065E-2</v>
      </c>
    </row>
    <row r="41" spans="1:28">
      <c r="A41" s="117" t="s">
        <v>220</v>
      </c>
      <c r="B41">
        <v>135</v>
      </c>
      <c r="C41" s="55">
        <v>107.11</v>
      </c>
      <c r="D41" s="56">
        <v>1.2587999999999999</v>
      </c>
      <c r="E41" s="19">
        <f t="shared" si="24"/>
        <v>0.21988671199999998</v>
      </c>
      <c r="F41" s="37">
        <f t="shared" si="25"/>
        <v>9.5457607407407372E-2</v>
      </c>
      <c r="H41" s="41">
        <f t="shared" si="26"/>
        <v>12.886776999999995</v>
      </c>
      <c r="I41" t="s">
        <v>7</v>
      </c>
      <c r="J41" s="109" t="s">
        <v>48</v>
      </c>
      <c r="K41" s="93">
        <f t="shared" si="6"/>
        <v>43529</v>
      </c>
      <c r="L41" s="93" t="str">
        <f t="shared" ca="1" si="7"/>
        <v>2019-09-09</v>
      </c>
      <c r="M41" s="95">
        <f t="shared" ca="1" si="8"/>
        <v>25380</v>
      </c>
      <c r="N41" s="112">
        <f t="shared" ca="1" si="9"/>
        <v>0.18532992927501962</v>
      </c>
      <c r="O41" s="102">
        <f t="shared" si="27"/>
        <v>134.83006799999998</v>
      </c>
      <c r="P41" s="102">
        <f t="shared" si="28"/>
        <v>0.16993200000001707</v>
      </c>
      <c r="Q41" s="105">
        <f t="shared" si="10"/>
        <v>0.89886711999999991</v>
      </c>
      <c r="R41" s="6">
        <f t="shared" si="31"/>
        <v>5060.6799999999985</v>
      </c>
      <c r="S41" s="118">
        <f t="shared" si="29"/>
        <v>6370.3839839999973</v>
      </c>
      <c r="T41" s="118">
        <v>324.51</v>
      </c>
      <c r="U41" s="118">
        <v>369.7</v>
      </c>
      <c r="V41" s="119">
        <f t="shared" si="18"/>
        <v>925.68000000000006</v>
      </c>
      <c r="W41" s="119">
        <f t="shared" si="19"/>
        <v>7296.0639839999976</v>
      </c>
      <c r="X41" s="109">
        <f t="shared" si="30"/>
        <v>6060</v>
      </c>
      <c r="Y41" s="6">
        <f t="shared" si="20"/>
        <v>1236.0639839999976</v>
      </c>
      <c r="Z41" s="4">
        <f t="shared" si="21"/>
        <v>0.20397095445544511</v>
      </c>
      <c r="AA41" s="4">
        <f t="shared" si="22"/>
        <v>0.24074541205067024</v>
      </c>
      <c r="AB41" s="1">
        <f t="shared" si="23"/>
        <v>0.12687388734939586</v>
      </c>
    </row>
    <row r="42" spans="1:28">
      <c r="A42" s="117" t="s">
        <v>221</v>
      </c>
      <c r="B42">
        <v>135</v>
      </c>
      <c r="C42" s="55">
        <v>106.24</v>
      </c>
      <c r="D42" s="56">
        <v>1.2690999999999999</v>
      </c>
      <c r="E42" s="19">
        <f t="shared" si="24"/>
        <v>0.21988612266666666</v>
      </c>
      <c r="F42" s="37">
        <f t="shared" si="25"/>
        <v>8.6559762962962888E-2</v>
      </c>
      <c r="H42" s="41">
        <f t="shared" si="26"/>
        <v>11.685567999999989</v>
      </c>
      <c r="I42" t="s">
        <v>7</v>
      </c>
      <c r="J42" s="109" t="s">
        <v>49</v>
      </c>
      <c r="K42" s="93">
        <f t="shared" si="6"/>
        <v>43530</v>
      </c>
      <c r="L42" s="93" t="str">
        <f t="shared" ca="1" si="7"/>
        <v>2019-09-09</v>
      </c>
      <c r="M42" s="95">
        <f t="shared" ca="1" si="8"/>
        <v>25245</v>
      </c>
      <c r="N42" s="112">
        <f t="shared" ca="1" si="9"/>
        <v>0.16895354802931259</v>
      </c>
      <c r="O42" s="102">
        <f t="shared" si="27"/>
        <v>134.82918399999997</v>
      </c>
      <c r="P42" s="102">
        <f t="shared" si="28"/>
        <v>0.1708160000000305</v>
      </c>
      <c r="Q42" s="105">
        <f t="shared" si="10"/>
        <v>0.89886122666666646</v>
      </c>
      <c r="R42" s="6">
        <f t="shared" si="31"/>
        <v>4683.4999999999982</v>
      </c>
      <c r="S42" s="118">
        <f t="shared" si="29"/>
        <v>5943.8298499999974</v>
      </c>
      <c r="T42" s="118">
        <v>483.42</v>
      </c>
      <c r="U42" s="118">
        <v>555.23</v>
      </c>
      <c r="V42" s="119">
        <f t="shared" si="18"/>
        <v>1480.91</v>
      </c>
      <c r="W42" s="119">
        <f t="shared" si="19"/>
        <v>7424.7398499999972</v>
      </c>
      <c r="X42" s="109">
        <f t="shared" si="30"/>
        <v>6195</v>
      </c>
      <c r="Y42" s="6">
        <f t="shared" si="20"/>
        <v>1229.7398499999972</v>
      </c>
      <c r="Z42" s="4">
        <f t="shared" si="21"/>
        <v>0.19850522195318754</v>
      </c>
      <c r="AA42" s="4">
        <f t="shared" si="22"/>
        <v>0.26086473741485561</v>
      </c>
      <c r="AB42" s="1">
        <f t="shared" si="23"/>
        <v>0.19945614660155409</v>
      </c>
    </row>
    <row r="43" spans="1:28">
      <c r="A43" s="117" t="s">
        <v>222</v>
      </c>
      <c r="B43">
        <v>135</v>
      </c>
      <c r="C43" s="55">
        <v>107.27</v>
      </c>
      <c r="D43" s="56">
        <v>1.2568999999999999</v>
      </c>
      <c r="E43" s="19">
        <f t="shared" si="24"/>
        <v>0.21988510866666666</v>
      </c>
      <c r="F43" s="37">
        <f t="shared" si="25"/>
        <v>9.7093992592592548E-2</v>
      </c>
      <c r="H43" s="41">
        <f t="shared" si="26"/>
        <v>13.107688999999993</v>
      </c>
      <c r="I43" t="s">
        <v>7</v>
      </c>
      <c r="J43" s="109" t="s">
        <v>51</v>
      </c>
      <c r="K43" s="93">
        <f t="shared" si="6"/>
        <v>43531</v>
      </c>
      <c r="L43" s="93" t="str">
        <f t="shared" ca="1" si="7"/>
        <v>2019-09-09</v>
      </c>
      <c r="M43" s="95">
        <f t="shared" ca="1" si="8"/>
        <v>25110</v>
      </c>
      <c r="N43" s="112">
        <f t="shared" ca="1" si="9"/>
        <v>0.19053391019514127</v>
      </c>
      <c r="O43" s="102">
        <f t="shared" si="27"/>
        <v>134.82766299999997</v>
      </c>
      <c r="P43" s="102">
        <f t="shared" si="28"/>
        <v>0.17233700000002727</v>
      </c>
      <c r="Q43" s="105">
        <f t="shared" si="10"/>
        <v>0.89885108666666647</v>
      </c>
      <c r="R43" s="6">
        <f t="shared" si="31"/>
        <v>4790.7699999999986</v>
      </c>
      <c r="S43" s="118">
        <f t="shared" si="29"/>
        <v>6021.5188129999979</v>
      </c>
      <c r="T43" s="118"/>
      <c r="U43" s="118"/>
      <c r="V43" s="119">
        <f t="shared" si="18"/>
        <v>1480.91</v>
      </c>
      <c r="W43" s="119">
        <f t="shared" si="19"/>
        <v>7502.4288129999977</v>
      </c>
      <c r="X43" s="109">
        <f t="shared" si="30"/>
        <v>6330</v>
      </c>
      <c r="Y43" s="6">
        <f t="shared" si="20"/>
        <v>1172.4288129999977</v>
      </c>
      <c r="Z43" s="4">
        <f t="shared" si="21"/>
        <v>0.18521782195892533</v>
      </c>
      <c r="AA43" s="4">
        <f t="shared" si="22"/>
        <v>0.24178326510747339</v>
      </c>
      <c r="AB43" s="1">
        <f t="shared" si="23"/>
        <v>0.19739074330621051</v>
      </c>
    </row>
    <row r="44" spans="1:28">
      <c r="A44" s="117" t="s">
        <v>223</v>
      </c>
      <c r="B44">
        <v>135</v>
      </c>
      <c r="C44" s="55">
        <v>111.51</v>
      </c>
      <c r="D44" s="56">
        <v>1.2091000000000001</v>
      </c>
      <c r="E44" s="19">
        <f t="shared" si="24"/>
        <v>0.21988449400000004</v>
      </c>
      <c r="F44" s="37">
        <f t="shared" si="25"/>
        <v>0.14045820000000006</v>
      </c>
      <c r="H44" s="41">
        <f t="shared" si="26"/>
        <v>18.961857000000009</v>
      </c>
      <c r="I44" t="s">
        <v>7</v>
      </c>
      <c r="J44" s="109" t="s">
        <v>52</v>
      </c>
      <c r="K44" s="93">
        <f t="shared" si="6"/>
        <v>43532</v>
      </c>
      <c r="L44" s="93" t="str">
        <f t="shared" ca="1" si="7"/>
        <v>2019-09-09</v>
      </c>
      <c r="M44" s="95">
        <f t="shared" ca="1" si="8"/>
        <v>24975</v>
      </c>
      <c r="N44" s="112">
        <f t="shared" ca="1" si="9"/>
        <v>0.27712023243243256</v>
      </c>
      <c r="O44" s="102">
        <f t="shared" si="27"/>
        <v>134.82674100000003</v>
      </c>
      <c r="P44" s="102">
        <f t="shared" si="28"/>
        <v>0.17325899999997318</v>
      </c>
      <c r="Q44" s="105">
        <f t="shared" si="10"/>
        <v>0.89884494000000015</v>
      </c>
      <c r="R44" s="6">
        <f t="shared" si="31"/>
        <v>4902.2799999999988</v>
      </c>
      <c r="S44" s="118">
        <f t="shared" si="29"/>
        <v>5927.346747999999</v>
      </c>
      <c r="T44" s="118"/>
      <c r="U44" s="118"/>
      <c r="V44" s="119">
        <f t="shared" si="18"/>
        <v>1480.91</v>
      </c>
      <c r="W44" s="119">
        <f t="shared" si="19"/>
        <v>7408.2567479999989</v>
      </c>
      <c r="X44" s="109">
        <f t="shared" si="30"/>
        <v>6465</v>
      </c>
      <c r="Y44" s="6">
        <f t="shared" si="20"/>
        <v>943.25674799999888</v>
      </c>
      <c r="Z44" s="4">
        <f t="shared" si="21"/>
        <v>0.14590204918793481</v>
      </c>
      <c r="AA44" s="4">
        <f t="shared" si="22"/>
        <v>0.18925355441013281</v>
      </c>
      <c r="AB44" s="1">
        <f t="shared" si="23"/>
        <v>0.19989992927820707</v>
      </c>
    </row>
    <row r="45" spans="1:28">
      <c r="A45" s="117" t="s">
        <v>224</v>
      </c>
      <c r="B45">
        <v>135</v>
      </c>
      <c r="C45" s="55">
        <v>109.42</v>
      </c>
      <c r="D45" s="56">
        <v>1.2322</v>
      </c>
      <c r="E45" s="19">
        <f t="shared" si="24"/>
        <v>0.21988488266666667</v>
      </c>
      <c r="F45" s="37">
        <f t="shared" si="25"/>
        <v>0.11908291851851863</v>
      </c>
      <c r="H45" s="41">
        <f t="shared" si="26"/>
        <v>16.076194000000015</v>
      </c>
      <c r="I45" t="s">
        <v>7</v>
      </c>
      <c r="J45" s="109" t="s">
        <v>53</v>
      </c>
      <c r="K45" s="93">
        <f t="shared" si="6"/>
        <v>43535</v>
      </c>
      <c r="L45" s="93" t="str">
        <f t="shared" ca="1" si="7"/>
        <v>2019-09-09</v>
      </c>
      <c r="M45" s="95">
        <f t="shared" ca="1" si="8"/>
        <v>24570</v>
      </c>
      <c r="N45" s="112">
        <f t="shared" ca="1" si="9"/>
        <v>0.23882013878713901</v>
      </c>
      <c r="O45" s="102">
        <f t="shared" si="27"/>
        <v>134.827324</v>
      </c>
      <c r="P45" s="102">
        <f t="shared" si="28"/>
        <v>0.17267599999999561</v>
      </c>
      <c r="Q45" s="105">
        <f t="shared" si="10"/>
        <v>0.89884882666666666</v>
      </c>
      <c r="R45" s="6">
        <f t="shared" si="31"/>
        <v>5011.6999999999989</v>
      </c>
      <c r="S45" s="118">
        <f t="shared" si="29"/>
        <v>6175.4167399999988</v>
      </c>
      <c r="T45" s="118"/>
      <c r="U45" s="118"/>
      <c r="V45" s="119">
        <f t="shared" si="18"/>
        <v>1480.91</v>
      </c>
      <c r="W45" s="119">
        <f t="shared" si="19"/>
        <v>7656.3267399999986</v>
      </c>
      <c r="X45" s="109">
        <f t="shared" si="30"/>
        <v>6600</v>
      </c>
      <c r="Y45" s="6">
        <f t="shared" si="20"/>
        <v>1056.3267399999986</v>
      </c>
      <c r="Z45" s="4">
        <f t="shared" si="21"/>
        <v>0.16004950606060575</v>
      </c>
      <c r="AA45" s="4">
        <f t="shared" si="22"/>
        <v>0.20635049198197297</v>
      </c>
      <c r="AB45" s="1">
        <f t="shared" si="23"/>
        <v>0.19342304087717138</v>
      </c>
    </row>
    <row r="46" spans="1:28">
      <c r="A46" s="117" t="s">
        <v>225</v>
      </c>
      <c r="B46">
        <v>135</v>
      </c>
      <c r="C46" s="55">
        <v>108.72</v>
      </c>
      <c r="D46" s="56">
        <v>1.2402</v>
      </c>
      <c r="E46" s="19">
        <f t="shared" si="24"/>
        <v>0.21988969600000002</v>
      </c>
      <c r="F46" s="37">
        <f t="shared" si="25"/>
        <v>0.11192373333333329</v>
      </c>
      <c r="H46" s="41">
        <f t="shared" si="26"/>
        <v>15.109703999999994</v>
      </c>
      <c r="I46" t="s">
        <v>7</v>
      </c>
      <c r="J46" s="109" t="s">
        <v>54</v>
      </c>
      <c r="K46" s="93">
        <f t="shared" si="6"/>
        <v>43536</v>
      </c>
      <c r="L46" s="93" t="str">
        <f t="shared" ca="1" si="7"/>
        <v>2019-09-09</v>
      </c>
      <c r="M46" s="95">
        <f t="shared" ca="1" si="8"/>
        <v>24435</v>
      </c>
      <c r="N46" s="112">
        <f t="shared" ca="1" si="9"/>
        <v>0.225702556169429</v>
      </c>
      <c r="O46" s="102">
        <f t="shared" si="27"/>
        <v>134.83454399999999</v>
      </c>
      <c r="P46" s="102">
        <f t="shared" si="28"/>
        <v>0.16545600000000604</v>
      </c>
      <c r="Q46" s="105">
        <f t="shared" si="10"/>
        <v>0.89889695999999997</v>
      </c>
      <c r="R46" s="6">
        <f t="shared" si="31"/>
        <v>5120.4199999999992</v>
      </c>
      <c r="S46" s="118">
        <f t="shared" si="29"/>
        <v>6350.3448839999992</v>
      </c>
      <c r="T46" s="118"/>
      <c r="U46" s="118"/>
      <c r="V46" s="119">
        <f t="shared" si="18"/>
        <v>1480.91</v>
      </c>
      <c r="W46" s="119">
        <f t="shared" si="19"/>
        <v>7831.254883999999</v>
      </c>
      <c r="X46" s="109">
        <f t="shared" si="30"/>
        <v>6735</v>
      </c>
      <c r="Y46" s="6">
        <f t="shared" si="20"/>
        <v>1096.254883999999</v>
      </c>
      <c r="Z46" s="4">
        <f t="shared" si="21"/>
        <v>0.16276984172234576</v>
      </c>
      <c r="AA46" s="4">
        <f t="shared" si="22"/>
        <v>0.20864790743972761</v>
      </c>
      <c r="AB46" s="1">
        <f t="shared" si="23"/>
        <v>0.18910251574439757</v>
      </c>
    </row>
    <row r="47" spans="1:28">
      <c r="A47" s="117" t="s">
        <v>226</v>
      </c>
      <c r="B47">
        <v>135</v>
      </c>
      <c r="C47" s="55">
        <v>109.59</v>
      </c>
      <c r="D47" s="56">
        <v>1.2302999999999999</v>
      </c>
      <c r="E47" s="19">
        <f t="shared" si="24"/>
        <v>0.21988571800000001</v>
      </c>
      <c r="F47" s="37">
        <f t="shared" si="25"/>
        <v>0.12082157777777777</v>
      </c>
      <c r="H47" s="41">
        <f t="shared" si="26"/>
        <v>16.310912999999999</v>
      </c>
      <c r="I47" t="s">
        <v>7</v>
      </c>
      <c r="J47" s="109" t="s">
        <v>55</v>
      </c>
      <c r="K47" s="93">
        <f t="shared" si="6"/>
        <v>43537</v>
      </c>
      <c r="L47" s="93" t="str">
        <f t="shared" ca="1" si="7"/>
        <v>2019-09-09</v>
      </c>
      <c r="M47" s="95">
        <f t="shared" ca="1" si="8"/>
        <v>24300</v>
      </c>
      <c r="N47" s="112">
        <f t="shared" ca="1" si="9"/>
        <v>0.24499931049382714</v>
      </c>
      <c r="O47" s="102">
        <f t="shared" si="27"/>
        <v>134.828577</v>
      </c>
      <c r="P47" s="102">
        <f t="shared" si="28"/>
        <v>0.17142300000000432</v>
      </c>
      <c r="Q47" s="105">
        <f t="shared" si="10"/>
        <v>0.89885717999999992</v>
      </c>
      <c r="R47" s="6">
        <f t="shared" si="31"/>
        <v>5230.0099999999993</v>
      </c>
      <c r="S47" s="118">
        <f t="shared" si="29"/>
        <v>6434.4813029999987</v>
      </c>
      <c r="T47" s="118"/>
      <c r="U47" s="118"/>
      <c r="V47" s="119">
        <f t="shared" si="18"/>
        <v>1480.91</v>
      </c>
      <c r="W47" s="119">
        <f t="shared" si="19"/>
        <v>7915.3913029999985</v>
      </c>
      <c r="X47" s="109">
        <f t="shared" si="30"/>
        <v>6870</v>
      </c>
      <c r="Y47" s="6">
        <f t="shared" si="20"/>
        <v>1045.3913029999985</v>
      </c>
      <c r="Z47" s="4">
        <f t="shared" si="21"/>
        <v>0.1521675841339154</v>
      </c>
      <c r="AA47" s="4">
        <f t="shared" si="22"/>
        <v>0.1939828993392203</v>
      </c>
      <c r="AB47" s="1">
        <f t="shared" si="23"/>
        <v>0.18709245611631645</v>
      </c>
    </row>
    <row r="48" spans="1:28">
      <c r="A48" s="117" t="s">
        <v>227</v>
      </c>
      <c r="B48">
        <v>135</v>
      </c>
      <c r="C48" s="55">
        <v>110.31</v>
      </c>
      <c r="D48" s="56">
        <v>1.2222</v>
      </c>
      <c r="E48" s="19">
        <f t="shared" si="24"/>
        <v>0.21988058800000002</v>
      </c>
      <c r="F48" s="37">
        <f t="shared" si="25"/>
        <v>0.12818531111111126</v>
      </c>
      <c r="H48" s="41">
        <f t="shared" si="26"/>
        <v>17.305017000000021</v>
      </c>
      <c r="I48" t="s">
        <v>7</v>
      </c>
      <c r="J48" s="109" t="s">
        <v>56</v>
      </c>
      <c r="K48" s="93">
        <f t="shared" si="6"/>
        <v>43538</v>
      </c>
      <c r="L48" s="93" t="str">
        <f t="shared" ca="1" si="7"/>
        <v>2019-09-09</v>
      </c>
      <c r="M48" s="95">
        <f t="shared" ca="1" si="8"/>
        <v>24165</v>
      </c>
      <c r="N48" s="112">
        <f t="shared" ca="1" si="9"/>
        <v>0.2613834556176291</v>
      </c>
      <c r="O48" s="102">
        <f t="shared" si="27"/>
        <v>134.82088200000001</v>
      </c>
      <c r="P48" s="102">
        <f t="shared" si="28"/>
        <v>0.17911799999998834</v>
      </c>
      <c r="Q48" s="105">
        <f t="shared" si="10"/>
        <v>0.89880588000000006</v>
      </c>
      <c r="R48" s="6">
        <f t="shared" si="31"/>
        <v>5340.32</v>
      </c>
      <c r="S48" s="118">
        <f t="shared" si="29"/>
        <v>6526.9391039999991</v>
      </c>
      <c r="T48" s="118"/>
      <c r="U48" s="118"/>
      <c r="V48" s="119">
        <f t="shared" si="18"/>
        <v>1480.91</v>
      </c>
      <c r="W48" s="119">
        <f t="shared" si="19"/>
        <v>8007.849103999999</v>
      </c>
      <c r="X48" s="109">
        <f t="shared" si="30"/>
        <v>7005</v>
      </c>
      <c r="Y48" s="6">
        <f t="shared" si="20"/>
        <v>1002.849103999999</v>
      </c>
      <c r="Z48" s="4">
        <f t="shared" si="21"/>
        <v>0.14316189921484646</v>
      </c>
      <c r="AA48" s="4">
        <f t="shared" si="22"/>
        <v>0.18154105092422435</v>
      </c>
      <c r="AB48" s="1">
        <f t="shared" si="23"/>
        <v>0.18493230588726642</v>
      </c>
    </row>
    <row r="49" spans="1:29">
      <c r="A49" s="117" t="s">
        <v>228</v>
      </c>
      <c r="B49">
        <v>135</v>
      </c>
      <c r="C49" s="55">
        <v>109</v>
      </c>
      <c r="D49" s="56">
        <v>1.2370000000000001</v>
      </c>
      <c r="E49" s="19">
        <f t="shared" si="24"/>
        <v>0.21988866666666668</v>
      </c>
      <c r="F49" s="37">
        <f t="shared" si="25"/>
        <v>0.11478740740740734</v>
      </c>
      <c r="H49" s="41">
        <f t="shared" si="26"/>
        <v>15.496299999999991</v>
      </c>
      <c r="I49" t="s">
        <v>7</v>
      </c>
      <c r="J49" s="109" t="s">
        <v>57</v>
      </c>
      <c r="K49" s="93">
        <f t="shared" si="6"/>
        <v>43539</v>
      </c>
      <c r="L49" s="93" t="str">
        <f t="shared" ca="1" si="7"/>
        <v>2019-09-09</v>
      </c>
      <c r="M49" s="95">
        <f t="shared" ca="1" si="8"/>
        <v>24030</v>
      </c>
      <c r="N49" s="112">
        <f t="shared" ca="1" si="9"/>
        <v>0.23537867249271729</v>
      </c>
      <c r="O49" s="102">
        <f t="shared" si="27"/>
        <v>134.833</v>
      </c>
      <c r="P49" s="102">
        <f t="shared" si="28"/>
        <v>0.16700000000000159</v>
      </c>
      <c r="Q49" s="105">
        <f t="shared" si="10"/>
        <v>0.89888666666666661</v>
      </c>
      <c r="R49" s="6">
        <f t="shared" si="31"/>
        <v>5449.32</v>
      </c>
      <c r="S49" s="118">
        <f t="shared" si="29"/>
        <v>6740.8088400000006</v>
      </c>
      <c r="T49" s="118"/>
      <c r="U49" s="118"/>
      <c r="V49" s="119">
        <f t="shared" si="18"/>
        <v>1480.91</v>
      </c>
      <c r="W49" s="119">
        <f t="shared" si="19"/>
        <v>8221.7188400000014</v>
      </c>
      <c r="X49" s="109">
        <f t="shared" si="30"/>
        <v>7140</v>
      </c>
      <c r="Y49" s="6">
        <f t="shared" si="20"/>
        <v>1081.7188400000014</v>
      </c>
      <c r="Z49" s="4">
        <f t="shared" si="21"/>
        <v>0.1515012380952383</v>
      </c>
      <c r="AA49" s="4">
        <f t="shared" si="22"/>
        <v>0.1911471349633953</v>
      </c>
      <c r="AB49" s="1">
        <f t="shared" si="23"/>
        <v>0.18012170311579273</v>
      </c>
    </row>
    <row r="50" spans="1:29">
      <c r="A50" s="117" t="s">
        <v>229</v>
      </c>
      <c r="B50">
        <v>135</v>
      </c>
      <c r="C50" s="55">
        <v>106.12</v>
      </c>
      <c r="D50" s="56">
        <v>1.2706</v>
      </c>
      <c r="E50" s="19">
        <f t="shared" si="24"/>
        <v>0.21989071466666668</v>
      </c>
      <c r="F50" s="37">
        <f t="shared" si="25"/>
        <v>8.533247407407421E-2</v>
      </c>
      <c r="H50" s="41">
        <f t="shared" si="26"/>
        <v>11.519884000000019</v>
      </c>
      <c r="I50" t="s">
        <v>7</v>
      </c>
      <c r="J50" s="109" t="s">
        <v>58</v>
      </c>
      <c r="K50" s="93">
        <f t="shared" si="6"/>
        <v>43542</v>
      </c>
      <c r="L50" s="93" t="str">
        <f t="shared" ca="1" si="7"/>
        <v>2019-09-09</v>
      </c>
      <c r="M50" s="95">
        <f t="shared" ca="1" si="8"/>
        <v>23625</v>
      </c>
      <c r="N50" s="112">
        <f t="shared" ca="1" si="9"/>
        <v>0.17797916021164051</v>
      </c>
      <c r="O50" s="102">
        <f t="shared" si="27"/>
        <v>134.836072</v>
      </c>
      <c r="P50" s="102">
        <f t="shared" si="28"/>
        <v>0.16392799999999852</v>
      </c>
      <c r="Q50" s="105">
        <f t="shared" si="10"/>
        <v>0.89890714666666671</v>
      </c>
      <c r="R50" s="6">
        <f t="shared" si="31"/>
        <v>5555.44</v>
      </c>
      <c r="S50" s="118">
        <f t="shared" si="29"/>
        <v>7058.7420639999991</v>
      </c>
      <c r="T50" s="118"/>
      <c r="U50" s="118"/>
      <c r="V50" s="119">
        <f t="shared" si="18"/>
        <v>1480.91</v>
      </c>
      <c r="W50" s="119">
        <f t="shared" si="19"/>
        <v>8539.6520639999999</v>
      </c>
      <c r="X50" s="109">
        <f t="shared" si="30"/>
        <v>7275</v>
      </c>
      <c r="Y50" s="6">
        <f t="shared" si="20"/>
        <v>1264.6520639999999</v>
      </c>
      <c r="Z50" s="4">
        <f t="shared" si="21"/>
        <v>0.17383533525773198</v>
      </c>
      <c r="AA50" s="4">
        <f t="shared" si="22"/>
        <v>0.21826586470006482</v>
      </c>
      <c r="AB50" s="1">
        <f t="shared" si="23"/>
        <v>0.17341573039526592</v>
      </c>
    </row>
    <row r="51" spans="1:29">
      <c r="A51" s="117" t="s">
        <v>230</v>
      </c>
      <c r="B51">
        <v>135</v>
      </c>
      <c r="C51" s="55">
        <v>106.61</v>
      </c>
      <c r="D51" s="56">
        <v>1.2646999999999999</v>
      </c>
      <c r="E51" s="19">
        <f t="shared" si="24"/>
        <v>0.21988644466666668</v>
      </c>
      <c r="F51" s="37">
        <f t="shared" si="25"/>
        <v>9.034390370370371E-2</v>
      </c>
      <c r="H51" s="41">
        <f t="shared" si="26"/>
        <v>12.196427</v>
      </c>
      <c r="I51" t="s">
        <v>7</v>
      </c>
      <c r="J51" s="109" t="s">
        <v>59</v>
      </c>
      <c r="K51" s="93">
        <f t="shared" si="6"/>
        <v>43543</v>
      </c>
      <c r="L51" s="93" t="str">
        <f t="shared" ca="1" si="7"/>
        <v>2019-09-09</v>
      </c>
      <c r="M51" s="95">
        <f t="shared" ca="1" si="8"/>
        <v>23490</v>
      </c>
      <c r="N51" s="112">
        <f t="shared" ca="1" si="9"/>
        <v>0.18951451064282673</v>
      </c>
      <c r="O51" s="102">
        <f t="shared" si="27"/>
        <v>134.829667</v>
      </c>
      <c r="P51" s="102">
        <f t="shared" si="28"/>
        <v>0.1703329999999994</v>
      </c>
      <c r="Q51" s="105">
        <f t="shared" si="10"/>
        <v>0.89886444666666665</v>
      </c>
      <c r="R51" s="6">
        <f t="shared" si="31"/>
        <v>5662.0499999999993</v>
      </c>
      <c r="S51" s="118">
        <f t="shared" si="29"/>
        <v>7160.7946349999984</v>
      </c>
      <c r="T51" s="118"/>
      <c r="U51" s="118"/>
      <c r="V51" s="119">
        <f t="shared" si="18"/>
        <v>1480.91</v>
      </c>
      <c r="W51" s="119">
        <f t="shared" si="19"/>
        <v>8641.7046349999982</v>
      </c>
      <c r="X51" s="109">
        <f t="shared" si="30"/>
        <v>7410</v>
      </c>
      <c r="Y51" s="6">
        <f t="shared" si="20"/>
        <v>1231.7046349999982</v>
      </c>
      <c r="Z51" s="4">
        <f t="shared" si="21"/>
        <v>0.16622194804318458</v>
      </c>
      <c r="AA51" s="4">
        <f t="shared" si="22"/>
        <v>0.20773923738718736</v>
      </c>
      <c r="AB51" s="1">
        <f t="shared" si="23"/>
        <v>0.17136781023527778</v>
      </c>
    </row>
    <row r="52" spans="1:29">
      <c r="A52" s="117" t="s">
        <v>231</v>
      </c>
      <c r="B52">
        <v>135</v>
      </c>
      <c r="C52" s="55">
        <v>106.57</v>
      </c>
      <c r="D52" s="56">
        <v>1.2652000000000001</v>
      </c>
      <c r="E52" s="19">
        <f t="shared" si="24"/>
        <v>0.21988824266666668</v>
      </c>
      <c r="F52" s="37">
        <f t="shared" si="25"/>
        <v>8.9934807407407405E-2</v>
      </c>
      <c r="H52" s="41">
        <f t="shared" si="26"/>
        <v>12.141199</v>
      </c>
      <c r="I52" t="s">
        <v>7</v>
      </c>
      <c r="J52" s="109" t="s">
        <v>60</v>
      </c>
      <c r="K52" s="93">
        <f t="shared" si="6"/>
        <v>43544</v>
      </c>
      <c r="L52" s="93" t="str">
        <f t="shared" ca="1" si="7"/>
        <v>2019-09-09</v>
      </c>
      <c r="M52" s="95">
        <f t="shared" ca="1" si="8"/>
        <v>23355</v>
      </c>
      <c r="N52" s="112">
        <f t="shared" ca="1" si="9"/>
        <v>0.18974684799828731</v>
      </c>
      <c r="O52" s="102">
        <f t="shared" si="27"/>
        <v>134.83236400000001</v>
      </c>
      <c r="P52" s="102">
        <f t="shared" si="28"/>
        <v>0.16763599999998746</v>
      </c>
      <c r="Q52" s="105">
        <f t="shared" si="10"/>
        <v>0.89888242666666673</v>
      </c>
      <c r="R52" s="6">
        <f t="shared" si="31"/>
        <v>5768.619999999999</v>
      </c>
      <c r="S52" s="118">
        <f t="shared" si="29"/>
        <v>7298.4580239999996</v>
      </c>
      <c r="T52" s="118"/>
      <c r="U52" s="118"/>
      <c r="V52" s="119">
        <f t="shared" si="18"/>
        <v>1480.91</v>
      </c>
      <c r="W52" s="119">
        <f t="shared" si="19"/>
        <v>8779.3680239999994</v>
      </c>
      <c r="X52" s="109">
        <f t="shared" si="30"/>
        <v>7545</v>
      </c>
      <c r="Y52" s="6">
        <f t="shared" si="20"/>
        <v>1234.3680239999994</v>
      </c>
      <c r="Z52" s="4">
        <f t="shared" si="21"/>
        <v>0.16360079840954267</v>
      </c>
      <c r="AA52" s="4">
        <f t="shared" si="22"/>
        <v>0.20355371110916876</v>
      </c>
      <c r="AB52" s="1">
        <f t="shared" si="23"/>
        <v>0.16868070639613958</v>
      </c>
    </row>
    <row r="53" spans="1:29">
      <c r="A53" s="117" t="s">
        <v>232</v>
      </c>
      <c r="B53">
        <v>135</v>
      </c>
      <c r="C53" s="55">
        <v>106.54</v>
      </c>
      <c r="D53" s="56">
        <v>1.2656000000000001</v>
      </c>
      <c r="E53" s="19">
        <f t="shared" si="24"/>
        <v>0.21989134933333337</v>
      </c>
      <c r="F53" s="37">
        <f t="shared" si="25"/>
        <v>8.9627985185185291E-2</v>
      </c>
      <c r="H53" s="41">
        <f t="shared" si="26"/>
        <v>12.099778000000015</v>
      </c>
      <c r="I53" t="s">
        <v>7</v>
      </c>
      <c r="J53" s="109" t="s">
        <v>61</v>
      </c>
      <c r="K53" s="93">
        <f t="shared" si="6"/>
        <v>43545</v>
      </c>
      <c r="L53" s="93" t="str">
        <f t="shared" ca="1" si="7"/>
        <v>2019-09-09</v>
      </c>
      <c r="M53" s="95">
        <f t="shared" ca="1" si="8"/>
        <v>23220</v>
      </c>
      <c r="N53" s="112">
        <f t="shared" ca="1" si="9"/>
        <v>0.19019892204995717</v>
      </c>
      <c r="O53" s="102">
        <f t="shared" si="27"/>
        <v>134.83702400000001</v>
      </c>
      <c r="P53" s="102">
        <f t="shared" si="28"/>
        <v>0.16297599999998624</v>
      </c>
      <c r="Q53" s="105">
        <f t="shared" si="10"/>
        <v>0.89891349333333348</v>
      </c>
      <c r="R53" s="6">
        <f t="shared" si="31"/>
        <v>5875.1599999999989</v>
      </c>
      <c r="S53" s="118">
        <f t="shared" si="29"/>
        <v>7435.6024959999986</v>
      </c>
      <c r="T53" s="118"/>
      <c r="U53" s="118"/>
      <c r="V53" s="119">
        <f t="shared" si="18"/>
        <v>1480.91</v>
      </c>
      <c r="W53" s="119">
        <f t="shared" si="19"/>
        <v>8916.5124959999994</v>
      </c>
      <c r="X53" s="109">
        <f t="shared" si="30"/>
        <v>7680</v>
      </c>
      <c r="Y53" s="6">
        <f t="shared" si="20"/>
        <v>1236.5124959999994</v>
      </c>
      <c r="Z53" s="4">
        <f t="shared" si="21"/>
        <v>0.16100423124999996</v>
      </c>
      <c r="AA53" s="4">
        <f t="shared" si="22"/>
        <v>0.19946677593001527</v>
      </c>
      <c r="AB53" s="1">
        <f t="shared" si="23"/>
        <v>0.16608623614494403</v>
      </c>
    </row>
    <row r="54" spans="1:29">
      <c r="A54" s="117" t="s">
        <v>233</v>
      </c>
      <c r="B54">
        <v>135</v>
      </c>
      <c r="C54" s="55">
        <v>106.61</v>
      </c>
      <c r="D54" s="56">
        <v>1.2646999999999999</v>
      </c>
      <c r="E54" s="19">
        <f t="shared" si="24"/>
        <v>0.21988644466666668</v>
      </c>
      <c r="F54" s="37">
        <f t="shared" si="25"/>
        <v>9.034390370370371E-2</v>
      </c>
      <c r="H54" s="41">
        <f t="shared" si="26"/>
        <v>12.196427</v>
      </c>
      <c r="I54" t="s">
        <v>7</v>
      </c>
      <c r="J54" s="109" t="s">
        <v>62</v>
      </c>
      <c r="K54" s="93">
        <f t="shared" si="6"/>
        <v>43546</v>
      </c>
      <c r="L54" s="93" t="str">
        <f t="shared" ca="1" si="7"/>
        <v>2019-09-09</v>
      </c>
      <c r="M54" s="95">
        <f t="shared" ca="1" si="8"/>
        <v>23085</v>
      </c>
      <c r="N54" s="112">
        <f t="shared" ca="1" si="9"/>
        <v>0.19283932661901668</v>
      </c>
      <c r="O54" s="102">
        <f t="shared" si="27"/>
        <v>134.829667</v>
      </c>
      <c r="P54" s="102">
        <f t="shared" si="28"/>
        <v>0.1703329999999994</v>
      </c>
      <c r="Q54" s="105">
        <f t="shared" si="10"/>
        <v>0.89886444666666665</v>
      </c>
      <c r="R54" s="6">
        <f t="shared" si="31"/>
        <v>5981.7699999999986</v>
      </c>
      <c r="S54" s="118">
        <f t="shared" si="29"/>
        <v>7565.1445189999977</v>
      </c>
      <c r="T54" s="118"/>
      <c r="U54" s="118"/>
      <c r="V54" s="119">
        <f t="shared" si="18"/>
        <v>1480.91</v>
      </c>
      <c r="W54" s="119">
        <f t="shared" si="19"/>
        <v>9046.0545189999975</v>
      </c>
      <c r="X54" s="109">
        <f t="shared" si="30"/>
        <v>7815</v>
      </c>
      <c r="Y54" s="6">
        <f t="shared" si="20"/>
        <v>1231.0545189999975</v>
      </c>
      <c r="Z54" s="4">
        <f t="shared" si="21"/>
        <v>0.15752457056941749</v>
      </c>
      <c r="AA54" s="4">
        <f t="shared" si="22"/>
        <v>0.19435380915016953</v>
      </c>
      <c r="AB54" s="1">
        <f t="shared" si="23"/>
        <v>0.16370783493395399</v>
      </c>
      <c r="AC54" s="6"/>
    </row>
    <row r="55" spans="1:29">
      <c r="A55" s="117" t="s">
        <v>234</v>
      </c>
      <c r="B55">
        <v>135</v>
      </c>
      <c r="C55" s="55">
        <v>109.06</v>
      </c>
      <c r="D55" s="56">
        <v>1.2362</v>
      </c>
      <c r="E55" s="19">
        <f t="shared" si="24"/>
        <v>0.21987998133333336</v>
      </c>
      <c r="F55" s="37">
        <f t="shared" si="25"/>
        <v>0.115401051851852</v>
      </c>
      <c r="H55" s="41">
        <f t="shared" si="26"/>
        <v>15.579142000000019</v>
      </c>
      <c r="I55" t="s">
        <v>7</v>
      </c>
      <c r="J55" s="109" t="s">
        <v>64</v>
      </c>
      <c r="K55" s="93">
        <f t="shared" si="6"/>
        <v>43549</v>
      </c>
      <c r="L55" s="93" t="str">
        <f t="shared" ca="1" si="7"/>
        <v>2019-09-09</v>
      </c>
      <c r="M55" s="95">
        <f t="shared" ca="1" si="8"/>
        <v>22680</v>
      </c>
      <c r="N55" s="112">
        <f t="shared" ca="1" si="9"/>
        <v>0.25072252336860701</v>
      </c>
      <c r="O55" s="102">
        <f t="shared" si="27"/>
        <v>134.81997200000001</v>
      </c>
      <c r="P55" s="102">
        <f t="shared" si="28"/>
        <v>0.18002799999999297</v>
      </c>
      <c r="Q55" s="105">
        <f t="shared" si="10"/>
        <v>0.89879981333333336</v>
      </c>
      <c r="R55" s="6">
        <f t="shared" si="31"/>
        <v>6090.829999999999</v>
      </c>
      <c r="S55" s="118">
        <f t="shared" si="29"/>
        <v>7529.4840459999987</v>
      </c>
      <c r="T55" s="118"/>
      <c r="U55" s="118"/>
      <c r="V55" s="119">
        <f t="shared" si="18"/>
        <v>1480.91</v>
      </c>
      <c r="W55" s="119">
        <f t="shared" si="19"/>
        <v>9010.3940459999994</v>
      </c>
      <c r="X55" s="109">
        <f t="shared" si="30"/>
        <v>7950</v>
      </c>
      <c r="Y55" s="6">
        <f t="shared" si="20"/>
        <v>1060.3940459999994</v>
      </c>
      <c r="Z55" s="4">
        <f t="shared" si="21"/>
        <v>0.13338289886792443</v>
      </c>
      <c r="AA55" s="4">
        <f t="shared" si="22"/>
        <v>0.16391703408052738</v>
      </c>
      <c r="AB55" s="1">
        <f t="shared" si="23"/>
        <v>0.16435574209514434</v>
      </c>
    </row>
    <row r="56" spans="1:29">
      <c r="A56" s="117" t="s">
        <v>235</v>
      </c>
      <c r="B56">
        <v>135</v>
      </c>
      <c r="C56" s="55">
        <v>110.25</v>
      </c>
      <c r="D56" s="56">
        <v>1.2229000000000001</v>
      </c>
      <c r="E56" s="19">
        <f t="shared" si="24"/>
        <v>0.21988315000000003</v>
      </c>
      <c r="F56" s="37">
        <f t="shared" si="25"/>
        <v>0.12757166666666661</v>
      </c>
      <c r="H56" s="41">
        <f t="shared" si="26"/>
        <v>17.222174999999993</v>
      </c>
      <c r="I56" t="s">
        <v>7</v>
      </c>
      <c r="J56" s="109" t="s">
        <v>65</v>
      </c>
      <c r="K56" s="93">
        <f t="shared" si="6"/>
        <v>43550</v>
      </c>
      <c r="L56" s="93" t="str">
        <f t="shared" ca="1" si="7"/>
        <v>2019-09-09</v>
      </c>
      <c r="M56" s="95">
        <f t="shared" ca="1" si="8"/>
        <v>22545</v>
      </c>
      <c r="N56" s="112">
        <f t="shared" ca="1" si="9"/>
        <v>0.27882430139720549</v>
      </c>
      <c r="O56" s="102">
        <f t="shared" si="27"/>
        <v>134.824725</v>
      </c>
      <c r="P56" s="102">
        <f t="shared" si="28"/>
        <v>0.17527499999999918</v>
      </c>
      <c r="Q56" s="105">
        <f t="shared" si="10"/>
        <v>0.89883150000000001</v>
      </c>
      <c r="R56" s="6">
        <f t="shared" si="31"/>
        <v>6201.079999999999</v>
      </c>
      <c r="S56" s="118">
        <f t="shared" si="29"/>
        <v>7583.3007319999997</v>
      </c>
      <c r="T56" s="118"/>
      <c r="U56" s="118"/>
      <c r="V56" s="119">
        <f t="shared" si="18"/>
        <v>1480.91</v>
      </c>
      <c r="W56" s="119">
        <f t="shared" si="19"/>
        <v>9064.2107319999996</v>
      </c>
      <c r="X56" s="109">
        <f t="shared" si="30"/>
        <v>8085</v>
      </c>
      <c r="Y56" s="6">
        <f t="shared" si="20"/>
        <v>979.21073199999955</v>
      </c>
      <c r="Z56" s="4">
        <f t="shared" si="21"/>
        <v>0.12111449993815704</v>
      </c>
      <c r="AA56" s="4">
        <f t="shared" si="22"/>
        <v>0.14827337786129502</v>
      </c>
      <c r="AB56" s="1">
        <f t="shared" si="23"/>
        <v>0.16337991732383744</v>
      </c>
    </row>
    <row r="57" spans="1:29">
      <c r="A57" s="117" t="s">
        <v>236</v>
      </c>
      <c r="B57">
        <v>135</v>
      </c>
      <c r="C57" s="55">
        <v>109.08</v>
      </c>
      <c r="D57" s="56">
        <v>1.236</v>
      </c>
      <c r="E57" s="19">
        <f t="shared" si="24"/>
        <v>0.21988192000000001</v>
      </c>
      <c r="F57" s="37">
        <f t="shared" si="25"/>
        <v>0.11560559999999993</v>
      </c>
      <c r="H57" s="41">
        <f t="shared" si="26"/>
        <v>15.60675599999999</v>
      </c>
      <c r="I57" t="s">
        <v>7</v>
      </c>
      <c r="J57" s="109" t="s">
        <v>66</v>
      </c>
      <c r="K57" s="93">
        <f t="shared" si="6"/>
        <v>43551</v>
      </c>
      <c r="L57" s="93" t="str">
        <f t="shared" ca="1" si="7"/>
        <v>2019-09-09</v>
      </c>
      <c r="M57" s="95">
        <f t="shared" ca="1" si="8"/>
        <v>22410</v>
      </c>
      <c r="N57" s="112">
        <f t="shared" ca="1" si="9"/>
        <v>0.25419303614457817</v>
      </c>
      <c r="O57" s="102">
        <f t="shared" si="27"/>
        <v>134.82288</v>
      </c>
      <c r="P57" s="102">
        <f t="shared" si="28"/>
        <v>0.17712000000000216</v>
      </c>
      <c r="Q57" s="105">
        <f t="shared" si="10"/>
        <v>0.89881920000000004</v>
      </c>
      <c r="R57" s="6">
        <f t="shared" si="31"/>
        <v>6310.1599999999989</v>
      </c>
      <c r="S57" s="118">
        <f t="shared" si="29"/>
        <v>7799.357759999999</v>
      </c>
      <c r="T57" s="118"/>
      <c r="U57" s="118"/>
      <c r="V57" s="119">
        <f t="shared" si="18"/>
        <v>1480.91</v>
      </c>
      <c r="W57" s="119">
        <f t="shared" si="19"/>
        <v>9280.2677599999988</v>
      </c>
      <c r="X57" s="109">
        <f t="shared" si="30"/>
        <v>8220</v>
      </c>
      <c r="Y57" s="6">
        <f t="shared" si="20"/>
        <v>1060.2677599999988</v>
      </c>
      <c r="Z57" s="4">
        <f t="shared" si="21"/>
        <v>0.12898634549878341</v>
      </c>
      <c r="AA57" s="4">
        <f t="shared" si="22"/>
        <v>0.15733099869566947</v>
      </c>
      <c r="AB57" s="1">
        <f t="shared" si="23"/>
        <v>0.15957621464146204</v>
      </c>
    </row>
    <row r="58" spans="1:29">
      <c r="A58" s="117" t="s">
        <v>237</v>
      </c>
      <c r="B58">
        <v>135</v>
      </c>
      <c r="C58" s="55">
        <v>109.47</v>
      </c>
      <c r="D58" s="56">
        <v>1.2316</v>
      </c>
      <c r="E58" s="19">
        <f t="shared" si="24"/>
        <v>0.21988216799999999</v>
      </c>
      <c r="F58" s="37">
        <f t="shared" si="25"/>
        <v>0.11959428888888889</v>
      </c>
      <c r="H58" s="41">
        <f t="shared" si="26"/>
        <v>16.145229</v>
      </c>
      <c r="I58" t="s">
        <v>7</v>
      </c>
      <c r="J58" s="109" t="s">
        <v>67</v>
      </c>
      <c r="K58" s="93">
        <f t="shared" si="6"/>
        <v>43552</v>
      </c>
      <c r="L58" s="93" t="str">
        <f t="shared" ca="1" si="7"/>
        <v>2019-09-09</v>
      </c>
      <c r="M58" s="95">
        <f t="shared" ca="1" si="8"/>
        <v>22275</v>
      </c>
      <c r="N58" s="112">
        <f t="shared" ca="1" si="9"/>
        <v>0.26455706329966333</v>
      </c>
      <c r="O58" s="102">
        <f t="shared" si="27"/>
        <v>134.823252</v>
      </c>
      <c r="P58" s="102">
        <f t="shared" si="28"/>
        <v>0.17674800000000346</v>
      </c>
      <c r="Q58" s="105">
        <f t="shared" si="10"/>
        <v>0.89882167999999996</v>
      </c>
      <c r="R58" s="6">
        <f t="shared" si="31"/>
        <v>6419.6299999999992</v>
      </c>
      <c r="S58" s="118">
        <f t="shared" si="29"/>
        <v>7906.4163079999989</v>
      </c>
      <c r="T58" s="118"/>
      <c r="U58" s="118"/>
      <c r="V58" s="119">
        <f t="shared" si="18"/>
        <v>1480.91</v>
      </c>
      <c r="W58" s="119">
        <f t="shared" si="19"/>
        <v>9387.3263079999997</v>
      </c>
      <c r="X58" s="109">
        <f t="shared" si="30"/>
        <v>8355</v>
      </c>
      <c r="Y58" s="6">
        <f t="shared" si="20"/>
        <v>1032.3263079999997</v>
      </c>
      <c r="Z58" s="4">
        <f t="shared" si="21"/>
        <v>0.12355790640335118</v>
      </c>
      <c r="AA58" s="4">
        <f t="shared" si="22"/>
        <v>0.15017643178951667</v>
      </c>
      <c r="AB58" s="1">
        <f t="shared" si="23"/>
        <v>0.15775631435523335</v>
      </c>
    </row>
    <row r="59" spans="1:29">
      <c r="A59" s="117" t="s">
        <v>238</v>
      </c>
      <c r="B59">
        <v>135</v>
      </c>
      <c r="C59" s="55">
        <v>105.61</v>
      </c>
      <c r="D59" s="56">
        <v>1.2766999999999999</v>
      </c>
      <c r="E59" s="19">
        <f t="shared" si="24"/>
        <v>0.21988819133333332</v>
      </c>
      <c r="F59" s="37">
        <f t="shared" si="25"/>
        <v>8.0116496296296372E-2</v>
      </c>
      <c r="H59" s="41">
        <f t="shared" si="26"/>
        <v>10.81572700000001</v>
      </c>
      <c r="I59" t="s">
        <v>7</v>
      </c>
      <c r="J59" s="109" t="s">
        <v>68</v>
      </c>
      <c r="K59" s="93">
        <f t="shared" si="6"/>
        <v>43553</v>
      </c>
      <c r="L59" s="93" t="str">
        <f t="shared" ca="1" si="7"/>
        <v>2019-09-09</v>
      </c>
      <c r="M59" s="95">
        <f t="shared" ca="1" si="8"/>
        <v>22140</v>
      </c>
      <c r="N59" s="112">
        <f t="shared" ca="1" si="9"/>
        <v>0.17830805578139133</v>
      </c>
      <c r="O59" s="102">
        <f t="shared" si="27"/>
        <v>134.83228699999998</v>
      </c>
      <c r="P59" s="102">
        <f t="shared" si="28"/>
        <v>0.16771300000002043</v>
      </c>
      <c r="Q59" s="105">
        <f t="shared" si="10"/>
        <v>0.89888191333333323</v>
      </c>
      <c r="R59" s="6">
        <f t="shared" si="31"/>
        <v>6365.1599999999989</v>
      </c>
      <c r="S59" s="118">
        <f t="shared" si="29"/>
        <v>8126.3997719999979</v>
      </c>
      <c r="T59" s="118">
        <v>160.08000000000001</v>
      </c>
      <c r="U59" s="118">
        <v>184.95</v>
      </c>
      <c r="V59" s="119">
        <f t="shared" si="18"/>
        <v>1665.8600000000001</v>
      </c>
      <c r="W59" s="119">
        <f t="shared" si="19"/>
        <v>9792.2597719999976</v>
      </c>
      <c r="X59" s="109">
        <f t="shared" si="30"/>
        <v>8490</v>
      </c>
      <c r="Y59" s="6">
        <f t="shared" si="20"/>
        <v>1302.2597719999976</v>
      </c>
      <c r="Z59" s="4">
        <f t="shared" si="21"/>
        <v>0.15338748786807987</v>
      </c>
      <c r="AA59" s="4">
        <f t="shared" si="22"/>
        <v>0.19083133874744629</v>
      </c>
      <c r="AB59" s="1">
        <f t="shared" si="23"/>
        <v>0.17012007838715254</v>
      </c>
    </row>
    <row r="60" spans="1:29">
      <c r="A60" s="117" t="s">
        <v>239</v>
      </c>
      <c r="B60">
        <v>135</v>
      </c>
      <c r="C60" s="55">
        <v>103.01</v>
      </c>
      <c r="D60" s="56">
        <v>1.3089999999999999</v>
      </c>
      <c r="E60" s="19">
        <f t="shared" si="24"/>
        <v>0.21989339333333335</v>
      </c>
      <c r="F60" s="37">
        <f t="shared" si="25"/>
        <v>5.3525237037037085E-2</v>
      </c>
      <c r="H60" s="41">
        <f t="shared" si="26"/>
        <v>7.2259070000000065</v>
      </c>
      <c r="I60" t="s">
        <v>7</v>
      </c>
      <c r="J60" s="109" t="s">
        <v>69</v>
      </c>
      <c r="K60" s="93">
        <f t="shared" si="6"/>
        <v>43556</v>
      </c>
      <c r="L60" s="93" t="str">
        <f t="shared" ca="1" si="7"/>
        <v>2019-09-09</v>
      </c>
      <c r="M60" s="95">
        <f t="shared" ca="1" si="8"/>
        <v>21735</v>
      </c>
      <c r="N60" s="112">
        <f t="shared" ca="1" si="9"/>
        <v>0.12134603427651264</v>
      </c>
      <c r="O60" s="102">
        <f t="shared" si="27"/>
        <v>134.84009</v>
      </c>
      <c r="P60" s="102">
        <f t="shared" si="28"/>
        <v>0.15990999999999644</v>
      </c>
      <c r="Q60" s="105">
        <f t="shared" si="10"/>
        <v>0.89893393333333338</v>
      </c>
      <c r="R60" s="6">
        <f t="shared" si="31"/>
        <v>5050.9999999999991</v>
      </c>
      <c r="S60" s="118">
        <f t="shared" si="29"/>
        <v>6611.7589999999982</v>
      </c>
      <c r="T60" s="118">
        <v>1417.17</v>
      </c>
      <c r="U60" s="118">
        <v>1678.81</v>
      </c>
      <c r="V60" s="119">
        <f t="shared" si="18"/>
        <v>3344.67</v>
      </c>
      <c r="W60" s="119">
        <f t="shared" si="19"/>
        <v>9956.4289999999983</v>
      </c>
      <c r="X60" s="109">
        <f t="shared" si="30"/>
        <v>8625</v>
      </c>
      <c r="Y60" s="6">
        <f t="shared" si="20"/>
        <v>1331.4289999999983</v>
      </c>
      <c r="Z60" s="4">
        <f t="shared" si="21"/>
        <v>0.15436857971014484</v>
      </c>
      <c r="AA60" s="4">
        <f t="shared" si="22"/>
        <v>0.25214882403183103</v>
      </c>
      <c r="AB60" s="1">
        <f t="shared" si="23"/>
        <v>0.33593068358143274</v>
      </c>
    </row>
    <row r="61" spans="1:29">
      <c r="A61" s="117" t="s">
        <v>240</v>
      </c>
      <c r="B61">
        <v>135</v>
      </c>
      <c r="C61" s="55">
        <v>103.06</v>
      </c>
      <c r="D61" s="56">
        <v>1.3083</v>
      </c>
      <c r="E61" s="19">
        <f t="shared" si="24"/>
        <v>0.21988893200000004</v>
      </c>
      <c r="F61" s="37">
        <f t="shared" si="25"/>
        <v>5.4036607407407559E-2</v>
      </c>
      <c r="H61" s="41">
        <f t="shared" si="26"/>
        <v>7.2949420000000202</v>
      </c>
      <c r="I61" t="s">
        <v>7</v>
      </c>
      <c r="J61" s="109" t="s">
        <v>79</v>
      </c>
      <c r="K61" s="93">
        <f t="shared" si="6"/>
        <v>43557</v>
      </c>
      <c r="L61" s="93" t="str">
        <f t="shared" ca="1" si="7"/>
        <v>2019-09-09</v>
      </c>
      <c r="M61" s="95">
        <f t="shared" ca="1" si="8"/>
        <v>21600</v>
      </c>
      <c r="N61" s="112">
        <f t="shared" ca="1" si="9"/>
        <v>0.12327101064814848</v>
      </c>
      <c r="O61" s="102">
        <f t="shared" si="27"/>
        <v>134.83339800000002</v>
      </c>
      <c r="P61" s="102">
        <f t="shared" si="28"/>
        <v>0.16660199999998326</v>
      </c>
      <c r="Q61" s="105">
        <f t="shared" si="10"/>
        <v>0.8988893200000001</v>
      </c>
      <c r="R61" s="6">
        <f t="shared" si="31"/>
        <v>5154.0599999999995</v>
      </c>
      <c r="S61" s="118">
        <f t="shared" si="29"/>
        <v>6743.0566979999994</v>
      </c>
      <c r="T61" s="118"/>
      <c r="U61" s="118"/>
      <c r="V61" s="119">
        <f t="shared" si="18"/>
        <v>3344.67</v>
      </c>
      <c r="W61" s="119">
        <f t="shared" si="19"/>
        <v>10087.726697999999</v>
      </c>
      <c r="X61" s="109">
        <f t="shared" si="30"/>
        <v>8760</v>
      </c>
      <c r="Y61" s="6">
        <f t="shared" si="20"/>
        <v>1327.7266979999986</v>
      </c>
      <c r="Z61" s="4">
        <f t="shared" si="21"/>
        <v>0.1515669746575341</v>
      </c>
      <c r="AA61" s="4">
        <f t="shared" si="22"/>
        <v>0.24517927771714731</v>
      </c>
      <c r="AB61" s="1">
        <f t="shared" si="23"/>
        <v>0.33155834809274892</v>
      </c>
    </row>
    <row r="62" spans="1:29">
      <c r="A62" s="117" t="s">
        <v>241</v>
      </c>
      <c r="B62">
        <v>135</v>
      </c>
      <c r="C62" s="55">
        <v>101.82</v>
      </c>
      <c r="D62" s="56">
        <v>1.3243</v>
      </c>
      <c r="E62" s="19">
        <f t="shared" si="24"/>
        <v>0.21989348400000003</v>
      </c>
      <c r="F62" s="37">
        <f t="shared" si="25"/>
        <v>4.1354622222222248E-2</v>
      </c>
      <c r="H62" s="41">
        <f t="shared" si="26"/>
        <v>5.5828740000000039</v>
      </c>
      <c r="I62" t="s">
        <v>7</v>
      </c>
      <c r="J62" s="109" t="s">
        <v>80</v>
      </c>
      <c r="K62" s="93">
        <f t="shared" si="6"/>
        <v>43558</v>
      </c>
      <c r="L62" s="93" t="str">
        <f t="shared" ca="1" si="7"/>
        <v>2019-09-09</v>
      </c>
      <c r="M62" s="95">
        <f t="shared" ca="1" si="8"/>
        <v>21465</v>
      </c>
      <c r="N62" s="112">
        <f t="shared" ca="1" si="9"/>
        <v>9.4933566736547931E-2</v>
      </c>
      <c r="O62" s="102">
        <f t="shared" si="27"/>
        <v>134.840226</v>
      </c>
      <c r="P62" s="102">
        <f t="shared" si="28"/>
        <v>0.15977399999999875</v>
      </c>
      <c r="Q62" s="105">
        <f t="shared" si="10"/>
        <v>0.89893484000000001</v>
      </c>
      <c r="R62" s="6">
        <f t="shared" si="31"/>
        <v>5166.4199999999992</v>
      </c>
      <c r="S62" s="118">
        <f t="shared" si="29"/>
        <v>6841.8900059999987</v>
      </c>
      <c r="T62" s="118">
        <v>89.46</v>
      </c>
      <c r="U62" s="118">
        <v>107.2</v>
      </c>
      <c r="V62" s="119">
        <f t="shared" si="18"/>
        <v>3451.87</v>
      </c>
      <c r="W62" s="119">
        <f t="shared" si="19"/>
        <v>10293.760005999999</v>
      </c>
      <c r="X62" s="109">
        <f t="shared" si="30"/>
        <v>8895</v>
      </c>
      <c r="Y62" s="6">
        <f t="shared" si="20"/>
        <v>1398.7600059999986</v>
      </c>
      <c r="Z62" s="4">
        <f t="shared" si="21"/>
        <v>0.15725238965711053</v>
      </c>
      <c r="AA62" s="4">
        <f t="shared" si="22"/>
        <v>0.25697714476780797</v>
      </c>
      <c r="AB62" s="1">
        <f t="shared" si="23"/>
        <v>0.33533616462672372</v>
      </c>
    </row>
    <row r="63" spans="1:29">
      <c r="A63" s="117" t="s">
        <v>242</v>
      </c>
      <c r="B63">
        <v>120</v>
      </c>
      <c r="C63" s="55">
        <v>89.65</v>
      </c>
      <c r="D63" s="56">
        <v>1.337</v>
      </c>
      <c r="E63" s="19">
        <f t="shared" si="24"/>
        <v>0.20990803333333335</v>
      </c>
      <c r="F63" s="37">
        <f t="shared" si="25"/>
        <v>3.1497958333333402E-2</v>
      </c>
      <c r="H63" s="41">
        <f t="shared" si="26"/>
        <v>3.7797550000000086</v>
      </c>
      <c r="I63" t="s">
        <v>7</v>
      </c>
      <c r="J63" s="109" t="s">
        <v>81</v>
      </c>
      <c r="K63" s="93">
        <f t="shared" si="6"/>
        <v>43559</v>
      </c>
      <c r="L63" s="93" t="str">
        <f t="shared" ca="1" si="7"/>
        <v>2019-09-09</v>
      </c>
      <c r="M63" s="95">
        <f t="shared" ca="1" si="8"/>
        <v>18960</v>
      </c>
      <c r="N63" s="112">
        <f t="shared" ca="1" si="9"/>
        <v>7.2764270833333505E-2</v>
      </c>
      <c r="O63" s="102">
        <f t="shared" si="27"/>
        <v>119.86205000000001</v>
      </c>
      <c r="P63" s="102">
        <f t="shared" si="28"/>
        <v>0.13794999999998936</v>
      </c>
      <c r="Q63" s="105">
        <f t="shared" si="10"/>
        <v>0.79908033333333339</v>
      </c>
      <c r="R63" s="6">
        <f t="shared" si="31"/>
        <v>5256.0699999999988</v>
      </c>
      <c r="S63" s="118">
        <f t="shared" si="29"/>
        <v>7027.3655899999985</v>
      </c>
      <c r="T63" s="118"/>
      <c r="U63" s="118"/>
      <c r="V63" s="119">
        <f t="shared" si="18"/>
        <v>3451.87</v>
      </c>
      <c r="W63" s="119">
        <f t="shared" si="19"/>
        <v>10479.235589999998</v>
      </c>
      <c r="X63" s="109">
        <f t="shared" si="30"/>
        <v>9015</v>
      </c>
      <c r="Y63" s="6">
        <f t="shared" si="20"/>
        <v>1464.2355899999984</v>
      </c>
      <c r="Z63" s="4">
        <f t="shared" si="21"/>
        <v>0.16242213976705466</v>
      </c>
      <c r="AA63" s="4">
        <f t="shared" si="22"/>
        <v>0.26320355447383004</v>
      </c>
      <c r="AB63" s="1">
        <f t="shared" si="23"/>
        <v>0.32940093486341787</v>
      </c>
    </row>
    <row r="64" spans="1:29">
      <c r="A64" s="117" t="s">
        <v>243</v>
      </c>
      <c r="B64">
        <v>120</v>
      </c>
      <c r="C64" s="55">
        <v>89.72</v>
      </c>
      <c r="D64" s="56">
        <v>1.3359000000000001</v>
      </c>
      <c r="E64" s="19">
        <f t="shared" si="24"/>
        <v>0.20990463200000001</v>
      </c>
      <c r="F64" s="37">
        <f t="shared" si="25"/>
        <v>3.2303366666666736E-2</v>
      </c>
      <c r="H64" s="41">
        <f t="shared" si="26"/>
        <v>3.876404000000008</v>
      </c>
      <c r="I64" t="s">
        <v>7</v>
      </c>
      <c r="J64" s="109" t="s">
        <v>84</v>
      </c>
      <c r="K64" s="93">
        <f t="shared" si="6"/>
        <v>43563</v>
      </c>
      <c r="L64" s="93" t="str">
        <f t="shared" ca="1" si="7"/>
        <v>2019-09-09</v>
      </c>
      <c r="M64" s="95">
        <f t="shared" ca="1" si="8"/>
        <v>18480</v>
      </c>
      <c r="N64" s="112">
        <f t="shared" ca="1" si="9"/>
        <v>7.6563174242424398E-2</v>
      </c>
      <c r="O64" s="102">
        <f t="shared" si="27"/>
        <v>119.856948</v>
      </c>
      <c r="P64" s="102">
        <f t="shared" si="28"/>
        <v>0.14305199999999729</v>
      </c>
      <c r="Q64" s="105">
        <f t="shared" si="10"/>
        <v>0.79904631999999998</v>
      </c>
      <c r="R64" s="6">
        <f t="shared" si="31"/>
        <v>5241.1699999999992</v>
      </c>
      <c r="S64" s="118">
        <f t="shared" si="29"/>
        <v>7001.6790029999993</v>
      </c>
      <c r="T64" s="118">
        <v>104.62</v>
      </c>
      <c r="U64" s="118">
        <v>126.47</v>
      </c>
      <c r="V64" s="119">
        <f t="shared" si="18"/>
        <v>3578.3399999999997</v>
      </c>
      <c r="W64" s="119">
        <f t="shared" si="19"/>
        <v>10580.019002999999</v>
      </c>
      <c r="X64" s="109">
        <f t="shared" si="30"/>
        <v>9135</v>
      </c>
      <c r="Y64" s="6">
        <f t="shared" si="20"/>
        <v>1445.0190029999994</v>
      </c>
      <c r="Z64" s="4">
        <f t="shared" si="21"/>
        <v>0.15818489359605903</v>
      </c>
      <c r="AA64" s="4">
        <f t="shared" si="22"/>
        <v>0.26005172225761508</v>
      </c>
      <c r="AB64" s="1">
        <f t="shared" si="23"/>
        <v>0.33821678382480691</v>
      </c>
    </row>
    <row r="65" spans="1:28">
      <c r="A65" s="117" t="s">
        <v>244</v>
      </c>
      <c r="B65">
        <v>120</v>
      </c>
      <c r="C65" s="55">
        <v>89.35</v>
      </c>
      <c r="D65" s="56">
        <v>1.3414999999999999</v>
      </c>
      <c r="E65" s="19">
        <f t="shared" si="24"/>
        <v>0.20990868333333335</v>
      </c>
      <c r="F65" s="37">
        <f t="shared" si="25"/>
        <v>2.8046208333333312E-2</v>
      </c>
      <c r="H65" s="41">
        <f t="shared" si="26"/>
        <v>3.3655449999999973</v>
      </c>
      <c r="I65" t="s">
        <v>7</v>
      </c>
      <c r="J65" s="109" t="s">
        <v>85</v>
      </c>
      <c r="K65" s="93">
        <f t="shared" si="6"/>
        <v>43564</v>
      </c>
      <c r="L65" s="93" t="str">
        <f t="shared" ca="1" si="7"/>
        <v>2019-09-09</v>
      </c>
      <c r="M65" s="95">
        <f t="shared" ca="1" si="8"/>
        <v>18360</v>
      </c>
      <c r="N65" s="112">
        <f t="shared" ca="1" si="9"/>
        <v>6.6907621187363778E-2</v>
      </c>
      <c r="O65" s="102">
        <f t="shared" si="27"/>
        <v>119.86302499999998</v>
      </c>
      <c r="P65" s="102">
        <f t="shared" si="28"/>
        <v>0.13697500000002094</v>
      </c>
      <c r="Q65" s="105">
        <f t="shared" si="10"/>
        <v>0.79908683333333319</v>
      </c>
      <c r="R65" s="6">
        <f t="shared" si="31"/>
        <v>5330.5199999999995</v>
      </c>
      <c r="S65" s="118">
        <f t="shared" si="29"/>
        <v>7150.8925799999988</v>
      </c>
      <c r="T65" s="118"/>
      <c r="U65" s="118"/>
      <c r="V65" s="119">
        <f t="shared" si="18"/>
        <v>3578.3399999999997</v>
      </c>
      <c r="W65" s="119">
        <f t="shared" si="19"/>
        <v>10729.232579999998</v>
      </c>
      <c r="X65" s="109">
        <f t="shared" si="30"/>
        <v>9255</v>
      </c>
      <c r="Y65" s="6">
        <f t="shared" si="20"/>
        <v>1474.2325799999981</v>
      </c>
      <c r="Z65" s="4">
        <f t="shared" si="21"/>
        <v>0.15929039222042118</v>
      </c>
      <c r="AA65" s="4">
        <f t="shared" si="22"/>
        <v>0.25970070076418161</v>
      </c>
      <c r="AB65" s="1">
        <f t="shared" si="23"/>
        <v>0.333513135568546</v>
      </c>
    </row>
    <row r="66" spans="1:28">
      <c r="A66" s="117" t="s">
        <v>245</v>
      </c>
      <c r="B66">
        <v>120</v>
      </c>
      <c r="C66" s="55">
        <v>89.13</v>
      </c>
      <c r="D66" s="56">
        <v>1.3448</v>
      </c>
      <c r="E66" s="19">
        <f t="shared" si="24"/>
        <v>0.209908016</v>
      </c>
      <c r="F66" s="37">
        <f t="shared" ref="F66:F97" si="32">IF(G66="",($F$1*C66-B66)/B66,H66/B66)</f>
        <v>2.5514924999999997E-2</v>
      </c>
      <c r="H66" s="41">
        <f t="shared" ref="H66:H97" si="33">IF(G66="",$F$1*C66-B66,G66-B66)</f>
        <v>3.0617909999999995</v>
      </c>
      <c r="I66" t="s">
        <v>7</v>
      </c>
      <c r="J66" s="109" t="s">
        <v>86</v>
      </c>
      <c r="K66" s="93">
        <f t="shared" si="6"/>
        <v>43565</v>
      </c>
      <c r="L66" s="93" t="str">
        <f t="shared" ca="1" si="7"/>
        <v>2019-09-09</v>
      </c>
      <c r="M66" s="95">
        <f t="shared" ca="1" si="8"/>
        <v>18240</v>
      </c>
      <c r="N66" s="112">
        <f t="shared" ca="1" si="9"/>
        <v>6.1269392269736829E-2</v>
      </c>
      <c r="O66" s="102">
        <f t="shared" ref="O66:O97" si="34">D66*C66</f>
        <v>119.86202399999999</v>
      </c>
      <c r="P66" s="102">
        <f t="shared" ref="P66:P97" si="35">B66-O66</f>
        <v>0.13797600000000898</v>
      </c>
      <c r="Q66" s="105">
        <f t="shared" si="10"/>
        <v>0.79908015999999993</v>
      </c>
      <c r="R66" s="6">
        <f t="shared" si="31"/>
        <v>5419.65</v>
      </c>
      <c r="S66" s="118">
        <f t="shared" ref="S66:S97" si="36">R66*D66</f>
        <v>7288.3453199999994</v>
      </c>
      <c r="T66" s="118"/>
      <c r="U66" s="118"/>
      <c r="V66" s="119">
        <f t="shared" si="18"/>
        <v>3578.3399999999997</v>
      </c>
      <c r="W66" s="119">
        <f t="shared" si="19"/>
        <v>10866.685319999999</v>
      </c>
      <c r="X66" s="109">
        <f t="shared" si="30"/>
        <v>9375</v>
      </c>
      <c r="Y66" s="6">
        <f t="shared" si="20"/>
        <v>1491.6853199999987</v>
      </c>
      <c r="Z66" s="4">
        <f t="shared" si="21"/>
        <v>0.15911310079999996</v>
      </c>
      <c r="AA66" s="4">
        <f t="shared" si="22"/>
        <v>0.25733531378414454</v>
      </c>
      <c r="AB66" s="1">
        <f t="shared" si="23"/>
        <v>0.32929452676927246</v>
      </c>
    </row>
    <row r="67" spans="1:28">
      <c r="A67" s="117" t="s">
        <v>246</v>
      </c>
      <c r="B67">
        <v>120</v>
      </c>
      <c r="C67" s="55">
        <v>90.99</v>
      </c>
      <c r="D67" s="56">
        <v>1.3172999999999999</v>
      </c>
      <c r="E67" s="19">
        <f t="shared" si="24"/>
        <v>0.20990741800000001</v>
      </c>
      <c r="F67" s="37">
        <f t="shared" si="32"/>
        <v>4.6915774999999965E-2</v>
      </c>
      <c r="H67" s="41">
        <f t="shared" si="33"/>
        <v>5.6298929999999956</v>
      </c>
      <c r="I67" t="s">
        <v>7</v>
      </c>
      <c r="J67" s="109" t="s">
        <v>87</v>
      </c>
      <c r="K67" s="93">
        <f t="shared" ref="K67:K130" si="37">DATE(MID(J67,1,4),MID(J67,5,2),MID(J67,7,2))</f>
        <v>43566</v>
      </c>
      <c r="L67" s="93" t="str">
        <f t="shared" ref="L67:L130" ca="1" si="38">IF(LEN(J67) &gt; 15,DATE(MID(J67,12,4),MID(J67,16,2),MID(J67,18,2)),TEXT(TODAY(),"yyyy-mm-dd"))</f>
        <v>2019-09-09</v>
      </c>
      <c r="M67" s="95">
        <f t="shared" ref="M67:M130" ca="1" si="39">(L67-K67)*B67</f>
        <v>18120</v>
      </c>
      <c r="N67" s="112">
        <f t="shared" ref="N67:N130" ca="1" si="40">H67/M67*365</f>
        <v>0.11340568129139064</v>
      </c>
      <c r="O67" s="102">
        <f t="shared" si="34"/>
        <v>119.86112699999998</v>
      </c>
      <c r="P67" s="102">
        <f t="shared" si="35"/>
        <v>0.13887300000001801</v>
      </c>
      <c r="Q67" s="105">
        <f t="shared" ref="Q67:Q130" si="41">O67/150</f>
        <v>0.79907417999999986</v>
      </c>
      <c r="R67" s="6">
        <f t="shared" si="31"/>
        <v>5510.6399999999994</v>
      </c>
      <c r="S67" s="118">
        <f t="shared" si="36"/>
        <v>7259.1660719999991</v>
      </c>
      <c r="T67" s="118"/>
      <c r="U67" s="118"/>
      <c r="V67" s="119">
        <f t="shared" si="18"/>
        <v>3578.3399999999997</v>
      </c>
      <c r="W67" s="119">
        <f t="shared" si="19"/>
        <v>10837.506071999998</v>
      </c>
      <c r="X67" s="109">
        <f t="shared" ref="X67:X98" si="42">X66+B67</f>
        <v>9495</v>
      </c>
      <c r="Y67" s="6">
        <f t="shared" si="20"/>
        <v>1342.5060719999983</v>
      </c>
      <c r="Z67" s="4">
        <f t="shared" si="21"/>
        <v>0.14139084486571862</v>
      </c>
      <c r="AA67" s="4">
        <f t="shared" si="22"/>
        <v>0.22690269036922839</v>
      </c>
      <c r="AB67" s="1">
        <f t="shared" si="23"/>
        <v>0.33018112988606041</v>
      </c>
    </row>
    <row r="68" spans="1:28">
      <c r="A68" s="117" t="s">
        <v>247</v>
      </c>
      <c r="B68">
        <v>120</v>
      </c>
      <c r="C68" s="55">
        <v>91.19</v>
      </c>
      <c r="D68" s="56">
        <v>1.3144</v>
      </c>
      <c r="E68" s="19">
        <f t="shared" si="24"/>
        <v>0.20990675733333336</v>
      </c>
      <c r="F68" s="37">
        <f t="shared" si="32"/>
        <v>4.9216941666666611E-2</v>
      </c>
      <c r="H68" s="41">
        <f t="shared" si="33"/>
        <v>5.9060329999999936</v>
      </c>
      <c r="I68" t="s">
        <v>7</v>
      </c>
      <c r="J68" s="109" t="s">
        <v>88</v>
      </c>
      <c r="K68" s="93">
        <f t="shared" si="37"/>
        <v>43567</v>
      </c>
      <c r="L68" s="93" t="str">
        <f t="shared" ca="1" si="38"/>
        <v>2019-09-09</v>
      </c>
      <c r="M68" s="95">
        <f t="shared" ca="1" si="39"/>
        <v>18000</v>
      </c>
      <c r="N68" s="112">
        <f t="shared" ca="1" si="40"/>
        <v>0.11976122472222209</v>
      </c>
      <c r="O68" s="102">
        <f t="shared" si="34"/>
        <v>119.860136</v>
      </c>
      <c r="P68" s="102">
        <f t="shared" si="35"/>
        <v>0.13986400000000287</v>
      </c>
      <c r="Q68" s="105">
        <f t="shared" si="41"/>
        <v>0.79906757333333334</v>
      </c>
      <c r="R68" s="6">
        <f t="shared" ref="R68:R99" si="43">R67+C68-T68</f>
        <v>5601.829999999999</v>
      </c>
      <c r="S68" s="118">
        <f t="shared" si="36"/>
        <v>7363.0453519999992</v>
      </c>
      <c r="T68" s="118"/>
      <c r="U68" s="118"/>
      <c r="V68" s="119">
        <f t="shared" si="18"/>
        <v>3578.3399999999997</v>
      </c>
      <c r="W68" s="119">
        <f t="shared" si="19"/>
        <v>10941.385351999999</v>
      </c>
      <c r="X68" s="109">
        <f t="shared" si="42"/>
        <v>9615</v>
      </c>
      <c r="Y68" s="6">
        <f t="shared" si="20"/>
        <v>1326.3853519999993</v>
      </c>
      <c r="Z68" s="4">
        <f t="shared" si="21"/>
        <v>0.13794959459178369</v>
      </c>
      <c r="AA68" s="4">
        <f t="shared" si="22"/>
        <v>0.21972172558997838</v>
      </c>
      <c r="AB68" s="1">
        <f t="shared" si="23"/>
        <v>0.32704633690156132</v>
      </c>
    </row>
    <row r="69" spans="1:28">
      <c r="A69" s="117" t="s">
        <v>248</v>
      </c>
      <c r="B69">
        <v>120</v>
      </c>
      <c r="C69" s="55">
        <v>91.47</v>
      </c>
      <c r="D69" s="56">
        <v>1.3104</v>
      </c>
      <c r="E69" s="19">
        <f t="shared" si="24"/>
        <v>0.20990819199999999</v>
      </c>
      <c r="F69" s="37">
        <f t="shared" si="32"/>
        <v>5.2438575000000043E-2</v>
      </c>
      <c r="H69" s="41">
        <f t="shared" si="33"/>
        <v>6.2926290000000051</v>
      </c>
      <c r="I69" t="s">
        <v>7</v>
      </c>
      <c r="J69" s="109" t="s">
        <v>89</v>
      </c>
      <c r="K69" s="93">
        <f t="shared" si="37"/>
        <v>43570</v>
      </c>
      <c r="L69" s="93" t="str">
        <f t="shared" ca="1" si="38"/>
        <v>2019-09-09</v>
      </c>
      <c r="M69" s="95">
        <f t="shared" ca="1" si="39"/>
        <v>17640</v>
      </c>
      <c r="N69" s="112">
        <f t="shared" ca="1" si="40"/>
        <v>0.1302046250000001</v>
      </c>
      <c r="O69" s="102">
        <f t="shared" si="34"/>
        <v>119.86228799999999</v>
      </c>
      <c r="P69" s="102">
        <f t="shared" si="35"/>
        <v>0.13771200000000761</v>
      </c>
      <c r="Q69" s="105">
        <f t="shared" si="41"/>
        <v>0.79908192</v>
      </c>
      <c r="R69" s="6">
        <f t="shared" si="43"/>
        <v>5693.2999999999993</v>
      </c>
      <c r="S69" s="118">
        <f t="shared" si="36"/>
        <v>7460.5003199999992</v>
      </c>
      <c r="T69" s="118"/>
      <c r="U69" s="118"/>
      <c r="V69" s="119">
        <f t="shared" si="18"/>
        <v>3578.3399999999997</v>
      </c>
      <c r="W69" s="119">
        <f t="shared" si="19"/>
        <v>11038.840319999999</v>
      </c>
      <c r="X69" s="109">
        <f t="shared" si="42"/>
        <v>9735</v>
      </c>
      <c r="Y69" s="6">
        <f t="shared" si="20"/>
        <v>1303.8403199999993</v>
      </c>
      <c r="Z69" s="4">
        <f t="shared" si="21"/>
        <v>0.1339332634822803</v>
      </c>
      <c r="AA69" s="4">
        <f t="shared" si="22"/>
        <v>0.2117772168675871</v>
      </c>
      <c r="AB69" s="1">
        <f t="shared" si="23"/>
        <v>0.32415905079420515</v>
      </c>
    </row>
    <row r="70" spans="1:28">
      <c r="A70" s="117" t="s">
        <v>249</v>
      </c>
      <c r="B70">
        <v>135</v>
      </c>
      <c r="C70" s="55">
        <v>100.3</v>
      </c>
      <c r="D70" s="56">
        <v>1.3444</v>
      </c>
      <c r="E70" s="19">
        <f t="shared" si="24"/>
        <v>0.21989554666666666</v>
      </c>
      <c r="F70" s="37">
        <f t="shared" si="32"/>
        <v>2.5808962962962891E-2</v>
      </c>
      <c r="H70" s="41">
        <f t="shared" si="33"/>
        <v>3.4842099999999903</v>
      </c>
      <c r="I70" t="s">
        <v>7</v>
      </c>
      <c r="J70" s="109" t="s">
        <v>90</v>
      </c>
      <c r="K70" s="93">
        <f t="shared" si="37"/>
        <v>43571</v>
      </c>
      <c r="L70" s="93" t="str">
        <f t="shared" ca="1" si="38"/>
        <v>2019-09-09</v>
      </c>
      <c r="M70" s="95">
        <f t="shared" ca="1" si="39"/>
        <v>19710</v>
      </c>
      <c r="N70" s="112">
        <f t="shared" ca="1" si="40"/>
        <v>6.4522407407407223E-2</v>
      </c>
      <c r="O70" s="102">
        <f t="shared" si="34"/>
        <v>134.84332000000001</v>
      </c>
      <c r="P70" s="102">
        <f t="shared" si="35"/>
        <v>0.15667999999999438</v>
      </c>
      <c r="Q70" s="105">
        <f t="shared" si="41"/>
        <v>0.8989554666666667</v>
      </c>
      <c r="R70" s="6">
        <f t="shared" si="43"/>
        <v>5793.5999999999995</v>
      </c>
      <c r="S70" s="118">
        <f t="shared" si="36"/>
        <v>7788.9158399999997</v>
      </c>
      <c r="T70" s="118"/>
      <c r="U70" s="118"/>
      <c r="V70" s="119">
        <f t="shared" si="18"/>
        <v>3578.3399999999997</v>
      </c>
      <c r="W70" s="119">
        <f t="shared" si="19"/>
        <v>11367.25584</v>
      </c>
      <c r="X70" s="109">
        <f t="shared" si="42"/>
        <v>9870</v>
      </c>
      <c r="Y70" s="6">
        <f t="shared" si="20"/>
        <v>1497.2558399999998</v>
      </c>
      <c r="Z70" s="4">
        <f t="shared" si="21"/>
        <v>0.15169765349544062</v>
      </c>
      <c r="AA70" s="4">
        <f t="shared" si="22"/>
        <v>0.23797469030430762</v>
      </c>
      <c r="AB70" s="1">
        <f t="shared" si="23"/>
        <v>0.31479365383932451</v>
      </c>
    </row>
    <row r="71" spans="1:28">
      <c r="A71" s="117" t="s">
        <v>250</v>
      </c>
      <c r="B71">
        <v>120</v>
      </c>
      <c r="C71" s="55">
        <v>89.12</v>
      </c>
      <c r="D71" s="56">
        <v>1.3449</v>
      </c>
      <c r="E71" s="19">
        <f t="shared" si="24"/>
        <v>0.20990499200000001</v>
      </c>
      <c r="F71" s="37">
        <f t="shared" si="32"/>
        <v>2.5399866666666781E-2</v>
      </c>
      <c r="H71" s="41">
        <f t="shared" si="33"/>
        <v>3.0479840000000138</v>
      </c>
      <c r="I71" t="s">
        <v>7</v>
      </c>
      <c r="J71" s="109" t="s">
        <v>91</v>
      </c>
      <c r="K71" s="93">
        <f t="shared" si="37"/>
        <v>43572</v>
      </c>
      <c r="L71" s="93" t="str">
        <f t="shared" ca="1" si="38"/>
        <v>2019-09-09</v>
      </c>
      <c r="M71" s="95">
        <f t="shared" ca="1" si="39"/>
        <v>17400</v>
      </c>
      <c r="N71" s="112">
        <f t="shared" ca="1" si="40"/>
        <v>6.3937595402299138E-2</v>
      </c>
      <c r="O71" s="102">
        <f t="shared" si="34"/>
        <v>119.857488</v>
      </c>
      <c r="P71" s="102">
        <f t="shared" si="35"/>
        <v>0.14251199999999642</v>
      </c>
      <c r="Q71" s="105">
        <f t="shared" si="41"/>
        <v>0.79904991999999997</v>
      </c>
      <c r="R71" s="6">
        <f t="shared" si="43"/>
        <v>5882.7199999999993</v>
      </c>
      <c r="S71" s="118">
        <f t="shared" si="36"/>
        <v>7911.6701279999988</v>
      </c>
      <c r="T71" s="118"/>
      <c r="U71" s="118"/>
      <c r="V71" s="119">
        <f t="shared" si="18"/>
        <v>3578.3399999999997</v>
      </c>
      <c r="W71" s="119">
        <f t="shared" si="19"/>
        <v>11490.010127999998</v>
      </c>
      <c r="X71" s="109">
        <f t="shared" si="42"/>
        <v>9990</v>
      </c>
      <c r="Y71" s="6">
        <f t="shared" si="20"/>
        <v>1500.0101279999981</v>
      </c>
      <c r="Z71" s="4">
        <f t="shared" si="21"/>
        <v>0.15015116396396366</v>
      </c>
      <c r="AA71" s="4">
        <f t="shared" si="22"/>
        <v>0.23395035419844445</v>
      </c>
      <c r="AB71" s="1">
        <f t="shared" si="23"/>
        <v>0.3114305348852518</v>
      </c>
    </row>
    <row r="72" spans="1:28">
      <c r="A72" s="117" t="s">
        <v>251</v>
      </c>
      <c r="B72">
        <v>120</v>
      </c>
      <c r="C72" s="55">
        <v>89.43</v>
      </c>
      <c r="D72" s="56">
        <v>1.3403</v>
      </c>
      <c r="E72" s="19">
        <f t="shared" si="24"/>
        <v>0.20990868600000001</v>
      </c>
      <c r="F72" s="37">
        <f t="shared" si="32"/>
        <v>2.8966675000000091E-2</v>
      </c>
      <c r="H72" s="41">
        <f t="shared" si="33"/>
        <v>3.4760010000000108</v>
      </c>
      <c r="I72" t="s">
        <v>7</v>
      </c>
      <c r="J72" s="109" t="s">
        <v>92</v>
      </c>
      <c r="K72" s="93">
        <f t="shared" si="37"/>
        <v>43573</v>
      </c>
      <c r="L72" s="93" t="str">
        <f t="shared" ca="1" si="38"/>
        <v>2019-09-09</v>
      </c>
      <c r="M72" s="95">
        <f t="shared" ca="1" si="39"/>
        <v>17280</v>
      </c>
      <c r="N72" s="112">
        <f t="shared" ca="1" si="40"/>
        <v>7.3422474826389111E-2</v>
      </c>
      <c r="O72" s="102">
        <f t="shared" si="34"/>
        <v>119.86302900000001</v>
      </c>
      <c r="P72" s="102">
        <f t="shared" si="35"/>
        <v>0.13697099999998841</v>
      </c>
      <c r="Q72" s="105">
        <f t="shared" si="41"/>
        <v>0.79908686000000007</v>
      </c>
      <c r="R72" s="6">
        <f t="shared" si="43"/>
        <v>5972.15</v>
      </c>
      <c r="S72" s="118">
        <f t="shared" si="36"/>
        <v>8004.4726449999998</v>
      </c>
      <c r="T72" s="118"/>
      <c r="U72" s="118"/>
      <c r="V72" s="119">
        <f t="shared" si="18"/>
        <v>3578.3399999999997</v>
      </c>
      <c r="W72" s="119">
        <f t="shared" si="19"/>
        <v>11582.812645</v>
      </c>
      <c r="X72" s="109">
        <f t="shared" si="42"/>
        <v>10110</v>
      </c>
      <c r="Y72" s="6">
        <f t="shared" si="20"/>
        <v>1472.812645</v>
      </c>
      <c r="Z72" s="4">
        <f t="shared" si="21"/>
        <v>0.14567879772502468</v>
      </c>
      <c r="AA72" s="4">
        <f t="shared" si="22"/>
        <v>0.22548825949299256</v>
      </c>
      <c r="AB72" s="1">
        <f t="shared" si="23"/>
        <v>0.30893532595855949</v>
      </c>
    </row>
    <row r="73" spans="1:28">
      <c r="A73" s="117" t="s">
        <v>252</v>
      </c>
      <c r="B73">
        <v>120</v>
      </c>
      <c r="C73" s="55">
        <v>88.43</v>
      </c>
      <c r="D73" s="56">
        <v>1.3553999999999999</v>
      </c>
      <c r="E73" s="19">
        <f t="shared" si="24"/>
        <v>0.20990534799999999</v>
      </c>
      <c r="F73" s="37">
        <f t="shared" si="32"/>
        <v>1.746084166666672E-2</v>
      </c>
      <c r="H73" s="41">
        <f t="shared" si="33"/>
        <v>2.0953010000000063</v>
      </c>
      <c r="I73" t="s">
        <v>7</v>
      </c>
      <c r="J73" s="109" t="s">
        <v>93</v>
      </c>
      <c r="K73" s="93">
        <f t="shared" si="37"/>
        <v>43574</v>
      </c>
      <c r="L73" s="93" t="str">
        <f t="shared" ca="1" si="38"/>
        <v>2019-09-09</v>
      </c>
      <c r="M73" s="95">
        <f t="shared" ca="1" si="39"/>
        <v>17160</v>
      </c>
      <c r="N73" s="112">
        <f t="shared" ca="1" si="40"/>
        <v>4.4567882575757715E-2</v>
      </c>
      <c r="O73" s="102">
        <f t="shared" si="34"/>
        <v>119.85802200000001</v>
      </c>
      <c r="P73" s="102">
        <f t="shared" si="35"/>
        <v>0.14197799999999461</v>
      </c>
      <c r="Q73" s="105">
        <f t="shared" si="41"/>
        <v>0.79905347999999998</v>
      </c>
      <c r="R73" s="6">
        <f t="shared" si="43"/>
        <v>5972.69</v>
      </c>
      <c r="S73" s="118">
        <f t="shared" si="36"/>
        <v>8095.3840259999988</v>
      </c>
      <c r="T73" s="118">
        <v>87.89</v>
      </c>
      <c r="U73" s="118">
        <v>107.79</v>
      </c>
      <c r="V73" s="119">
        <f t="shared" si="18"/>
        <v>3686.1299999999997</v>
      </c>
      <c r="W73" s="119">
        <f t="shared" si="19"/>
        <v>11781.514025999999</v>
      </c>
      <c r="X73" s="109">
        <f t="shared" si="42"/>
        <v>10230</v>
      </c>
      <c r="Y73" s="6">
        <f t="shared" si="20"/>
        <v>1551.5140259999989</v>
      </c>
      <c r="Z73" s="4">
        <f t="shared" si="21"/>
        <v>0.15166315014662746</v>
      </c>
      <c r="AA73" s="4">
        <f t="shared" si="22"/>
        <v>0.23709426165250802</v>
      </c>
      <c r="AB73" s="1">
        <f t="shared" si="23"/>
        <v>0.3128740492830781</v>
      </c>
    </row>
    <row r="74" spans="1:28">
      <c r="A74" s="117" t="s">
        <v>253</v>
      </c>
      <c r="B74">
        <v>120</v>
      </c>
      <c r="C74" s="55">
        <v>90.41</v>
      </c>
      <c r="D74" s="56">
        <v>1.3257000000000001</v>
      </c>
      <c r="E74" s="19">
        <f t="shared" si="24"/>
        <v>0.20990435800000001</v>
      </c>
      <c r="F74" s="37">
        <f t="shared" si="32"/>
        <v>4.0242391666666676E-2</v>
      </c>
      <c r="H74" s="41">
        <f t="shared" si="33"/>
        <v>4.8290870000000012</v>
      </c>
      <c r="I74" t="s">
        <v>7</v>
      </c>
      <c r="J74" s="109" t="s">
        <v>95</v>
      </c>
      <c r="K74" s="93">
        <f t="shared" si="37"/>
        <v>43577</v>
      </c>
      <c r="L74" s="93" t="str">
        <f t="shared" ca="1" si="38"/>
        <v>2019-09-09</v>
      </c>
      <c r="M74" s="95">
        <f t="shared" ca="1" si="39"/>
        <v>16800</v>
      </c>
      <c r="N74" s="112">
        <f t="shared" ca="1" si="40"/>
        <v>0.10491766398809527</v>
      </c>
      <c r="O74" s="102">
        <f t="shared" si="34"/>
        <v>119.856537</v>
      </c>
      <c r="P74" s="102">
        <f t="shared" si="35"/>
        <v>0.14346299999999701</v>
      </c>
      <c r="Q74" s="105">
        <f t="shared" si="41"/>
        <v>0.79904357999999998</v>
      </c>
      <c r="R74" s="6">
        <f t="shared" si="43"/>
        <v>6063.0999999999995</v>
      </c>
      <c r="S74" s="118">
        <f t="shared" si="36"/>
        <v>8037.85167</v>
      </c>
      <c r="T74" s="118"/>
      <c r="U74" s="118"/>
      <c r="V74" s="119">
        <f t="shared" si="18"/>
        <v>3686.1299999999997</v>
      </c>
      <c r="W74" s="119">
        <f t="shared" si="19"/>
        <v>11723.981669999999</v>
      </c>
      <c r="X74" s="109">
        <f t="shared" si="42"/>
        <v>10350</v>
      </c>
      <c r="Y74" s="6">
        <f t="shared" si="20"/>
        <v>1373.9816699999992</v>
      </c>
      <c r="Z74" s="4">
        <f t="shared" si="21"/>
        <v>0.13275185217391305</v>
      </c>
      <c r="AA74" s="4">
        <f t="shared" si="22"/>
        <v>0.20618374458085142</v>
      </c>
      <c r="AB74" s="1">
        <f t="shared" si="23"/>
        <v>0.31440939637702453</v>
      </c>
    </row>
    <row r="75" spans="1:28">
      <c r="A75" s="117" t="s">
        <v>254</v>
      </c>
      <c r="B75">
        <v>120</v>
      </c>
      <c r="C75" s="55">
        <v>90.54</v>
      </c>
      <c r="D75" s="56">
        <v>1.3238000000000001</v>
      </c>
      <c r="E75" s="19">
        <f t="shared" si="24"/>
        <v>0.20990456800000001</v>
      </c>
      <c r="F75" s="37">
        <f t="shared" si="32"/>
        <v>4.173815000000012E-2</v>
      </c>
      <c r="H75" s="41">
        <f t="shared" si="33"/>
        <v>5.0085780000000142</v>
      </c>
      <c r="I75" t="s">
        <v>7</v>
      </c>
      <c r="J75" s="109" t="s">
        <v>96</v>
      </c>
      <c r="K75" s="93">
        <f t="shared" si="37"/>
        <v>43578</v>
      </c>
      <c r="L75" s="93" t="str">
        <f t="shared" ca="1" si="38"/>
        <v>2019-09-09</v>
      </c>
      <c r="M75" s="95">
        <f t="shared" ca="1" si="39"/>
        <v>16680</v>
      </c>
      <c r="N75" s="112">
        <f t="shared" ca="1" si="40"/>
        <v>0.10960017805755427</v>
      </c>
      <c r="O75" s="102">
        <f t="shared" si="34"/>
        <v>119.85685200000002</v>
      </c>
      <c r="P75" s="102">
        <f t="shared" si="35"/>
        <v>0.14314799999998229</v>
      </c>
      <c r="Q75" s="105">
        <f t="shared" si="41"/>
        <v>0.79904568000000009</v>
      </c>
      <c r="R75" s="6">
        <f t="shared" si="43"/>
        <v>6153.6399999999994</v>
      </c>
      <c r="S75" s="118">
        <f t="shared" si="36"/>
        <v>8146.1886319999994</v>
      </c>
      <c r="T75" s="118"/>
      <c r="U75" s="118"/>
      <c r="V75" s="119">
        <f t="shared" si="18"/>
        <v>3686.1299999999997</v>
      </c>
      <c r="W75" s="119">
        <f t="shared" si="19"/>
        <v>11832.318631999999</v>
      </c>
      <c r="X75" s="109">
        <f t="shared" si="42"/>
        <v>10470</v>
      </c>
      <c r="Y75" s="6">
        <f t="shared" si="20"/>
        <v>1362.3186319999986</v>
      </c>
      <c r="Z75" s="4">
        <f t="shared" si="21"/>
        <v>0.13011639274116504</v>
      </c>
      <c r="AA75" s="4">
        <f t="shared" si="22"/>
        <v>0.20081732580370759</v>
      </c>
      <c r="AB75" s="1">
        <f t="shared" si="23"/>
        <v>0.31153065723154372</v>
      </c>
    </row>
    <row r="76" spans="1:28">
      <c r="A76" s="117" t="s">
        <v>255</v>
      </c>
      <c r="B76">
        <v>120</v>
      </c>
      <c r="C76" s="55">
        <v>90.32</v>
      </c>
      <c r="D76" s="56">
        <v>1.3270999999999999</v>
      </c>
      <c r="E76" s="19">
        <f t="shared" si="24"/>
        <v>0.20990911466666667</v>
      </c>
      <c r="F76" s="37">
        <f t="shared" si="32"/>
        <v>3.9206866666666569E-2</v>
      </c>
      <c r="H76" s="41">
        <f t="shared" si="33"/>
        <v>4.7048239999999879</v>
      </c>
      <c r="I76" t="s">
        <v>7</v>
      </c>
      <c r="J76" s="109" t="s">
        <v>97</v>
      </c>
      <c r="K76" s="93">
        <f t="shared" si="37"/>
        <v>43579</v>
      </c>
      <c r="L76" s="93" t="str">
        <f t="shared" ca="1" si="38"/>
        <v>2019-09-09</v>
      </c>
      <c r="M76" s="95">
        <f t="shared" ca="1" si="39"/>
        <v>16560</v>
      </c>
      <c r="N76" s="112">
        <f t="shared" ca="1" si="40"/>
        <v>0.10369932125603837</v>
      </c>
      <c r="O76" s="102">
        <f t="shared" si="34"/>
        <v>119.86367199999998</v>
      </c>
      <c r="P76" s="102">
        <f t="shared" si="35"/>
        <v>0.13632800000002021</v>
      </c>
      <c r="Q76" s="105">
        <f t="shared" si="41"/>
        <v>0.79909114666666659</v>
      </c>
      <c r="R76" s="6">
        <f t="shared" si="43"/>
        <v>6243.9599999999991</v>
      </c>
      <c r="S76" s="118">
        <f t="shared" si="36"/>
        <v>8286.3593159999982</v>
      </c>
      <c r="T76" s="118"/>
      <c r="U76" s="118"/>
      <c r="V76" s="119">
        <f t="shared" ref="V76:V135" si="44">V75+U76</f>
        <v>3686.1299999999997</v>
      </c>
      <c r="W76" s="119">
        <f t="shared" ref="W76:W135" si="45">V76+S76</f>
        <v>11972.489315999997</v>
      </c>
      <c r="X76" s="109">
        <f t="shared" si="42"/>
        <v>10590</v>
      </c>
      <c r="Y76" s="6">
        <f t="shared" ref="Y76:Y135" si="46">W76-X76</f>
        <v>1382.4893159999974</v>
      </c>
      <c r="Z76" s="4">
        <f t="shared" ref="Z76:Z135" si="47">W76/X76-1</f>
        <v>0.13054667762039629</v>
      </c>
      <c r="AA76" s="4">
        <f t="shared" ref="AA76:AA135" si="48">S76/(X76-V76)-1</f>
        <v>0.2002484571696741</v>
      </c>
      <c r="AB76" s="1">
        <f t="shared" ref="AB76:AB135" si="49">V76/W76</f>
        <v>0.30788334010654467</v>
      </c>
    </row>
    <row r="77" spans="1:28">
      <c r="A77" s="117" t="s">
        <v>256</v>
      </c>
      <c r="B77">
        <v>120</v>
      </c>
      <c r="C77" s="55">
        <v>92.23</v>
      </c>
      <c r="D77" s="56">
        <v>1.2996000000000001</v>
      </c>
      <c r="E77" s="19">
        <f t="shared" si="24"/>
        <v>0.209908072</v>
      </c>
      <c r="F77" s="37">
        <f t="shared" si="32"/>
        <v>6.1183008333333434E-2</v>
      </c>
      <c r="H77" s="41">
        <f t="shared" si="33"/>
        <v>7.3419610000000119</v>
      </c>
      <c r="I77" t="s">
        <v>7</v>
      </c>
      <c r="J77" s="109" t="s">
        <v>98</v>
      </c>
      <c r="K77" s="93">
        <f t="shared" si="37"/>
        <v>43580</v>
      </c>
      <c r="L77" s="93" t="str">
        <f t="shared" ca="1" si="38"/>
        <v>2019-09-09</v>
      </c>
      <c r="M77" s="95">
        <f t="shared" ca="1" si="39"/>
        <v>16440</v>
      </c>
      <c r="N77" s="112">
        <f t="shared" ca="1" si="40"/>
        <v>0.16300582512165476</v>
      </c>
      <c r="O77" s="102">
        <f t="shared" si="34"/>
        <v>119.86210800000001</v>
      </c>
      <c r="P77" s="102">
        <f t="shared" si="35"/>
        <v>0.13789199999999369</v>
      </c>
      <c r="Q77" s="105">
        <f t="shared" si="41"/>
        <v>0.79908072000000008</v>
      </c>
      <c r="R77" s="6">
        <f t="shared" si="43"/>
        <v>6336.1899999999987</v>
      </c>
      <c r="S77" s="118">
        <f t="shared" si="36"/>
        <v>8234.5125239999998</v>
      </c>
      <c r="T77" s="118"/>
      <c r="U77" s="118"/>
      <c r="V77" s="119">
        <f t="shared" si="44"/>
        <v>3686.1299999999997</v>
      </c>
      <c r="W77" s="119">
        <f t="shared" si="45"/>
        <v>11920.642523999999</v>
      </c>
      <c r="X77" s="109">
        <f t="shared" si="42"/>
        <v>10710</v>
      </c>
      <c r="Y77" s="6">
        <f t="shared" si="46"/>
        <v>1210.642523999999</v>
      </c>
      <c r="Z77" s="4">
        <f t="shared" si="47"/>
        <v>0.11303851764705874</v>
      </c>
      <c r="AA77" s="4">
        <f t="shared" si="48"/>
        <v>0.17236118037492143</v>
      </c>
      <c r="AB77" s="1">
        <f t="shared" si="49"/>
        <v>0.30922242593708033</v>
      </c>
    </row>
    <row r="78" spans="1:28">
      <c r="A78" s="117" t="s">
        <v>257</v>
      </c>
      <c r="B78">
        <v>135</v>
      </c>
      <c r="C78" s="55">
        <v>105.07</v>
      </c>
      <c r="D78" s="56">
        <v>1.2833000000000001</v>
      </c>
      <c r="E78" s="19">
        <f t="shared" si="24"/>
        <v>0.21989088733333334</v>
      </c>
      <c r="F78" s="37">
        <f t="shared" si="32"/>
        <v>7.4593696296296197E-2</v>
      </c>
      <c r="H78" s="41">
        <f t="shared" si="33"/>
        <v>10.070148999999986</v>
      </c>
      <c r="I78" t="s">
        <v>7</v>
      </c>
      <c r="J78" s="109" t="s">
        <v>99</v>
      </c>
      <c r="K78" s="93">
        <f t="shared" si="37"/>
        <v>43581</v>
      </c>
      <c r="L78" s="93" t="str">
        <f t="shared" ca="1" si="38"/>
        <v>2019-09-09</v>
      </c>
      <c r="M78" s="95">
        <f t="shared" ca="1" si="39"/>
        <v>18360</v>
      </c>
      <c r="N78" s="112">
        <f t="shared" ca="1" si="40"/>
        <v>0.20019631726579495</v>
      </c>
      <c r="O78" s="102">
        <f t="shared" si="34"/>
        <v>134.836331</v>
      </c>
      <c r="P78" s="102">
        <f t="shared" si="35"/>
        <v>0.16366899999999873</v>
      </c>
      <c r="Q78" s="105">
        <f t="shared" si="41"/>
        <v>0.89890887333333336</v>
      </c>
      <c r="R78" s="6">
        <f t="shared" si="43"/>
        <v>6441.2599999999984</v>
      </c>
      <c r="S78" s="118">
        <f t="shared" si="36"/>
        <v>8266.068957999998</v>
      </c>
      <c r="T78" s="118"/>
      <c r="U78" s="118"/>
      <c r="V78" s="119">
        <f t="shared" si="44"/>
        <v>3686.1299999999997</v>
      </c>
      <c r="W78" s="119">
        <f t="shared" si="45"/>
        <v>11952.198957999997</v>
      </c>
      <c r="X78" s="109">
        <f t="shared" si="42"/>
        <v>10845</v>
      </c>
      <c r="Y78" s="6">
        <f t="shared" si="46"/>
        <v>1107.1989579999972</v>
      </c>
      <c r="Z78" s="4">
        <f t="shared" si="47"/>
        <v>0.10209303439372963</v>
      </c>
      <c r="AA78" s="4">
        <f t="shared" si="48"/>
        <v>0.15466113478803178</v>
      </c>
      <c r="AB78" s="1">
        <f t="shared" si="49"/>
        <v>0.30840601072263379</v>
      </c>
    </row>
    <row r="79" spans="1:28">
      <c r="A79" s="117" t="s">
        <v>258</v>
      </c>
      <c r="B79">
        <v>135</v>
      </c>
      <c r="C79" s="55">
        <v>104.79</v>
      </c>
      <c r="D79" s="56">
        <v>1.2867</v>
      </c>
      <c r="E79" s="19">
        <f t="shared" si="24"/>
        <v>0.21988886200000002</v>
      </c>
      <c r="F79" s="37">
        <f t="shared" si="32"/>
        <v>7.1730022222222356E-2</v>
      </c>
      <c r="H79" s="41">
        <f t="shared" si="33"/>
        <v>9.6835530000000176</v>
      </c>
      <c r="I79" t="s">
        <v>7</v>
      </c>
      <c r="J79" s="109" t="s">
        <v>100</v>
      </c>
      <c r="K79" s="93">
        <f t="shared" si="37"/>
        <v>43584</v>
      </c>
      <c r="L79" s="93" t="str">
        <f t="shared" ca="1" si="38"/>
        <v>2019-09-09</v>
      </c>
      <c r="M79" s="95">
        <f t="shared" ca="1" si="39"/>
        <v>17955</v>
      </c>
      <c r="N79" s="112">
        <f t="shared" ca="1" si="40"/>
        <v>0.19685306850459519</v>
      </c>
      <c r="O79" s="102">
        <f t="shared" si="34"/>
        <v>134.833293</v>
      </c>
      <c r="P79" s="102">
        <f t="shared" si="35"/>
        <v>0.16670700000000238</v>
      </c>
      <c r="Q79" s="105">
        <f t="shared" si="41"/>
        <v>0.89888862000000003</v>
      </c>
      <c r="R79" s="6">
        <f t="shared" si="43"/>
        <v>6546.0499999999984</v>
      </c>
      <c r="S79" s="118">
        <f t="shared" si="36"/>
        <v>8422.8025349999971</v>
      </c>
      <c r="T79" s="118"/>
      <c r="U79" s="118"/>
      <c r="V79" s="119">
        <f t="shared" si="44"/>
        <v>3686.1299999999997</v>
      </c>
      <c r="W79" s="119">
        <f t="shared" si="45"/>
        <v>12108.932534999996</v>
      </c>
      <c r="X79" s="109">
        <f t="shared" si="42"/>
        <v>10980</v>
      </c>
      <c r="Y79" s="6">
        <f t="shared" si="46"/>
        <v>1128.9325349999963</v>
      </c>
      <c r="Z79" s="4">
        <f t="shared" si="47"/>
        <v>0.10281717076502694</v>
      </c>
      <c r="AA79" s="4">
        <f t="shared" si="48"/>
        <v>0.15477826380234316</v>
      </c>
      <c r="AB79" s="1">
        <f t="shared" si="49"/>
        <v>0.30441411654953948</v>
      </c>
    </row>
    <row r="80" spans="1:28">
      <c r="A80" s="117" t="s">
        <v>259</v>
      </c>
      <c r="B80">
        <v>135</v>
      </c>
      <c r="C80" s="55">
        <v>104.46</v>
      </c>
      <c r="D80" s="56">
        <v>1.2907</v>
      </c>
      <c r="E80" s="19">
        <f t="shared" si="24"/>
        <v>0.21988434800000001</v>
      </c>
      <c r="F80" s="37">
        <f t="shared" si="32"/>
        <v>6.8354977777777826E-2</v>
      </c>
      <c r="H80" s="41">
        <f t="shared" si="33"/>
        <v>9.2279220000000066</v>
      </c>
      <c r="I80" t="s">
        <v>7</v>
      </c>
      <c r="J80" s="109" t="s">
        <v>101</v>
      </c>
      <c r="K80" s="93">
        <f t="shared" si="37"/>
        <v>43585</v>
      </c>
      <c r="L80" s="93" t="str">
        <f t="shared" ca="1" si="38"/>
        <v>2019-09-09</v>
      </c>
      <c r="M80" s="95">
        <f t="shared" ca="1" si="39"/>
        <v>17820</v>
      </c>
      <c r="N80" s="112">
        <f t="shared" ca="1" si="40"/>
        <v>0.18901187037037048</v>
      </c>
      <c r="O80" s="102">
        <f t="shared" si="34"/>
        <v>134.82652199999998</v>
      </c>
      <c r="P80" s="102">
        <f t="shared" si="35"/>
        <v>0.17347800000001712</v>
      </c>
      <c r="Q80" s="105">
        <f t="shared" si="41"/>
        <v>0.89884347999999992</v>
      </c>
      <c r="R80" s="6">
        <f t="shared" si="43"/>
        <v>6650.5099999999984</v>
      </c>
      <c r="S80" s="118">
        <f t="shared" si="36"/>
        <v>8583.813256999998</v>
      </c>
      <c r="T80" s="118"/>
      <c r="U80" s="118"/>
      <c r="V80" s="119">
        <f t="shared" si="44"/>
        <v>3686.1299999999997</v>
      </c>
      <c r="W80" s="119">
        <f t="shared" si="45"/>
        <v>12269.943256999997</v>
      </c>
      <c r="X80" s="109">
        <f t="shared" si="42"/>
        <v>11115</v>
      </c>
      <c r="Y80" s="6">
        <f t="shared" si="46"/>
        <v>1154.9432569999972</v>
      </c>
      <c r="Z80" s="4">
        <f t="shared" si="47"/>
        <v>0.10390852514619864</v>
      </c>
      <c r="AA80" s="4">
        <f t="shared" si="48"/>
        <v>0.15546688217723514</v>
      </c>
      <c r="AB80" s="1">
        <f t="shared" si="49"/>
        <v>0.30041948220885734</v>
      </c>
    </row>
    <row r="81" spans="1:28">
      <c r="A81" s="117" t="s">
        <v>265</v>
      </c>
      <c r="B81">
        <v>135</v>
      </c>
      <c r="C81" s="55">
        <v>110.55</v>
      </c>
      <c r="D81" s="56">
        <v>1.2196</v>
      </c>
      <c r="E81" s="19">
        <f t="shared" si="24"/>
        <v>0.21988452</v>
      </c>
      <c r="F81" s="37">
        <f t="shared" si="32"/>
        <v>0.13063988888888881</v>
      </c>
      <c r="H81" s="41">
        <f t="shared" si="33"/>
        <v>17.63638499999999</v>
      </c>
      <c r="I81" t="s">
        <v>7</v>
      </c>
      <c r="J81" s="109" t="s">
        <v>267</v>
      </c>
      <c r="K81" s="93">
        <f t="shared" si="37"/>
        <v>43591</v>
      </c>
      <c r="L81" s="93" t="str">
        <f t="shared" ca="1" si="38"/>
        <v>2019-09-09</v>
      </c>
      <c r="M81" s="95">
        <f t="shared" ca="1" si="39"/>
        <v>17010</v>
      </c>
      <c r="N81" s="112">
        <f t="shared" ca="1" si="40"/>
        <v>0.37844094797178107</v>
      </c>
      <c r="O81" s="102">
        <f t="shared" si="34"/>
        <v>134.82677999999999</v>
      </c>
      <c r="P81" s="102">
        <f t="shared" si="35"/>
        <v>0.17322000000001481</v>
      </c>
      <c r="Q81" s="105">
        <f t="shared" si="41"/>
        <v>0.8988451999999999</v>
      </c>
      <c r="R81" s="6">
        <f t="shared" si="43"/>
        <v>6761.0599999999986</v>
      </c>
      <c r="S81" s="118">
        <f t="shared" si="36"/>
        <v>8245.7887759999976</v>
      </c>
      <c r="T81" s="118"/>
      <c r="U81" s="118"/>
      <c r="V81" s="119">
        <f t="shared" si="44"/>
        <v>3686.1299999999997</v>
      </c>
      <c r="W81" s="119">
        <f t="shared" si="45"/>
        <v>11931.918775999997</v>
      </c>
      <c r="X81" s="109">
        <f t="shared" si="42"/>
        <v>11250</v>
      </c>
      <c r="Y81" s="6">
        <f t="shared" si="46"/>
        <v>681.9187759999968</v>
      </c>
      <c r="Z81" s="4">
        <f t="shared" si="47"/>
        <v>6.0615002311110722E-2</v>
      </c>
      <c r="AA81" s="4">
        <f t="shared" si="48"/>
        <v>9.0154745652687884E-2</v>
      </c>
      <c r="AB81" s="1">
        <f t="shared" si="49"/>
        <v>0.30893019548660733</v>
      </c>
    </row>
    <row r="82" spans="1:28">
      <c r="A82" s="117" t="s">
        <v>268</v>
      </c>
      <c r="B82">
        <v>135</v>
      </c>
      <c r="C82" s="55">
        <v>109.53</v>
      </c>
      <c r="D82" s="56">
        <v>1.2309000000000001</v>
      </c>
      <c r="E82" s="19">
        <f t="shared" si="24"/>
        <v>0.21988031800000002</v>
      </c>
      <c r="F82" s="37">
        <f t="shared" si="32"/>
        <v>0.12020793333333334</v>
      </c>
      <c r="H82" s="41">
        <f t="shared" si="33"/>
        <v>16.228071</v>
      </c>
      <c r="I82" t="s">
        <v>7</v>
      </c>
      <c r="J82" s="109" t="s">
        <v>269</v>
      </c>
      <c r="K82" s="93">
        <f t="shared" si="37"/>
        <v>43592</v>
      </c>
      <c r="L82" s="93" t="str">
        <f t="shared" ca="1" si="38"/>
        <v>2019-09-09</v>
      </c>
      <c r="M82" s="95">
        <f t="shared" ca="1" si="39"/>
        <v>16875</v>
      </c>
      <c r="N82" s="112">
        <f t="shared" ca="1" si="40"/>
        <v>0.35100716533333332</v>
      </c>
      <c r="O82" s="102">
        <f t="shared" si="34"/>
        <v>134.82047700000001</v>
      </c>
      <c r="P82" s="102">
        <f t="shared" si="35"/>
        <v>0.179522999999989</v>
      </c>
      <c r="Q82" s="105">
        <f t="shared" si="41"/>
        <v>0.89880318000000003</v>
      </c>
      <c r="R82" s="6">
        <f t="shared" si="43"/>
        <v>6870.5899999999983</v>
      </c>
      <c r="S82" s="118">
        <f t="shared" si="36"/>
        <v>8457.0092309999982</v>
      </c>
      <c r="T82" s="118"/>
      <c r="U82" s="118"/>
      <c r="V82" s="119">
        <f t="shared" si="44"/>
        <v>3686.1299999999997</v>
      </c>
      <c r="W82" s="119">
        <f t="shared" si="45"/>
        <v>12143.139230999997</v>
      </c>
      <c r="X82" s="109">
        <f t="shared" si="42"/>
        <v>11385</v>
      </c>
      <c r="Y82" s="6">
        <f t="shared" si="46"/>
        <v>758.13923099999738</v>
      </c>
      <c r="Z82" s="4">
        <f t="shared" si="47"/>
        <v>6.6591061133069562E-2</v>
      </c>
      <c r="AA82" s="4">
        <f t="shared" si="48"/>
        <v>9.8474091782300155E-2</v>
      </c>
      <c r="AB82" s="1">
        <f t="shared" si="49"/>
        <v>0.30355659519984307</v>
      </c>
    </row>
    <row r="83" spans="1:28">
      <c r="A83" s="117" t="s">
        <v>270</v>
      </c>
      <c r="B83">
        <v>135</v>
      </c>
      <c r="C83" s="55">
        <v>111.01</v>
      </c>
      <c r="D83" s="56">
        <v>1.2144999999999999</v>
      </c>
      <c r="E83" s="19">
        <f t="shared" si="24"/>
        <v>0.21988109666666666</v>
      </c>
      <c r="F83" s="37">
        <f t="shared" si="32"/>
        <v>0.13534449629629641</v>
      </c>
      <c r="H83" s="41">
        <f t="shared" si="33"/>
        <v>18.271507000000014</v>
      </c>
      <c r="I83" t="s">
        <v>7</v>
      </c>
      <c r="J83" s="109" t="s">
        <v>271</v>
      </c>
      <c r="K83" s="93">
        <f t="shared" si="37"/>
        <v>43593</v>
      </c>
      <c r="L83" s="93" t="str">
        <f t="shared" ca="1" si="38"/>
        <v>2019-09-09</v>
      </c>
      <c r="M83" s="95">
        <f t="shared" ca="1" si="39"/>
        <v>16740</v>
      </c>
      <c r="N83" s="112">
        <f t="shared" ca="1" si="40"/>
        <v>0.39839307377538863</v>
      </c>
      <c r="O83" s="102">
        <f t="shared" si="34"/>
        <v>134.82164499999999</v>
      </c>
      <c r="P83" s="102">
        <f t="shared" si="35"/>
        <v>0.17835500000001048</v>
      </c>
      <c r="Q83" s="105">
        <f t="shared" si="41"/>
        <v>0.8988109666666666</v>
      </c>
      <c r="R83" s="6">
        <f t="shared" si="43"/>
        <v>6981.5999999999985</v>
      </c>
      <c r="S83" s="118">
        <f t="shared" si="36"/>
        <v>8479.153199999997</v>
      </c>
      <c r="T83" s="118"/>
      <c r="U83" s="118"/>
      <c r="V83" s="119">
        <f t="shared" si="44"/>
        <v>3686.1299999999997</v>
      </c>
      <c r="W83" s="119">
        <f t="shared" si="45"/>
        <v>12165.283199999996</v>
      </c>
      <c r="X83" s="109">
        <f t="shared" si="42"/>
        <v>11520</v>
      </c>
      <c r="Y83" s="6">
        <f t="shared" si="46"/>
        <v>645.28319999999621</v>
      </c>
      <c r="Z83" s="4">
        <f t="shared" si="47"/>
        <v>5.6014166666666254E-2</v>
      </c>
      <c r="AA83" s="4">
        <f t="shared" si="48"/>
        <v>8.237093543803975E-2</v>
      </c>
      <c r="AB83" s="1">
        <f t="shared" si="49"/>
        <v>0.30300404350636084</v>
      </c>
    </row>
    <row r="84" spans="1:28">
      <c r="A84" s="117" t="s">
        <v>272</v>
      </c>
      <c r="B84">
        <v>135</v>
      </c>
      <c r="C84" s="55">
        <v>112.97</v>
      </c>
      <c r="D84" s="56">
        <v>1.1934</v>
      </c>
      <c r="E84" s="19">
        <f t="shared" si="24"/>
        <v>0.21987893200000003</v>
      </c>
      <c r="F84" s="37">
        <f t="shared" si="32"/>
        <v>0.15539021481481477</v>
      </c>
      <c r="H84" s="41">
        <f t="shared" si="33"/>
        <v>20.977678999999995</v>
      </c>
      <c r="I84" t="s">
        <v>7</v>
      </c>
      <c r="J84" s="109" t="s">
        <v>273</v>
      </c>
      <c r="K84" s="93">
        <f t="shared" si="37"/>
        <v>43594</v>
      </c>
      <c r="L84" s="93" t="str">
        <f t="shared" ca="1" si="38"/>
        <v>2019-09-09</v>
      </c>
      <c r="M84" s="95">
        <f t="shared" ca="1" si="39"/>
        <v>16605</v>
      </c>
      <c r="N84" s="112">
        <f t="shared" ca="1" si="40"/>
        <v>0.46111730412526331</v>
      </c>
      <c r="O84" s="102">
        <f t="shared" si="34"/>
        <v>134.818398</v>
      </c>
      <c r="P84" s="102">
        <f t="shared" si="35"/>
        <v>0.18160199999999804</v>
      </c>
      <c r="Q84" s="105">
        <f t="shared" si="41"/>
        <v>0.89878932</v>
      </c>
      <c r="R84" s="6">
        <f t="shared" si="43"/>
        <v>7094.5699999999988</v>
      </c>
      <c r="S84" s="118">
        <f t="shared" si="36"/>
        <v>8466.6598379999996</v>
      </c>
      <c r="T84" s="118"/>
      <c r="U84" s="118"/>
      <c r="V84" s="119">
        <f t="shared" si="44"/>
        <v>3686.1299999999997</v>
      </c>
      <c r="W84" s="119">
        <f t="shared" si="45"/>
        <v>12152.789837999999</v>
      </c>
      <c r="X84" s="109">
        <f t="shared" si="42"/>
        <v>11655</v>
      </c>
      <c r="Y84" s="6">
        <f t="shared" si="46"/>
        <v>497.78983799999878</v>
      </c>
      <c r="Z84" s="4">
        <f t="shared" si="47"/>
        <v>4.2710410810810728E-2</v>
      </c>
      <c r="AA84" s="4">
        <f t="shared" si="48"/>
        <v>6.2466803699896989E-2</v>
      </c>
      <c r="AB84" s="1">
        <f t="shared" si="49"/>
        <v>0.30331553899451213</v>
      </c>
    </row>
    <row r="85" spans="1:28">
      <c r="A85" s="117" t="s">
        <v>274</v>
      </c>
      <c r="B85">
        <v>135</v>
      </c>
      <c r="C85" s="55">
        <v>109.24</v>
      </c>
      <c r="D85" s="56">
        <v>1.2342</v>
      </c>
      <c r="E85" s="19">
        <f t="shared" si="24"/>
        <v>0.219882672</v>
      </c>
      <c r="F85" s="37">
        <f t="shared" si="32"/>
        <v>0.1172419851851851</v>
      </c>
      <c r="H85" s="41">
        <f t="shared" si="33"/>
        <v>15.827667999999989</v>
      </c>
      <c r="I85" t="s">
        <v>7</v>
      </c>
      <c r="J85" s="109" t="s">
        <v>275</v>
      </c>
      <c r="K85" s="93">
        <f t="shared" si="37"/>
        <v>43595</v>
      </c>
      <c r="L85" s="93" t="str">
        <f t="shared" ca="1" si="38"/>
        <v>2019-09-09</v>
      </c>
      <c r="M85" s="95">
        <f t="shared" ca="1" si="39"/>
        <v>16470</v>
      </c>
      <c r="N85" s="112">
        <f t="shared" ca="1" si="40"/>
        <v>0.35076495567698818</v>
      </c>
      <c r="O85" s="102">
        <f t="shared" si="34"/>
        <v>134.82400799999999</v>
      </c>
      <c r="P85" s="102">
        <f t="shared" si="35"/>
        <v>0.17599200000000792</v>
      </c>
      <c r="Q85" s="105">
        <f t="shared" si="41"/>
        <v>0.89882671999999997</v>
      </c>
      <c r="R85" s="6">
        <f t="shared" si="43"/>
        <v>7203.8099999999986</v>
      </c>
      <c r="S85" s="118">
        <f t="shared" si="36"/>
        <v>8890.9423019999977</v>
      </c>
      <c r="T85" s="118"/>
      <c r="U85" s="118"/>
      <c r="V85" s="119">
        <f t="shared" si="44"/>
        <v>3686.1299999999997</v>
      </c>
      <c r="W85" s="119">
        <f t="shared" si="45"/>
        <v>12577.072301999997</v>
      </c>
      <c r="X85" s="109">
        <f t="shared" si="42"/>
        <v>11790</v>
      </c>
      <c r="Y85" s="6">
        <f t="shared" si="46"/>
        <v>787.07230199999685</v>
      </c>
      <c r="Z85" s="4">
        <f t="shared" si="47"/>
        <v>6.6757616793892804E-2</v>
      </c>
      <c r="AA85" s="4">
        <f t="shared" si="48"/>
        <v>9.7123016780870985E-2</v>
      </c>
      <c r="AB85" s="1">
        <f t="shared" si="49"/>
        <v>0.29308331156002293</v>
      </c>
    </row>
    <row r="86" spans="1:28">
      <c r="A86" s="117" t="s">
        <v>325</v>
      </c>
      <c r="B86">
        <v>135</v>
      </c>
      <c r="C86" s="55">
        <v>110.97</v>
      </c>
      <c r="D86" s="56">
        <v>1.2149000000000001</v>
      </c>
      <c r="E86" s="19">
        <f t="shared" si="24"/>
        <v>0.21987830200000003</v>
      </c>
      <c r="F86" s="37">
        <f t="shared" si="32"/>
        <v>0.13493540000000009</v>
      </c>
      <c r="H86" s="41">
        <f t="shared" si="33"/>
        <v>18.216279000000014</v>
      </c>
      <c r="I86" t="s">
        <v>7</v>
      </c>
      <c r="J86" s="109" t="s">
        <v>316</v>
      </c>
      <c r="K86" s="93">
        <f t="shared" si="37"/>
        <v>43598</v>
      </c>
      <c r="L86" s="93" t="str">
        <f t="shared" ca="1" si="38"/>
        <v>2019-09-09</v>
      </c>
      <c r="M86" s="95">
        <f t="shared" ca="1" si="39"/>
        <v>16065</v>
      </c>
      <c r="N86" s="112">
        <f t="shared" ca="1" si="40"/>
        <v>0.41387748739495833</v>
      </c>
      <c r="O86" s="102">
        <f t="shared" si="34"/>
        <v>134.817453</v>
      </c>
      <c r="P86" s="102">
        <f t="shared" si="35"/>
        <v>0.18254699999999957</v>
      </c>
      <c r="Q86" s="105">
        <f t="shared" si="41"/>
        <v>0.89878301999999999</v>
      </c>
      <c r="R86" s="6">
        <f t="shared" si="43"/>
        <v>7314.7799999999988</v>
      </c>
      <c r="S86" s="118">
        <f t="shared" si="36"/>
        <v>8886.7262219999993</v>
      </c>
      <c r="T86" s="118"/>
      <c r="U86" s="118"/>
      <c r="V86" s="119">
        <f t="shared" si="44"/>
        <v>3686.1299999999997</v>
      </c>
      <c r="W86" s="119">
        <f t="shared" si="45"/>
        <v>12572.856221999999</v>
      </c>
      <c r="X86" s="109">
        <f t="shared" si="42"/>
        <v>11925</v>
      </c>
      <c r="Y86" s="6">
        <f t="shared" si="46"/>
        <v>647.85622199999852</v>
      </c>
      <c r="Z86" s="4">
        <f t="shared" si="47"/>
        <v>5.432756578616349E-2</v>
      </c>
      <c r="AA86" s="4">
        <f t="shared" si="48"/>
        <v>7.863411147402477E-2</v>
      </c>
      <c r="AB86" s="1">
        <f t="shared" si="49"/>
        <v>0.29318159174921649</v>
      </c>
    </row>
    <row r="87" spans="1:28">
      <c r="A87" s="117" t="s">
        <v>326</v>
      </c>
      <c r="B87">
        <v>135</v>
      </c>
      <c r="C87" s="55">
        <v>111.66</v>
      </c>
      <c r="D87" s="56">
        <v>1.2077</v>
      </c>
      <c r="E87" s="19">
        <f t="shared" si="24"/>
        <v>0.219901188</v>
      </c>
      <c r="F87" s="37">
        <f t="shared" si="32"/>
        <v>0.14199231111111107</v>
      </c>
      <c r="H87" s="41">
        <f t="shared" si="33"/>
        <v>19.168961999999993</v>
      </c>
      <c r="I87" t="s">
        <v>7</v>
      </c>
      <c r="J87" s="109" t="s">
        <v>318</v>
      </c>
      <c r="K87" s="93">
        <f t="shared" si="37"/>
        <v>43599</v>
      </c>
      <c r="L87" s="93" t="str">
        <f t="shared" ca="1" si="38"/>
        <v>2019-09-09</v>
      </c>
      <c r="M87" s="95">
        <f t="shared" ca="1" si="39"/>
        <v>15930</v>
      </c>
      <c r="N87" s="112">
        <f t="shared" ca="1" si="40"/>
        <v>0.43921350470809772</v>
      </c>
      <c r="O87" s="102">
        <f t="shared" si="34"/>
        <v>134.85178199999999</v>
      </c>
      <c r="P87" s="102">
        <f t="shared" si="35"/>
        <v>0.14821800000001417</v>
      </c>
      <c r="Q87" s="105">
        <f t="shared" si="41"/>
        <v>0.89901187999999987</v>
      </c>
      <c r="R87" s="6">
        <f t="shared" si="43"/>
        <v>7426.4399999999987</v>
      </c>
      <c r="S87" s="118">
        <f t="shared" si="36"/>
        <v>8968.911587999999</v>
      </c>
      <c r="T87" s="118"/>
      <c r="U87" s="118"/>
      <c r="V87" s="119">
        <f t="shared" si="44"/>
        <v>3686.1299999999997</v>
      </c>
      <c r="W87" s="119">
        <f t="shared" si="45"/>
        <v>12655.041587999998</v>
      </c>
      <c r="X87" s="109">
        <f t="shared" si="42"/>
        <v>12060</v>
      </c>
      <c r="Y87" s="6">
        <f t="shared" si="46"/>
        <v>595.04158799999823</v>
      </c>
      <c r="Z87" s="4">
        <f t="shared" si="47"/>
        <v>4.9340098507462571E-2</v>
      </c>
      <c r="AA87" s="4">
        <f t="shared" si="48"/>
        <v>7.105932955730121E-2</v>
      </c>
      <c r="AB87" s="1">
        <f t="shared" si="49"/>
        <v>0.29127758880660898</v>
      </c>
    </row>
    <row r="88" spans="1:28">
      <c r="A88" s="117" t="s">
        <v>327</v>
      </c>
      <c r="B88">
        <v>135</v>
      </c>
      <c r="C88" s="55">
        <v>109.29</v>
      </c>
      <c r="D88" s="56">
        <v>1.2337</v>
      </c>
      <c r="E88" s="19">
        <f t="shared" ref="E88:E151" si="50">10%*Q88+13%</f>
        <v>0.21988738200000002</v>
      </c>
      <c r="F88" s="37">
        <f t="shared" si="32"/>
        <v>0.11775335555555558</v>
      </c>
      <c r="H88" s="41">
        <f t="shared" si="33"/>
        <v>15.896703000000002</v>
      </c>
      <c r="I88" t="s">
        <v>7</v>
      </c>
      <c r="J88" s="109" t="s">
        <v>320</v>
      </c>
      <c r="K88" s="93">
        <f t="shared" si="37"/>
        <v>43600</v>
      </c>
      <c r="L88" s="93" t="str">
        <f t="shared" ca="1" si="38"/>
        <v>2019-09-09</v>
      </c>
      <c r="M88" s="95">
        <f t="shared" ca="1" si="39"/>
        <v>15795</v>
      </c>
      <c r="N88" s="112">
        <f t="shared" ca="1" si="40"/>
        <v>0.36735021177587845</v>
      </c>
      <c r="O88" s="102">
        <f t="shared" si="34"/>
        <v>134.831073</v>
      </c>
      <c r="P88" s="102">
        <f t="shared" si="35"/>
        <v>0.1689269999999965</v>
      </c>
      <c r="Q88" s="105">
        <f t="shared" si="41"/>
        <v>0.89887382000000005</v>
      </c>
      <c r="R88" s="6">
        <f t="shared" si="43"/>
        <v>7535.7299999999987</v>
      </c>
      <c r="S88" s="118">
        <f t="shared" si="36"/>
        <v>9296.8301009999977</v>
      </c>
      <c r="T88" s="118"/>
      <c r="U88" s="118"/>
      <c r="V88" s="119">
        <f t="shared" si="44"/>
        <v>3686.1299999999997</v>
      </c>
      <c r="W88" s="119">
        <f t="shared" si="45"/>
        <v>12982.960100999997</v>
      </c>
      <c r="X88" s="109">
        <f t="shared" si="42"/>
        <v>12195</v>
      </c>
      <c r="Y88" s="6">
        <f t="shared" si="46"/>
        <v>787.96010099999694</v>
      </c>
      <c r="Z88" s="4">
        <f t="shared" si="47"/>
        <v>6.4613374415743996E-2</v>
      </c>
      <c r="AA88" s="4">
        <f t="shared" si="48"/>
        <v>9.2604552778453142E-2</v>
      </c>
      <c r="AB88" s="1">
        <f t="shared" si="49"/>
        <v>0.28392061373708449</v>
      </c>
    </row>
    <row r="89" spans="1:28">
      <c r="A89" s="117" t="s">
        <v>328</v>
      </c>
      <c r="B89">
        <v>135</v>
      </c>
      <c r="C89" s="55">
        <v>108.84</v>
      </c>
      <c r="D89" s="56">
        <v>1.2386999999999999</v>
      </c>
      <c r="E89" s="19">
        <f t="shared" si="50"/>
        <v>0.21988007200000001</v>
      </c>
      <c r="F89" s="37">
        <f t="shared" si="32"/>
        <v>0.11315102222222238</v>
      </c>
      <c r="H89" s="41">
        <f t="shared" si="33"/>
        <v>15.275388000000021</v>
      </c>
      <c r="I89" t="s">
        <v>7</v>
      </c>
      <c r="J89" s="109" t="s">
        <v>322</v>
      </c>
      <c r="K89" s="93">
        <f t="shared" si="37"/>
        <v>43601</v>
      </c>
      <c r="L89" s="93" t="str">
        <f t="shared" ca="1" si="38"/>
        <v>2019-09-09</v>
      </c>
      <c r="M89" s="95">
        <f t="shared" ca="1" si="39"/>
        <v>15660</v>
      </c>
      <c r="N89" s="112">
        <f t="shared" ca="1" si="40"/>
        <v>0.35603554406130317</v>
      </c>
      <c r="O89" s="102">
        <f t="shared" si="34"/>
        <v>134.820108</v>
      </c>
      <c r="P89" s="102">
        <f t="shared" si="35"/>
        <v>0.17989199999999528</v>
      </c>
      <c r="Q89" s="105">
        <f t="shared" si="41"/>
        <v>0.89880072</v>
      </c>
      <c r="R89" s="6">
        <f t="shared" si="43"/>
        <v>7644.5699999999988</v>
      </c>
      <c r="S89" s="118">
        <f t="shared" si="36"/>
        <v>9469.3288589999975</v>
      </c>
      <c r="T89" s="118"/>
      <c r="U89" s="118"/>
      <c r="V89" s="119">
        <f t="shared" si="44"/>
        <v>3686.1299999999997</v>
      </c>
      <c r="W89" s="119">
        <f t="shared" si="45"/>
        <v>13155.458858999997</v>
      </c>
      <c r="X89" s="109">
        <f t="shared" si="42"/>
        <v>12330</v>
      </c>
      <c r="Y89" s="6">
        <f t="shared" si="46"/>
        <v>825.45885899999666</v>
      </c>
      <c r="Z89" s="4">
        <f t="shared" si="47"/>
        <v>6.6947190510948662E-2</v>
      </c>
      <c r="AA89" s="4">
        <f t="shared" si="48"/>
        <v>9.5496445342190039E-2</v>
      </c>
      <c r="AB89" s="1">
        <f t="shared" si="49"/>
        <v>0.28019775208967501</v>
      </c>
    </row>
    <row r="90" spans="1:28">
      <c r="A90" s="117" t="s">
        <v>329</v>
      </c>
      <c r="B90">
        <v>135</v>
      </c>
      <c r="C90" s="55">
        <v>111.55</v>
      </c>
      <c r="D90" s="56">
        <v>1.2085999999999999</v>
      </c>
      <c r="E90" s="19">
        <f t="shared" si="50"/>
        <v>0.21987955333333331</v>
      </c>
      <c r="F90" s="37">
        <f t="shared" si="32"/>
        <v>0.14086729629629635</v>
      </c>
      <c r="H90" s="41">
        <f t="shared" si="33"/>
        <v>19.017085000000009</v>
      </c>
      <c r="I90" t="s">
        <v>7</v>
      </c>
      <c r="J90" s="109" t="s">
        <v>324</v>
      </c>
      <c r="K90" s="93">
        <f t="shared" si="37"/>
        <v>43602</v>
      </c>
      <c r="L90" s="93" t="str">
        <f t="shared" ca="1" si="38"/>
        <v>2019-09-09</v>
      </c>
      <c r="M90" s="95">
        <f t="shared" ca="1" si="39"/>
        <v>15525</v>
      </c>
      <c r="N90" s="112">
        <f t="shared" ca="1" si="40"/>
        <v>0.44710054911433189</v>
      </c>
      <c r="O90" s="102">
        <f t="shared" si="34"/>
        <v>134.81932999999998</v>
      </c>
      <c r="P90" s="102">
        <f t="shared" si="35"/>
        <v>0.18067000000002054</v>
      </c>
      <c r="Q90" s="105">
        <f t="shared" si="41"/>
        <v>0.89879553333333317</v>
      </c>
      <c r="R90" s="6">
        <f t="shared" si="43"/>
        <v>7756.119999999999</v>
      </c>
      <c r="S90" s="118">
        <f t="shared" si="36"/>
        <v>9374.0466319999978</v>
      </c>
      <c r="T90" s="118"/>
      <c r="U90" s="118"/>
      <c r="V90" s="119">
        <f t="shared" si="44"/>
        <v>3686.1299999999997</v>
      </c>
      <c r="W90" s="119">
        <f t="shared" si="45"/>
        <v>13060.176631999997</v>
      </c>
      <c r="X90" s="109">
        <f t="shared" si="42"/>
        <v>12465</v>
      </c>
      <c r="Y90" s="6">
        <f t="shared" si="46"/>
        <v>595.17663199999697</v>
      </c>
      <c r="Z90" s="4">
        <f t="shared" si="47"/>
        <v>4.7747824468511668E-2</v>
      </c>
      <c r="AA90" s="4">
        <f t="shared" si="48"/>
        <v>6.7796496815649032E-2</v>
      </c>
      <c r="AB90" s="1">
        <f t="shared" si="49"/>
        <v>0.2822419714422742</v>
      </c>
    </row>
    <row r="91" spans="1:28">
      <c r="A91" s="117" t="s">
        <v>330</v>
      </c>
      <c r="B91">
        <v>135</v>
      </c>
      <c r="C91" s="55">
        <v>112.44</v>
      </c>
      <c r="D91" s="56">
        <v>1.1991000000000001</v>
      </c>
      <c r="E91" s="19">
        <f t="shared" si="50"/>
        <v>0.21988453600000002</v>
      </c>
      <c r="F91" s="37">
        <f t="shared" si="32"/>
        <v>0.14996968888888901</v>
      </c>
      <c r="H91" s="41">
        <f t="shared" si="33"/>
        <v>20.245908000000014</v>
      </c>
      <c r="I91" t="s">
        <v>7</v>
      </c>
      <c r="J91" s="109" t="s">
        <v>331</v>
      </c>
      <c r="K91" s="93">
        <f t="shared" si="37"/>
        <v>43605</v>
      </c>
      <c r="L91" s="93" t="str">
        <f t="shared" ca="1" si="38"/>
        <v>2019-09-09</v>
      </c>
      <c r="M91" s="95">
        <f t="shared" ca="1" si="39"/>
        <v>15120</v>
      </c>
      <c r="N91" s="112">
        <f t="shared" ca="1" si="40"/>
        <v>0.4887405039682543</v>
      </c>
      <c r="O91" s="102">
        <f t="shared" si="34"/>
        <v>134.82680400000001</v>
      </c>
      <c r="P91" s="102">
        <f t="shared" si="35"/>
        <v>0.17319599999999014</v>
      </c>
      <c r="Q91" s="105">
        <f t="shared" si="41"/>
        <v>0.89884536000000004</v>
      </c>
      <c r="R91" s="6">
        <f t="shared" si="43"/>
        <v>7868.5599999999986</v>
      </c>
      <c r="S91" s="118">
        <f t="shared" si="36"/>
        <v>9435.1902959999989</v>
      </c>
      <c r="T91" s="118"/>
      <c r="U91" s="118"/>
      <c r="V91" s="119">
        <f t="shared" si="44"/>
        <v>3686.1299999999997</v>
      </c>
      <c r="W91" s="119">
        <f t="shared" si="45"/>
        <v>13121.320295999998</v>
      </c>
      <c r="X91" s="109">
        <f t="shared" si="42"/>
        <v>12600</v>
      </c>
      <c r="Y91" s="6">
        <f t="shared" si="46"/>
        <v>521.32029599999805</v>
      </c>
      <c r="Z91" s="4">
        <f t="shared" si="47"/>
        <v>4.1374626666666581E-2</v>
      </c>
      <c r="AA91" s="4">
        <f t="shared" si="48"/>
        <v>5.8484170848351891E-2</v>
      </c>
      <c r="AB91" s="1">
        <f t="shared" si="49"/>
        <v>0.28092676017700041</v>
      </c>
    </row>
    <row r="92" spans="1:28">
      <c r="A92" s="117" t="s">
        <v>332</v>
      </c>
      <c r="B92">
        <v>135</v>
      </c>
      <c r="C92" s="55">
        <v>111.02</v>
      </c>
      <c r="D92" s="56">
        <v>1.2143999999999999</v>
      </c>
      <c r="E92" s="19">
        <f t="shared" si="50"/>
        <v>0.21988179200000002</v>
      </c>
      <c r="F92" s="37">
        <f t="shared" si="32"/>
        <v>0.13544677037037037</v>
      </c>
      <c r="H92" s="41">
        <f t="shared" si="33"/>
        <v>18.285314</v>
      </c>
      <c r="I92" t="s">
        <v>7</v>
      </c>
      <c r="J92" s="109" t="s">
        <v>333</v>
      </c>
      <c r="K92" s="93">
        <f t="shared" si="37"/>
        <v>43606</v>
      </c>
      <c r="L92" s="93" t="str">
        <f t="shared" ca="1" si="38"/>
        <v>2019-09-09</v>
      </c>
      <c r="M92" s="95">
        <f t="shared" ca="1" si="39"/>
        <v>14985</v>
      </c>
      <c r="N92" s="112">
        <f t="shared" ca="1" si="40"/>
        <v>0.44538802869536198</v>
      </c>
      <c r="O92" s="102">
        <f t="shared" si="34"/>
        <v>134.822688</v>
      </c>
      <c r="P92" s="102">
        <f t="shared" si="35"/>
        <v>0.17731200000000058</v>
      </c>
      <c r="Q92" s="105">
        <f t="shared" si="41"/>
        <v>0.89881792000000005</v>
      </c>
      <c r="R92" s="6">
        <f t="shared" si="43"/>
        <v>7979.579999999999</v>
      </c>
      <c r="S92" s="118">
        <f t="shared" si="36"/>
        <v>9690.4019519999983</v>
      </c>
      <c r="T92" s="118"/>
      <c r="U92" s="118"/>
      <c r="V92" s="119">
        <f t="shared" si="44"/>
        <v>3686.1299999999997</v>
      </c>
      <c r="W92" s="119">
        <f t="shared" si="45"/>
        <v>13376.531951999998</v>
      </c>
      <c r="X92" s="109">
        <f t="shared" si="42"/>
        <v>12735</v>
      </c>
      <c r="Y92" s="6">
        <f t="shared" si="46"/>
        <v>641.53195199999755</v>
      </c>
      <c r="Z92" s="4">
        <f t="shared" si="47"/>
        <v>5.0375496819787813E-2</v>
      </c>
      <c r="AA92" s="4">
        <f t="shared" si="48"/>
        <v>7.089636076106709E-2</v>
      </c>
      <c r="AB92" s="1">
        <f t="shared" si="49"/>
        <v>0.27556694165776402</v>
      </c>
    </row>
    <row r="93" spans="1:28">
      <c r="A93" s="117" t="s">
        <v>334</v>
      </c>
      <c r="B93">
        <v>135</v>
      </c>
      <c r="C93" s="55">
        <v>111.51</v>
      </c>
      <c r="D93" s="56">
        <v>1.2091000000000001</v>
      </c>
      <c r="E93" s="19">
        <f t="shared" si="50"/>
        <v>0.21988449400000004</v>
      </c>
      <c r="F93" s="37">
        <f t="shared" si="32"/>
        <v>0.14045820000000006</v>
      </c>
      <c r="H93" s="41">
        <f t="shared" si="33"/>
        <v>18.961857000000009</v>
      </c>
      <c r="I93" t="s">
        <v>7</v>
      </c>
      <c r="J93" s="109" t="s">
        <v>335</v>
      </c>
      <c r="K93" s="93">
        <f t="shared" si="37"/>
        <v>43607</v>
      </c>
      <c r="L93" s="93" t="str">
        <f t="shared" ca="1" si="38"/>
        <v>2019-09-09</v>
      </c>
      <c r="M93" s="95">
        <f t="shared" ca="1" si="39"/>
        <v>14850</v>
      </c>
      <c r="N93" s="112">
        <f t="shared" ca="1" si="40"/>
        <v>0.46606584545454566</v>
      </c>
      <c r="O93" s="102">
        <f t="shared" si="34"/>
        <v>134.82674100000003</v>
      </c>
      <c r="P93" s="102">
        <f t="shared" si="35"/>
        <v>0.17325899999997318</v>
      </c>
      <c r="Q93" s="105">
        <f t="shared" si="41"/>
        <v>0.89884494000000015</v>
      </c>
      <c r="R93" s="6">
        <f t="shared" si="43"/>
        <v>8091.0899999999992</v>
      </c>
      <c r="S93" s="118">
        <f t="shared" si="36"/>
        <v>9782.9369189999998</v>
      </c>
      <c r="T93" s="118"/>
      <c r="U93" s="118"/>
      <c r="V93" s="119">
        <f t="shared" si="44"/>
        <v>3686.1299999999997</v>
      </c>
      <c r="W93" s="119">
        <f t="shared" si="45"/>
        <v>13469.066918999999</v>
      </c>
      <c r="X93" s="109">
        <f t="shared" si="42"/>
        <v>12870</v>
      </c>
      <c r="Y93" s="6">
        <f t="shared" si="46"/>
        <v>599.06691899999896</v>
      </c>
      <c r="Z93" s="4">
        <f t="shared" si="47"/>
        <v>4.6547546153846042E-2</v>
      </c>
      <c r="AA93" s="4">
        <f t="shared" si="48"/>
        <v>6.5230335250825444E-2</v>
      </c>
      <c r="AB93" s="1">
        <f t="shared" si="49"/>
        <v>0.27367374608557321</v>
      </c>
    </row>
    <row r="94" spans="1:28">
      <c r="A94" s="117" t="s">
        <v>336</v>
      </c>
      <c r="B94">
        <v>135</v>
      </c>
      <c r="C94" s="55">
        <v>113.28</v>
      </c>
      <c r="D94" s="56">
        <v>1.1900999999999999</v>
      </c>
      <c r="E94" s="19">
        <f t="shared" si="50"/>
        <v>0.219876352</v>
      </c>
      <c r="F94" s="37">
        <f t="shared" si="32"/>
        <v>0.15856071111111117</v>
      </c>
      <c r="H94" s="41">
        <f t="shared" si="33"/>
        <v>21.405696000000006</v>
      </c>
      <c r="I94" t="s">
        <v>7</v>
      </c>
      <c r="J94" s="109" t="s">
        <v>337</v>
      </c>
      <c r="K94" s="93">
        <f t="shared" si="37"/>
        <v>43608</v>
      </c>
      <c r="L94" s="93" t="str">
        <f t="shared" ca="1" si="38"/>
        <v>2019-09-09</v>
      </c>
      <c r="M94" s="95">
        <f t="shared" ca="1" si="39"/>
        <v>14715</v>
      </c>
      <c r="N94" s="112">
        <f t="shared" ca="1" si="40"/>
        <v>0.53096017940876672</v>
      </c>
      <c r="O94" s="102">
        <f t="shared" si="34"/>
        <v>134.814528</v>
      </c>
      <c r="P94" s="102">
        <f t="shared" si="35"/>
        <v>0.1854720000000043</v>
      </c>
      <c r="Q94" s="105">
        <f t="shared" si="41"/>
        <v>0.89876351999999993</v>
      </c>
      <c r="R94" s="6">
        <f t="shared" si="43"/>
        <v>8204.369999999999</v>
      </c>
      <c r="S94" s="118">
        <f t="shared" si="36"/>
        <v>9764.0207369999989</v>
      </c>
      <c r="T94" s="118"/>
      <c r="U94" s="118"/>
      <c r="V94" s="119">
        <f t="shared" si="44"/>
        <v>3686.1299999999997</v>
      </c>
      <c r="W94" s="119">
        <f t="shared" si="45"/>
        <v>13450.150736999998</v>
      </c>
      <c r="X94" s="109">
        <f t="shared" si="42"/>
        <v>13005</v>
      </c>
      <c r="Y94" s="6">
        <f t="shared" si="46"/>
        <v>445.15073699999812</v>
      </c>
      <c r="Z94" s="4">
        <f t="shared" si="47"/>
        <v>3.4229199307958424E-2</v>
      </c>
      <c r="AA94" s="4">
        <f t="shared" si="48"/>
        <v>4.776874631795458E-2</v>
      </c>
      <c r="AB94" s="1">
        <f t="shared" si="49"/>
        <v>0.27405863860393997</v>
      </c>
    </row>
    <row r="95" spans="1:28">
      <c r="A95" s="117" t="s">
        <v>338</v>
      </c>
      <c r="B95">
        <v>135</v>
      </c>
      <c r="C95" s="55">
        <v>112.96</v>
      </c>
      <c r="D95" s="56">
        <v>1.1935</v>
      </c>
      <c r="E95" s="19">
        <f t="shared" si="50"/>
        <v>0.21987850666666667</v>
      </c>
      <c r="F95" s="37">
        <f t="shared" si="32"/>
        <v>0.15528794074074082</v>
      </c>
      <c r="H95" s="41">
        <f t="shared" si="33"/>
        <v>20.963872000000009</v>
      </c>
      <c r="I95" t="s">
        <v>7</v>
      </c>
      <c r="J95" s="109" t="s">
        <v>339</v>
      </c>
      <c r="K95" s="93">
        <f t="shared" si="37"/>
        <v>43609</v>
      </c>
      <c r="L95" s="93" t="str">
        <f t="shared" ca="1" si="38"/>
        <v>2019-09-09</v>
      </c>
      <c r="M95" s="95">
        <f t="shared" ca="1" si="39"/>
        <v>14580</v>
      </c>
      <c r="N95" s="112">
        <f t="shared" ca="1" si="40"/>
        <v>0.52481572565157775</v>
      </c>
      <c r="O95" s="102">
        <f t="shared" si="34"/>
        <v>134.81775999999999</v>
      </c>
      <c r="P95" s="102">
        <f t="shared" si="35"/>
        <v>0.18224000000000729</v>
      </c>
      <c r="Q95" s="105">
        <f t="shared" si="41"/>
        <v>0.89878506666666658</v>
      </c>
      <c r="R95" s="6">
        <f t="shared" si="43"/>
        <v>8317.3299999999981</v>
      </c>
      <c r="S95" s="118">
        <f t="shared" si="36"/>
        <v>9926.7333549999985</v>
      </c>
      <c r="T95" s="118"/>
      <c r="U95" s="118"/>
      <c r="V95" s="119">
        <f t="shared" si="44"/>
        <v>3686.1299999999997</v>
      </c>
      <c r="W95" s="119">
        <f t="shared" si="45"/>
        <v>13612.863354999998</v>
      </c>
      <c r="X95" s="109">
        <f t="shared" si="42"/>
        <v>13140</v>
      </c>
      <c r="Y95" s="6">
        <f t="shared" si="46"/>
        <v>472.86335499999768</v>
      </c>
      <c r="Z95" s="4">
        <f t="shared" si="47"/>
        <v>3.5986556697107819E-2</v>
      </c>
      <c r="AA95" s="4">
        <f t="shared" si="48"/>
        <v>5.0017966716275675E-2</v>
      </c>
      <c r="AB95" s="1">
        <f t="shared" si="49"/>
        <v>0.27078285470676422</v>
      </c>
    </row>
    <row r="96" spans="1:28">
      <c r="A96" s="117" t="s">
        <v>340</v>
      </c>
      <c r="B96">
        <v>135</v>
      </c>
      <c r="C96" s="55">
        <v>111.64</v>
      </c>
      <c r="D96" s="56">
        <v>1.2076</v>
      </c>
      <c r="E96" s="19">
        <f t="shared" si="50"/>
        <v>0.21987764266666668</v>
      </c>
      <c r="F96" s="37">
        <f t="shared" si="32"/>
        <v>0.14178776296296292</v>
      </c>
      <c r="H96" s="41">
        <f t="shared" si="33"/>
        <v>19.141347999999994</v>
      </c>
      <c r="I96" t="s">
        <v>7</v>
      </c>
      <c r="J96" s="109" t="s">
        <v>341</v>
      </c>
      <c r="K96" s="93">
        <f t="shared" si="37"/>
        <v>43612</v>
      </c>
      <c r="L96" s="93" t="str">
        <f t="shared" ca="1" si="38"/>
        <v>2019-09-09</v>
      </c>
      <c r="M96" s="95">
        <f t="shared" ca="1" si="39"/>
        <v>14175</v>
      </c>
      <c r="N96" s="112">
        <f t="shared" ca="1" si="40"/>
        <v>0.49288127125220443</v>
      </c>
      <c r="O96" s="102">
        <f t="shared" si="34"/>
        <v>134.816464</v>
      </c>
      <c r="P96" s="102">
        <f t="shared" si="35"/>
        <v>0.1835360000000037</v>
      </c>
      <c r="Q96" s="105">
        <f t="shared" si="41"/>
        <v>0.89877642666666668</v>
      </c>
      <c r="R96" s="6">
        <f t="shared" si="43"/>
        <v>8428.9699999999975</v>
      </c>
      <c r="S96" s="118">
        <f t="shared" si="36"/>
        <v>10178.824171999997</v>
      </c>
      <c r="T96" s="118"/>
      <c r="U96" s="118"/>
      <c r="V96" s="119">
        <f t="shared" si="44"/>
        <v>3686.1299999999997</v>
      </c>
      <c r="W96" s="119">
        <f t="shared" si="45"/>
        <v>13864.954171999996</v>
      </c>
      <c r="X96" s="109">
        <f t="shared" si="42"/>
        <v>13275</v>
      </c>
      <c r="Y96" s="6">
        <f t="shared" si="46"/>
        <v>589.95417199999611</v>
      </c>
      <c r="Z96" s="4">
        <f t="shared" si="47"/>
        <v>4.4440992241054245E-2</v>
      </c>
      <c r="AA96" s="4">
        <f t="shared" si="48"/>
        <v>6.1524890002679689E-2</v>
      </c>
      <c r="AB96" s="1">
        <f t="shared" si="49"/>
        <v>0.26585951560114546</v>
      </c>
    </row>
    <row r="97" spans="1:28">
      <c r="A97" s="117" t="s">
        <v>358</v>
      </c>
      <c r="B97">
        <v>135</v>
      </c>
      <c r="C97" s="55">
        <v>110.6</v>
      </c>
      <c r="D97" s="56">
        <v>1.2190000000000001</v>
      </c>
      <c r="E97" s="19">
        <f t="shared" si="50"/>
        <v>0.21988093333333336</v>
      </c>
      <c r="F97" s="37">
        <f t="shared" si="32"/>
        <v>0.13115125925925927</v>
      </c>
      <c r="H97" s="41">
        <f t="shared" si="33"/>
        <v>17.705420000000004</v>
      </c>
      <c r="I97" t="s">
        <v>7</v>
      </c>
      <c r="J97" s="109" t="s">
        <v>349</v>
      </c>
      <c r="K97" s="93">
        <f t="shared" si="37"/>
        <v>43613</v>
      </c>
      <c r="L97" s="93" t="str">
        <f t="shared" ca="1" si="38"/>
        <v>2019-09-09</v>
      </c>
      <c r="M97" s="95">
        <f t="shared" ca="1" si="39"/>
        <v>14040</v>
      </c>
      <c r="N97" s="112">
        <f t="shared" ca="1" si="40"/>
        <v>0.46029047720797733</v>
      </c>
      <c r="O97" s="102">
        <f t="shared" si="34"/>
        <v>134.82140000000001</v>
      </c>
      <c r="P97" s="102">
        <f t="shared" si="35"/>
        <v>0.17859999999998877</v>
      </c>
      <c r="Q97" s="105">
        <f t="shared" si="41"/>
        <v>0.89880933333333346</v>
      </c>
      <c r="R97" s="6">
        <f t="shared" si="43"/>
        <v>8539.5699999999979</v>
      </c>
      <c r="S97" s="118">
        <f t="shared" si="36"/>
        <v>10409.735829999998</v>
      </c>
      <c r="T97" s="118"/>
      <c r="U97" s="118"/>
      <c r="V97" s="119">
        <f t="shared" si="44"/>
        <v>3686.1299999999997</v>
      </c>
      <c r="W97" s="119">
        <f t="shared" si="45"/>
        <v>14095.865829999997</v>
      </c>
      <c r="X97" s="109">
        <f t="shared" si="42"/>
        <v>13410</v>
      </c>
      <c r="Y97" s="6">
        <f t="shared" si="46"/>
        <v>685.865829999997</v>
      </c>
      <c r="Z97" s="4">
        <f t="shared" si="47"/>
        <v>5.1145848620432366E-2</v>
      </c>
      <c r="AA97" s="4">
        <f t="shared" si="48"/>
        <v>7.0534245110228433E-2</v>
      </c>
      <c r="AB97" s="1">
        <f t="shared" si="49"/>
        <v>0.26150433357239189</v>
      </c>
    </row>
    <row r="98" spans="1:28">
      <c r="A98" s="117" t="s">
        <v>359</v>
      </c>
      <c r="B98">
        <v>135</v>
      </c>
      <c r="C98" s="55">
        <v>110.82</v>
      </c>
      <c r="D98" s="56">
        <v>1.2165999999999999</v>
      </c>
      <c r="E98" s="19">
        <f t="shared" si="50"/>
        <v>0.21988240799999997</v>
      </c>
      <c r="F98" s="37">
        <f t="shared" ref="F98:F129" si="51">IF(G98="",($F$1*C98-B98)/B98,H98/B98)</f>
        <v>0.13340128888888891</v>
      </c>
      <c r="H98" s="41">
        <f t="shared" ref="H98:H129" si="52">IF(G98="",$F$1*C98-B98,G98-B98)</f>
        <v>18.009174000000002</v>
      </c>
      <c r="I98" t="s">
        <v>7</v>
      </c>
      <c r="J98" s="109" t="s">
        <v>351</v>
      </c>
      <c r="K98" s="93">
        <f t="shared" si="37"/>
        <v>43614</v>
      </c>
      <c r="L98" s="93" t="str">
        <f t="shared" ca="1" si="38"/>
        <v>2019-09-09</v>
      </c>
      <c r="M98" s="95">
        <f t="shared" ca="1" si="39"/>
        <v>13905</v>
      </c>
      <c r="N98" s="112">
        <f t="shared" ca="1" si="40"/>
        <v>0.47273272276159656</v>
      </c>
      <c r="O98" s="102">
        <f t="shared" ref="O98:O129" si="53">D98*C98</f>
        <v>134.82361199999997</v>
      </c>
      <c r="P98" s="102">
        <f t="shared" ref="P98:P129" si="54">B98-O98</f>
        <v>0.1763880000000313</v>
      </c>
      <c r="Q98" s="105">
        <f t="shared" si="41"/>
        <v>0.8988240799999998</v>
      </c>
      <c r="R98" s="6">
        <f t="shared" si="43"/>
        <v>8650.3899999999976</v>
      </c>
      <c r="S98" s="118">
        <f t="shared" ref="S98:S129" si="55">R98*D98</f>
        <v>10524.064473999997</v>
      </c>
      <c r="T98" s="118"/>
      <c r="U98" s="118"/>
      <c r="V98" s="119">
        <f t="shared" si="44"/>
        <v>3686.1299999999997</v>
      </c>
      <c r="W98" s="119">
        <f t="shared" si="45"/>
        <v>14210.194473999996</v>
      </c>
      <c r="X98" s="109">
        <f t="shared" si="42"/>
        <v>13545</v>
      </c>
      <c r="Y98" s="6">
        <f t="shared" si="46"/>
        <v>665.19447399999626</v>
      </c>
      <c r="Z98" s="4">
        <f t="shared" si="47"/>
        <v>4.9109964857880772E-2</v>
      </c>
      <c r="AA98" s="4">
        <f t="shared" si="48"/>
        <v>6.7471675151411503E-2</v>
      </c>
      <c r="AB98" s="1">
        <f t="shared" si="49"/>
        <v>0.25940039080706534</v>
      </c>
    </row>
    <row r="99" spans="1:28">
      <c r="A99" s="117" t="s">
        <v>360</v>
      </c>
      <c r="B99">
        <v>135</v>
      </c>
      <c r="C99" s="55">
        <v>111.41</v>
      </c>
      <c r="D99" s="56">
        <v>1.2101999999999999</v>
      </c>
      <c r="E99" s="19">
        <f t="shared" si="50"/>
        <v>0.21988558799999999</v>
      </c>
      <c r="F99" s="37">
        <f t="shared" si="51"/>
        <v>0.13943545925925932</v>
      </c>
      <c r="H99" s="41">
        <f t="shared" si="52"/>
        <v>18.82378700000001</v>
      </c>
      <c r="I99" t="s">
        <v>7</v>
      </c>
      <c r="J99" s="109" t="s">
        <v>353</v>
      </c>
      <c r="K99" s="93">
        <f t="shared" si="37"/>
        <v>43615</v>
      </c>
      <c r="L99" s="93" t="str">
        <f t="shared" ca="1" si="38"/>
        <v>2019-09-09</v>
      </c>
      <c r="M99" s="95">
        <f t="shared" ca="1" si="39"/>
        <v>13770</v>
      </c>
      <c r="N99" s="112">
        <f t="shared" ca="1" si="40"/>
        <v>0.49896022185911432</v>
      </c>
      <c r="O99" s="102">
        <f t="shared" si="53"/>
        <v>134.82838199999998</v>
      </c>
      <c r="P99" s="102">
        <f t="shared" si="54"/>
        <v>0.17161800000002359</v>
      </c>
      <c r="Q99" s="105">
        <f t="shared" si="41"/>
        <v>0.89885587999999983</v>
      </c>
      <c r="R99" s="6">
        <f t="shared" si="43"/>
        <v>8761.7999999999975</v>
      </c>
      <c r="S99" s="118">
        <f t="shared" si="55"/>
        <v>10603.530359999997</v>
      </c>
      <c r="T99" s="118"/>
      <c r="U99" s="118"/>
      <c r="V99" s="119">
        <f t="shared" si="44"/>
        <v>3686.1299999999997</v>
      </c>
      <c r="W99" s="119">
        <f t="shared" si="45"/>
        <v>14289.660359999996</v>
      </c>
      <c r="X99" s="109">
        <f t="shared" ref="X99:X130" si="56">X98+B99</f>
        <v>13680</v>
      </c>
      <c r="Y99" s="6">
        <f t="shared" si="46"/>
        <v>609.66035999999622</v>
      </c>
      <c r="Z99" s="4">
        <f t="shared" si="47"/>
        <v>4.4565815789473495E-2</v>
      </c>
      <c r="AA99" s="4">
        <f t="shared" si="48"/>
        <v>6.1003431103265893E-2</v>
      </c>
      <c r="AB99" s="1">
        <f t="shared" si="49"/>
        <v>0.25795784554252349</v>
      </c>
    </row>
    <row r="100" spans="1:28">
      <c r="A100" s="117" t="s">
        <v>361</v>
      </c>
      <c r="B100">
        <v>135</v>
      </c>
      <c r="C100" s="55">
        <v>111.67</v>
      </c>
      <c r="D100" s="56">
        <v>1.2073</v>
      </c>
      <c r="E100" s="19">
        <f t="shared" si="50"/>
        <v>0.21987946066666669</v>
      </c>
      <c r="F100" s="37">
        <f t="shared" si="51"/>
        <v>0.14209458518518525</v>
      </c>
      <c r="H100" s="41">
        <f t="shared" si="52"/>
        <v>19.182769000000008</v>
      </c>
      <c r="I100" t="s">
        <v>7</v>
      </c>
      <c r="J100" s="109" t="s">
        <v>355</v>
      </c>
      <c r="K100" s="93">
        <f t="shared" si="37"/>
        <v>43616</v>
      </c>
      <c r="L100" s="93" t="str">
        <f t="shared" ca="1" si="38"/>
        <v>2019-09-09</v>
      </c>
      <c r="M100" s="95">
        <f t="shared" ca="1" si="39"/>
        <v>13635</v>
      </c>
      <c r="N100" s="112">
        <f t="shared" ca="1" si="40"/>
        <v>0.51351013458012484</v>
      </c>
      <c r="O100" s="102">
        <f t="shared" si="53"/>
        <v>134.81919100000002</v>
      </c>
      <c r="P100" s="102">
        <f t="shared" si="54"/>
        <v>0.18080899999998223</v>
      </c>
      <c r="Q100" s="105">
        <f t="shared" si="41"/>
        <v>0.89879460666666677</v>
      </c>
      <c r="R100" s="6">
        <f t="shared" ref="R100:R131" si="57">R99+C100-T100</f>
        <v>8873.4699999999975</v>
      </c>
      <c r="S100" s="118">
        <f t="shared" si="55"/>
        <v>10712.940330999998</v>
      </c>
      <c r="T100" s="118"/>
      <c r="U100" s="118"/>
      <c r="V100" s="119">
        <f t="shared" si="44"/>
        <v>3686.1299999999997</v>
      </c>
      <c r="W100" s="119">
        <f t="shared" si="45"/>
        <v>14399.070330999997</v>
      </c>
      <c r="X100" s="109">
        <f t="shared" si="56"/>
        <v>13815</v>
      </c>
      <c r="Y100" s="6">
        <f t="shared" si="46"/>
        <v>584.07033099999717</v>
      </c>
      <c r="Z100" s="4">
        <f t="shared" si="47"/>
        <v>4.2277982699963523E-2</v>
      </c>
      <c r="AA100" s="4">
        <f t="shared" si="48"/>
        <v>5.7663918186332541E-2</v>
      </c>
      <c r="AB100" s="1">
        <f t="shared" si="49"/>
        <v>0.25599777730539097</v>
      </c>
    </row>
    <row r="101" spans="1:28">
      <c r="A101" s="117" t="s">
        <v>362</v>
      </c>
      <c r="B101">
        <v>135</v>
      </c>
      <c r="C101" s="55">
        <v>111.56</v>
      </c>
      <c r="D101" s="56">
        <v>1.2084999999999999</v>
      </c>
      <c r="E101" s="19">
        <f t="shared" si="50"/>
        <v>0.21988017333333332</v>
      </c>
      <c r="F101" s="37">
        <f t="shared" si="51"/>
        <v>0.14096957037037033</v>
      </c>
      <c r="H101" s="41">
        <f t="shared" si="52"/>
        <v>19.030891999999994</v>
      </c>
      <c r="I101" t="s">
        <v>7</v>
      </c>
      <c r="J101" s="109" t="s">
        <v>357</v>
      </c>
      <c r="K101" s="93">
        <f t="shared" si="37"/>
        <v>43619</v>
      </c>
      <c r="L101" s="93" t="str">
        <f t="shared" ca="1" si="38"/>
        <v>2019-09-09</v>
      </c>
      <c r="M101" s="95">
        <f t="shared" ca="1" si="39"/>
        <v>13230</v>
      </c>
      <c r="N101" s="112">
        <f t="shared" ca="1" si="40"/>
        <v>0.52503972637944052</v>
      </c>
      <c r="O101" s="102">
        <f t="shared" si="53"/>
        <v>134.82025999999999</v>
      </c>
      <c r="P101" s="102">
        <f t="shared" si="54"/>
        <v>0.17974000000000956</v>
      </c>
      <c r="Q101" s="105">
        <f t="shared" si="41"/>
        <v>0.89880173333333324</v>
      </c>
      <c r="R101" s="6">
        <f t="shared" si="57"/>
        <v>8985.029999999997</v>
      </c>
      <c r="S101" s="118">
        <f t="shared" si="55"/>
        <v>10858.408754999995</v>
      </c>
      <c r="T101" s="118"/>
      <c r="U101" s="118"/>
      <c r="V101" s="119">
        <f t="shared" si="44"/>
        <v>3686.1299999999997</v>
      </c>
      <c r="W101" s="119">
        <f t="shared" si="45"/>
        <v>14544.538754999994</v>
      </c>
      <c r="X101" s="109">
        <f t="shared" si="56"/>
        <v>13950</v>
      </c>
      <c r="Y101" s="6">
        <f t="shared" si="46"/>
        <v>594.53875499999413</v>
      </c>
      <c r="Z101" s="4">
        <f t="shared" si="47"/>
        <v>4.2619265591397504E-2</v>
      </c>
      <c r="AA101" s="4">
        <f t="shared" si="48"/>
        <v>5.7925398022382835E-2</v>
      </c>
      <c r="AB101" s="1">
        <f t="shared" si="49"/>
        <v>0.25343739406880911</v>
      </c>
    </row>
    <row r="102" spans="1:28">
      <c r="A102" s="117" t="s">
        <v>372</v>
      </c>
      <c r="B102">
        <v>135</v>
      </c>
      <c r="C102" s="55">
        <v>112.53</v>
      </c>
      <c r="D102" s="56">
        <v>1.1980999999999999</v>
      </c>
      <c r="E102" s="19">
        <f t="shared" si="50"/>
        <v>0.21988146200000003</v>
      </c>
      <c r="F102" s="37">
        <f t="shared" si="51"/>
        <v>0.15089015555555554</v>
      </c>
      <c r="H102" s="41">
        <f t="shared" si="52"/>
        <v>20.370170999999999</v>
      </c>
      <c r="I102" t="s">
        <v>7</v>
      </c>
      <c r="J102" s="109" t="s">
        <v>367</v>
      </c>
      <c r="K102" s="93">
        <f t="shared" si="37"/>
        <v>43620</v>
      </c>
      <c r="L102" s="93" t="str">
        <f t="shared" ca="1" si="38"/>
        <v>2019-09-09</v>
      </c>
      <c r="M102" s="95">
        <f t="shared" ca="1" si="39"/>
        <v>13095</v>
      </c>
      <c r="N102" s="112">
        <f t="shared" ca="1" si="40"/>
        <v>0.56778254410080176</v>
      </c>
      <c r="O102" s="102">
        <f t="shared" si="53"/>
        <v>134.822193</v>
      </c>
      <c r="P102" s="102">
        <f t="shared" si="54"/>
        <v>0.17780700000000138</v>
      </c>
      <c r="Q102" s="105">
        <f t="shared" si="41"/>
        <v>0.89881462000000001</v>
      </c>
      <c r="R102" s="6">
        <f t="shared" si="57"/>
        <v>9097.5599999999977</v>
      </c>
      <c r="S102" s="118">
        <f t="shared" si="55"/>
        <v>10899.786635999997</v>
      </c>
      <c r="T102" s="118"/>
      <c r="U102" s="118"/>
      <c r="V102" s="119">
        <f t="shared" si="44"/>
        <v>3686.1299999999997</v>
      </c>
      <c r="W102" s="119">
        <f t="shared" si="45"/>
        <v>14585.916635999996</v>
      </c>
      <c r="X102" s="109">
        <f t="shared" si="56"/>
        <v>14085</v>
      </c>
      <c r="Y102" s="6">
        <f t="shared" si="46"/>
        <v>500.91663599999629</v>
      </c>
      <c r="Z102" s="4">
        <f t="shared" si="47"/>
        <v>3.5563836421725004E-2</v>
      </c>
      <c r="AA102" s="4">
        <f t="shared" si="48"/>
        <v>4.8170295041672473E-2</v>
      </c>
      <c r="AB102" s="1">
        <f t="shared" si="49"/>
        <v>0.25271843326610938</v>
      </c>
    </row>
    <row r="103" spans="1:28">
      <c r="A103" s="117" t="s">
        <v>373</v>
      </c>
      <c r="B103">
        <v>135</v>
      </c>
      <c r="C103" s="55">
        <v>112.54</v>
      </c>
      <c r="D103" s="56">
        <v>1.198</v>
      </c>
      <c r="E103" s="19">
        <f t="shared" si="50"/>
        <v>0.21988194666666669</v>
      </c>
      <c r="F103" s="37">
        <f t="shared" si="51"/>
        <v>0.15099242962962972</v>
      </c>
      <c r="H103" s="41">
        <f t="shared" si="52"/>
        <v>20.383978000000013</v>
      </c>
      <c r="I103" t="s">
        <v>7</v>
      </c>
      <c r="J103" s="109" t="s">
        <v>369</v>
      </c>
      <c r="K103" s="93">
        <f t="shared" si="37"/>
        <v>43621</v>
      </c>
      <c r="L103" s="93" t="str">
        <f t="shared" ca="1" si="38"/>
        <v>2019-09-09</v>
      </c>
      <c r="M103" s="95">
        <f t="shared" ca="1" si="39"/>
        <v>12960</v>
      </c>
      <c r="N103" s="112">
        <f t="shared" ca="1" si="40"/>
        <v>0.57408580015432142</v>
      </c>
      <c r="O103" s="102">
        <f t="shared" si="53"/>
        <v>134.82292000000001</v>
      </c>
      <c r="P103" s="102">
        <f t="shared" si="54"/>
        <v>0.17707999999998947</v>
      </c>
      <c r="Q103" s="105">
        <f t="shared" si="41"/>
        <v>0.89881946666666679</v>
      </c>
      <c r="R103" s="6">
        <f t="shared" si="57"/>
        <v>9210.0999999999985</v>
      </c>
      <c r="S103" s="118">
        <f t="shared" si="55"/>
        <v>11033.699799999999</v>
      </c>
      <c r="T103" s="118"/>
      <c r="U103" s="118"/>
      <c r="V103" s="119">
        <f t="shared" si="44"/>
        <v>3686.1299999999997</v>
      </c>
      <c r="W103" s="119">
        <f t="shared" si="45"/>
        <v>14719.829799999998</v>
      </c>
      <c r="X103" s="109">
        <f t="shared" si="56"/>
        <v>14220</v>
      </c>
      <c r="Y103" s="6">
        <f t="shared" si="46"/>
        <v>499.8297999999977</v>
      </c>
      <c r="Z103" s="4">
        <f t="shared" si="47"/>
        <v>3.5149774964838176E-2</v>
      </c>
      <c r="AA103" s="4">
        <f t="shared" si="48"/>
        <v>4.7449778666339926E-2</v>
      </c>
      <c r="AB103" s="1">
        <f t="shared" si="49"/>
        <v>0.25041933569096025</v>
      </c>
    </row>
    <row r="104" spans="1:28">
      <c r="A104" s="117" t="s">
        <v>374</v>
      </c>
      <c r="B104">
        <v>135</v>
      </c>
      <c r="C104" s="55">
        <v>113.48</v>
      </c>
      <c r="D104" s="56">
        <v>1.1880999999999999</v>
      </c>
      <c r="E104" s="19">
        <f t="shared" si="50"/>
        <v>0.21988372533333334</v>
      </c>
      <c r="F104" s="37">
        <f t="shared" si="51"/>
        <v>0.16060619259259262</v>
      </c>
      <c r="H104" s="41">
        <f t="shared" si="52"/>
        <v>21.681836000000004</v>
      </c>
      <c r="I104" t="s">
        <v>7</v>
      </c>
      <c r="J104" s="109" t="s">
        <v>371</v>
      </c>
      <c r="K104" s="93">
        <f t="shared" si="37"/>
        <v>43622</v>
      </c>
      <c r="L104" s="93" t="str">
        <f t="shared" ca="1" si="38"/>
        <v>2019-09-09</v>
      </c>
      <c r="M104" s="95">
        <f t="shared" ca="1" si="39"/>
        <v>12825</v>
      </c>
      <c r="N104" s="112">
        <f t="shared" ca="1" si="40"/>
        <v>0.61706589785575061</v>
      </c>
      <c r="O104" s="102">
        <f t="shared" si="53"/>
        <v>134.82558800000001</v>
      </c>
      <c r="P104" s="102">
        <f t="shared" si="54"/>
        <v>0.17441199999998958</v>
      </c>
      <c r="Q104" s="105">
        <f t="shared" si="41"/>
        <v>0.89883725333333342</v>
      </c>
      <c r="R104" s="6">
        <f t="shared" si="57"/>
        <v>9323.5799999999981</v>
      </c>
      <c r="S104" s="118">
        <f t="shared" si="55"/>
        <v>11077.345397999998</v>
      </c>
      <c r="T104" s="118"/>
      <c r="U104" s="118"/>
      <c r="V104" s="119">
        <f t="shared" si="44"/>
        <v>3686.1299999999997</v>
      </c>
      <c r="W104" s="119">
        <f t="shared" si="45"/>
        <v>14763.475397999997</v>
      </c>
      <c r="X104" s="109">
        <f t="shared" si="56"/>
        <v>14355</v>
      </c>
      <c r="Y104" s="6">
        <f t="shared" si="46"/>
        <v>408.47539799999686</v>
      </c>
      <c r="Z104" s="4">
        <f t="shared" si="47"/>
        <v>2.8455269801462624E-2</v>
      </c>
      <c r="AA104" s="4">
        <f t="shared" si="48"/>
        <v>3.8286659974298809E-2</v>
      </c>
      <c r="AB104" s="1">
        <f t="shared" si="49"/>
        <v>0.249679015315009</v>
      </c>
    </row>
    <row r="105" spans="1:28">
      <c r="A105" s="117" t="s">
        <v>385</v>
      </c>
      <c r="B105">
        <v>135</v>
      </c>
      <c r="C105" s="55">
        <v>112.13</v>
      </c>
      <c r="D105" s="56">
        <v>1.2023999999999999</v>
      </c>
      <c r="E105" s="19">
        <f t="shared" si="50"/>
        <v>0.219883408</v>
      </c>
      <c r="F105" s="37">
        <f t="shared" si="51"/>
        <v>0.14679919259259261</v>
      </c>
      <c r="H105" s="41">
        <f t="shared" si="52"/>
        <v>19.817891000000003</v>
      </c>
      <c r="I105" t="s">
        <v>7</v>
      </c>
      <c r="J105" s="109" t="s">
        <v>376</v>
      </c>
      <c r="K105" s="93">
        <f t="shared" si="37"/>
        <v>43626</v>
      </c>
      <c r="L105" s="93" t="str">
        <f t="shared" ca="1" si="38"/>
        <v>2019-09-09</v>
      </c>
      <c r="M105" s="95">
        <f t="shared" ca="1" si="39"/>
        <v>12285</v>
      </c>
      <c r="N105" s="112">
        <f t="shared" ca="1" si="40"/>
        <v>0.58880994831094835</v>
      </c>
      <c r="O105" s="102">
        <f t="shared" si="53"/>
        <v>134.82511199999999</v>
      </c>
      <c r="P105" s="102">
        <f t="shared" si="54"/>
        <v>0.17488800000000992</v>
      </c>
      <c r="Q105" s="105">
        <f t="shared" si="41"/>
        <v>0.89883407999999998</v>
      </c>
      <c r="R105" s="6">
        <f t="shared" si="57"/>
        <v>9435.7099999999973</v>
      </c>
      <c r="S105" s="118">
        <f t="shared" si="55"/>
        <v>11345.497703999996</v>
      </c>
      <c r="T105" s="118"/>
      <c r="U105" s="118"/>
      <c r="V105" s="119">
        <f t="shared" si="44"/>
        <v>3686.1299999999997</v>
      </c>
      <c r="W105" s="119">
        <f t="shared" si="45"/>
        <v>15031.627703999995</v>
      </c>
      <c r="X105" s="109">
        <f t="shared" si="56"/>
        <v>14490</v>
      </c>
      <c r="Y105" s="6">
        <f t="shared" si="46"/>
        <v>541.62770399999499</v>
      </c>
      <c r="Z105" s="4">
        <f t="shared" si="47"/>
        <v>3.7379413664595962E-2</v>
      </c>
      <c r="AA105" s="4">
        <f t="shared" si="48"/>
        <v>5.0132749098239282E-2</v>
      </c>
      <c r="AB105" s="1">
        <f t="shared" si="49"/>
        <v>0.24522493987920557</v>
      </c>
    </row>
    <row r="106" spans="1:28">
      <c r="A106" s="117" t="s">
        <v>386</v>
      </c>
      <c r="B106">
        <v>135</v>
      </c>
      <c r="C106" s="55">
        <v>108.93</v>
      </c>
      <c r="D106" s="56">
        <v>1.2378</v>
      </c>
      <c r="E106" s="19">
        <f t="shared" si="50"/>
        <v>0.21988903600000004</v>
      </c>
      <c r="F106" s="37">
        <f t="shared" si="51"/>
        <v>0.11407148888888893</v>
      </c>
      <c r="H106" s="41">
        <f t="shared" si="52"/>
        <v>15.399651000000006</v>
      </c>
      <c r="I106" t="s">
        <v>7</v>
      </c>
      <c r="J106" s="109" t="s">
        <v>378</v>
      </c>
      <c r="K106" s="93">
        <f t="shared" si="37"/>
        <v>43627</v>
      </c>
      <c r="L106" s="93" t="str">
        <f t="shared" ca="1" si="38"/>
        <v>2019-09-09</v>
      </c>
      <c r="M106" s="95">
        <f t="shared" ca="1" si="39"/>
        <v>12150</v>
      </c>
      <c r="N106" s="112">
        <f t="shared" ca="1" si="40"/>
        <v>0.46262326049382729</v>
      </c>
      <c r="O106" s="102">
        <f t="shared" si="53"/>
        <v>134.83355400000002</v>
      </c>
      <c r="P106" s="102">
        <f t="shared" si="54"/>
        <v>0.16644599999997922</v>
      </c>
      <c r="Q106" s="105">
        <f t="shared" si="41"/>
        <v>0.89889036000000011</v>
      </c>
      <c r="R106" s="6">
        <f t="shared" si="57"/>
        <v>9544.6399999999976</v>
      </c>
      <c r="S106" s="118">
        <f t="shared" si="55"/>
        <v>11814.355391999998</v>
      </c>
      <c r="T106" s="118"/>
      <c r="U106" s="118"/>
      <c r="V106" s="119">
        <f t="shared" si="44"/>
        <v>3686.1299999999997</v>
      </c>
      <c r="W106" s="119">
        <f t="shared" si="45"/>
        <v>15500.485391999997</v>
      </c>
      <c r="X106" s="109">
        <f t="shared" si="56"/>
        <v>14625</v>
      </c>
      <c r="Y106" s="6">
        <f t="shared" si="46"/>
        <v>875.48539199999686</v>
      </c>
      <c r="Z106" s="4">
        <f t="shared" si="47"/>
        <v>5.9862249025640857E-2</v>
      </c>
      <c r="AA106" s="4">
        <f t="shared" si="48"/>
        <v>8.0034353822652227E-2</v>
      </c>
      <c r="AB106" s="1">
        <f t="shared" si="49"/>
        <v>0.23780739162545578</v>
      </c>
    </row>
    <row r="107" spans="1:28">
      <c r="A107" s="117" t="s">
        <v>387</v>
      </c>
      <c r="B107">
        <v>135</v>
      </c>
      <c r="C107" s="55">
        <v>109.7</v>
      </c>
      <c r="D107" s="56">
        <v>1.2291000000000001</v>
      </c>
      <c r="E107" s="19">
        <f t="shared" si="50"/>
        <v>0.21988818000000004</v>
      </c>
      <c r="F107" s="37">
        <f t="shared" si="51"/>
        <v>0.12194659259259269</v>
      </c>
      <c r="H107" s="41">
        <f t="shared" si="52"/>
        <v>16.462790000000012</v>
      </c>
      <c r="I107" t="s">
        <v>7</v>
      </c>
      <c r="J107" s="109" t="s">
        <v>380</v>
      </c>
      <c r="K107" s="93">
        <f t="shared" si="37"/>
        <v>43628</v>
      </c>
      <c r="L107" s="93" t="str">
        <f t="shared" ca="1" si="38"/>
        <v>2019-09-09</v>
      </c>
      <c r="M107" s="95">
        <f t="shared" ca="1" si="39"/>
        <v>12015</v>
      </c>
      <c r="N107" s="112">
        <f t="shared" ca="1" si="40"/>
        <v>0.50011804827299244</v>
      </c>
      <c r="O107" s="102">
        <f t="shared" si="53"/>
        <v>134.83227000000002</v>
      </c>
      <c r="P107" s="102">
        <f t="shared" si="54"/>
        <v>0.16772999999997751</v>
      </c>
      <c r="Q107" s="105">
        <f t="shared" si="41"/>
        <v>0.89888180000000018</v>
      </c>
      <c r="R107" s="6">
        <f t="shared" si="57"/>
        <v>9654.3399999999983</v>
      </c>
      <c r="S107" s="118">
        <f t="shared" si="55"/>
        <v>11866.149293999999</v>
      </c>
      <c r="T107" s="118"/>
      <c r="U107" s="118"/>
      <c r="V107" s="119">
        <f t="shared" si="44"/>
        <v>3686.1299999999997</v>
      </c>
      <c r="W107" s="119">
        <f t="shared" si="45"/>
        <v>15552.279293999998</v>
      </c>
      <c r="X107" s="109">
        <f t="shared" si="56"/>
        <v>14760</v>
      </c>
      <c r="Y107" s="6">
        <f t="shared" si="46"/>
        <v>792.27929399999812</v>
      </c>
      <c r="Z107" s="4">
        <f t="shared" si="47"/>
        <v>5.3677458943089285E-2</v>
      </c>
      <c r="AA107" s="4">
        <f t="shared" si="48"/>
        <v>7.1544933613993944E-2</v>
      </c>
      <c r="AB107" s="1">
        <f t="shared" si="49"/>
        <v>0.23701541943257748</v>
      </c>
    </row>
    <row r="108" spans="1:28">
      <c r="A108" s="117" t="s">
        <v>388</v>
      </c>
      <c r="B108">
        <v>135</v>
      </c>
      <c r="C108" s="55">
        <v>109.88</v>
      </c>
      <c r="D108" s="56">
        <v>1.2274</v>
      </c>
      <c r="E108" s="19">
        <f t="shared" si="50"/>
        <v>0.21991114133333334</v>
      </c>
      <c r="F108" s="37">
        <f t="shared" si="51"/>
        <v>0.12378752592592601</v>
      </c>
      <c r="H108" s="41">
        <f t="shared" si="52"/>
        <v>16.711316000000011</v>
      </c>
      <c r="I108" t="s">
        <v>7</v>
      </c>
      <c r="J108" s="109" t="s">
        <v>382</v>
      </c>
      <c r="K108" s="93">
        <f t="shared" si="37"/>
        <v>43629</v>
      </c>
      <c r="L108" s="93" t="str">
        <f t="shared" ca="1" si="38"/>
        <v>2019-09-09</v>
      </c>
      <c r="M108" s="95">
        <f t="shared" ca="1" si="39"/>
        <v>11880</v>
      </c>
      <c r="N108" s="112">
        <f t="shared" ca="1" si="40"/>
        <v>0.51343689730639763</v>
      </c>
      <c r="O108" s="102">
        <f t="shared" si="53"/>
        <v>134.86671200000001</v>
      </c>
      <c r="P108" s="102">
        <f t="shared" si="54"/>
        <v>0.13328799999999319</v>
      </c>
      <c r="Q108" s="105">
        <f t="shared" si="41"/>
        <v>0.89911141333333333</v>
      </c>
      <c r="R108" s="6">
        <f t="shared" si="57"/>
        <v>9764.2199999999975</v>
      </c>
      <c r="S108" s="118">
        <f t="shared" si="55"/>
        <v>11984.603627999997</v>
      </c>
      <c r="T108" s="118"/>
      <c r="U108" s="118"/>
      <c r="V108" s="119">
        <f t="shared" si="44"/>
        <v>3686.1299999999997</v>
      </c>
      <c r="W108" s="119">
        <f t="shared" si="45"/>
        <v>15670.733627999996</v>
      </c>
      <c r="X108" s="109">
        <f t="shared" si="56"/>
        <v>14895</v>
      </c>
      <c r="Y108" s="6">
        <f t="shared" si="46"/>
        <v>775.73362799999632</v>
      </c>
      <c r="Z108" s="4">
        <f t="shared" si="47"/>
        <v>5.2080136153071166E-2</v>
      </c>
      <c r="AA108" s="4">
        <f t="shared" si="48"/>
        <v>6.9207121502880886E-2</v>
      </c>
      <c r="AB108" s="1">
        <f t="shared" si="49"/>
        <v>0.23522383109197473</v>
      </c>
    </row>
    <row r="109" spans="1:28">
      <c r="A109" s="117" t="s">
        <v>389</v>
      </c>
      <c r="B109">
        <v>135</v>
      </c>
      <c r="C109" s="55">
        <v>110.64</v>
      </c>
      <c r="D109" s="56">
        <v>1.2185999999999999</v>
      </c>
      <c r="E109" s="19">
        <f t="shared" si="50"/>
        <v>0.219883936</v>
      </c>
      <c r="F109" s="37">
        <f t="shared" si="51"/>
        <v>0.13156035555555559</v>
      </c>
      <c r="H109" s="41">
        <f t="shared" si="52"/>
        <v>17.760648000000003</v>
      </c>
      <c r="I109" t="s">
        <v>7</v>
      </c>
      <c r="J109" s="109" t="s">
        <v>384</v>
      </c>
      <c r="K109" s="93">
        <f t="shared" si="37"/>
        <v>43630</v>
      </c>
      <c r="L109" s="93" t="str">
        <f t="shared" ca="1" si="38"/>
        <v>2019-09-09</v>
      </c>
      <c r="M109" s="95">
        <f t="shared" ca="1" si="39"/>
        <v>11745</v>
      </c>
      <c r="N109" s="112">
        <f t="shared" ca="1" si="40"/>
        <v>0.55194861813537688</v>
      </c>
      <c r="O109" s="102">
        <f t="shared" si="53"/>
        <v>134.82590399999998</v>
      </c>
      <c r="P109" s="102">
        <f t="shared" si="54"/>
        <v>0.17409600000002001</v>
      </c>
      <c r="Q109" s="105">
        <f t="shared" si="41"/>
        <v>0.89883935999999987</v>
      </c>
      <c r="R109" s="6">
        <f t="shared" si="57"/>
        <v>9874.8599999999969</v>
      </c>
      <c r="S109" s="118">
        <f t="shared" si="55"/>
        <v>12033.504395999995</v>
      </c>
      <c r="T109" s="118"/>
      <c r="U109" s="118"/>
      <c r="V109" s="119">
        <f t="shared" si="44"/>
        <v>3686.1299999999997</v>
      </c>
      <c r="W109" s="119">
        <f t="shared" si="45"/>
        <v>15719.634395999994</v>
      </c>
      <c r="X109" s="109">
        <f t="shared" si="56"/>
        <v>15030</v>
      </c>
      <c r="Y109" s="6">
        <f t="shared" si="46"/>
        <v>689.63439599999401</v>
      </c>
      <c r="Z109" s="4">
        <f t="shared" si="47"/>
        <v>4.5883858682634227E-2</v>
      </c>
      <c r="AA109" s="4">
        <f t="shared" si="48"/>
        <v>6.0793573621700014E-2</v>
      </c>
      <c r="AB109" s="1">
        <f t="shared" si="49"/>
        <v>0.23449209486309489</v>
      </c>
    </row>
    <row r="110" spans="1:28">
      <c r="A110" s="117" t="s">
        <v>400</v>
      </c>
      <c r="B110">
        <v>135</v>
      </c>
      <c r="C110" s="55">
        <v>110.66</v>
      </c>
      <c r="D110" s="56">
        <v>1.2183999999999999</v>
      </c>
      <c r="E110" s="19">
        <f t="shared" si="50"/>
        <v>0.21988542933333333</v>
      </c>
      <c r="F110" s="37">
        <f t="shared" si="51"/>
        <v>0.13176490370370372</v>
      </c>
      <c r="H110" s="41">
        <f t="shared" si="52"/>
        <v>17.788262000000003</v>
      </c>
      <c r="I110" t="s">
        <v>7</v>
      </c>
      <c r="J110" s="109" t="s">
        <v>391</v>
      </c>
      <c r="K110" s="93">
        <f t="shared" si="37"/>
        <v>43633</v>
      </c>
      <c r="L110" s="93" t="str">
        <f t="shared" ca="1" si="38"/>
        <v>2019-09-09</v>
      </c>
      <c r="M110" s="95">
        <f t="shared" ca="1" si="39"/>
        <v>11340</v>
      </c>
      <c r="N110" s="112">
        <f t="shared" ca="1" si="40"/>
        <v>0.57254987918871258</v>
      </c>
      <c r="O110" s="102">
        <f t="shared" si="53"/>
        <v>134.82814399999998</v>
      </c>
      <c r="P110" s="102">
        <f t="shared" si="54"/>
        <v>0.17185600000001955</v>
      </c>
      <c r="Q110" s="105">
        <f t="shared" si="41"/>
        <v>0.89885429333333322</v>
      </c>
      <c r="R110" s="6">
        <f t="shared" si="57"/>
        <v>9985.5199999999968</v>
      </c>
      <c r="S110" s="118">
        <f t="shared" si="55"/>
        <v>12166.357567999996</v>
      </c>
      <c r="T110" s="118"/>
      <c r="U110" s="118"/>
      <c r="V110" s="119">
        <f t="shared" si="44"/>
        <v>3686.1299999999997</v>
      </c>
      <c r="W110" s="119">
        <f t="shared" si="45"/>
        <v>15852.487567999995</v>
      </c>
      <c r="X110" s="109">
        <f t="shared" si="56"/>
        <v>15165</v>
      </c>
      <c r="Y110" s="6">
        <f t="shared" si="46"/>
        <v>687.48756799999501</v>
      </c>
      <c r="Z110" s="4">
        <f t="shared" si="47"/>
        <v>4.5333832377183914E-2</v>
      </c>
      <c r="AA110" s="4">
        <f t="shared" si="48"/>
        <v>5.9891571905596575E-2</v>
      </c>
      <c r="AB110" s="1">
        <f t="shared" si="49"/>
        <v>0.23252691315405047</v>
      </c>
    </row>
    <row r="111" spans="1:28">
      <c r="A111" s="117" t="s">
        <v>401</v>
      </c>
      <c r="B111">
        <v>135</v>
      </c>
      <c r="C111" s="55">
        <v>110.3</v>
      </c>
      <c r="D111" s="56">
        <v>1.2222999999999999</v>
      </c>
      <c r="E111" s="19">
        <f t="shared" si="50"/>
        <v>0.21987979333333335</v>
      </c>
      <c r="F111" s="37">
        <f t="shared" si="51"/>
        <v>0.12808303703703708</v>
      </c>
      <c r="H111" s="41">
        <f t="shared" si="52"/>
        <v>17.291210000000007</v>
      </c>
      <c r="I111" t="s">
        <v>7</v>
      </c>
      <c r="J111" s="109" t="s">
        <v>393</v>
      </c>
      <c r="K111" s="93">
        <f t="shared" si="37"/>
        <v>43634</v>
      </c>
      <c r="L111" s="93" t="str">
        <f t="shared" ca="1" si="38"/>
        <v>2019-09-09</v>
      </c>
      <c r="M111" s="95">
        <f t="shared" ca="1" si="39"/>
        <v>11205</v>
      </c>
      <c r="N111" s="112">
        <f t="shared" ca="1" si="40"/>
        <v>0.56325672913877756</v>
      </c>
      <c r="O111" s="102">
        <f t="shared" si="53"/>
        <v>134.81968999999998</v>
      </c>
      <c r="P111" s="102">
        <f t="shared" si="54"/>
        <v>0.18031000000001995</v>
      </c>
      <c r="Q111" s="105">
        <f t="shared" si="41"/>
        <v>0.89879793333333324</v>
      </c>
      <c r="R111" s="6">
        <f t="shared" si="57"/>
        <v>10095.819999999996</v>
      </c>
      <c r="S111" s="118">
        <f t="shared" si="55"/>
        <v>12340.120785999994</v>
      </c>
      <c r="T111" s="118"/>
      <c r="U111" s="118"/>
      <c r="V111" s="119">
        <f t="shared" si="44"/>
        <v>3686.1299999999997</v>
      </c>
      <c r="W111" s="119">
        <f t="shared" si="45"/>
        <v>16026.250785999993</v>
      </c>
      <c r="X111" s="109">
        <f t="shared" si="56"/>
        <v>15300</v>
      </c>
      <c r="Y111" s="6">
        <f t="shared" si="46"/>
        <v>726.25078599999324</v>
      </c>
      <c r="Z111" s="4">
        <f t="shared" si="47"/>
        <v>4.7467371633986399E-2</v>
      </c>
      <c r="AA111" s="4">
        <f t="shared" si="48"/>
        <v>6.2533056250844377E-2</v>
      </c>
      <c r="AB111" s="1">
        <f t="shared" si="49"/>
        <v>0.23000576050014654</v>
      </c>
    </row>
    <row r="112" spans="1:28">
      <c r="A112" s="117" t="s">
        <v>402</v>
      </c>
      <c r="B112">
        <v>135</v>
      </c>
      <c r="C112" s="55">
        <v>108.75</v>
      </c>
      <c r="D112" s="56">
        <v>1.2397</v>
      </c>
      <c r="E112" s="19">
        <f t="shared" si="50"/>
        <v>0.21987825</v>
      </c>
      <c r="F112" s="37">
        <f t="shared" si="51"/>
        <v>0.11223055555555561</v>
      </c>
      <c r="H112" s="41">
        <f t="shared" si="52"/>
        <v>15.151125000000008</v>
      </c>
      <c r="I112" t="s">
        <v>7</v>
      </c>
      <c r="J112" s="109" t="s">
        <v>395</v>
      </c>
      <c r="K112" s="93">
        <f t="shared" si="37"/>
        <v>43635</v>
      </c>
      <c r="L112" s="93" t="str">
        <f t="shared" ca="1" si="38"/>
        <v>2019-09-09</v>
      </c>
      <c r="M112" s="95">
        <f t="shared" ca="1" si="39"/>
        <v>11070</v>
      </c>
      <c r="N112" s="112">
        <f t="shared" ca="1" si="40"/>
        <v>0.49956283875338775</v>
      </c>
      <c r="O112" s="102">
        <f t="shared" si="53"/>
        <v>134.817375</v>
      </c>
      <c r="P112" s="102">
        <f t="shared" si="54"/>
        <v>0.18262500000000159</v>
      </c>
      <c r="Q112" s="105">
        <f t="shared" si="41"/>
        <v>0.89878250000000004</v>
      </c>
      <c r="R112" s="6">
        <f t="shared" si="57"/>
        <v>10204.569999999996</v>
      </c>
      <c r="S112" s="118">
        <f t="shared" si="55"/>
        <v>12650.605428999996</v>
      </c>
      <c r="T112" s="118"/>
      <c r="U112" s="118"/>
      <c r="V112" s="119">
        <f t="shared" si="44"/>
        <v>3686.1299999999997</v>
      </c>
      <c r="W112" s="119">
        <f t="shared" si="45"/>
        <v>16336.735428999995</v>
      </c>
      <c r="X112" s="109">
        <f t="shared" si="56"/>
        <v>15435</v>
      </c>
      <c r="Y112" s="6">
        <f t="shared" si="46"/>
        <v>901.73542899999484</v>
      </c>
      <c r="Z112" s="4">
        <f t="shared" si="47"/>
        <v>5.8421472562357968E-2</v>
      </c>
      <c r="AA112" s="4">
        <f t="shared" si="48"/>
        <v>7.675082190882998E-2</v>
      </c>
      <c r="AB112" s="1">
        <f t="shared" si="49"/>
        <v>0.22563443082126447</v>
      </c>
    </row>
    <row r="113" spans="1:28">
      <c r="A113" s="117" t="s">
        <v>403</v>
      </c>
      <c r="B113">
        <v>135</v>
      </c>
      <c r="C113" s="55">
        <v>105.71</v>
      </c>
      <c r="D113" s="56">
        <v>1.2755000000000001</v>
      </c>
      <c r="E113" s="19">
        <f t="shared" si="50"/>
        <v>0.21988873666666667</v>
      </c>
      <c r="F113" s="37">
        <f t="shared" si="51"/>
        <v>8.1139237037037099E-2</v>
      </c>
      <c r="H113" s="41">
        <f t="shared" si="52"/>
        <v>10.953797000000009</v>
      </c>
      <c r="I113" t="s">
        <v>7</v>
      </c>
      <c r="J113" s="109" t="s">
        <v>397</v>
      </c>
      <c r="K113" s="93">
        <f t="shared" si="37"/>
        <v>43636</v>
      </c>
      <c r="L113" s="93" t="str">
        <f t="shared" ca="1" si="38"/>
        <v>2019-09-09</v>
      </c>
      <c r="M113" s="95">
        <f t="shared" ca="1" si="39"/>
        <v>10935</v>
      </c>
      <c r="N113" s="112">
        <f t="shared" ca="1" si="40"/>
        <v>0.36562742615454991</v>
      </c>
      <c r="O113" s="102">
        <f t="shared" si="53"/>
        <v>134.83310499999999</v>
      </c>
      <c r="P113" s="102">
        <f t="shared" si="54"/>
        <v>0.1668950000000109</v>
      </c>
      <c r="Q113" s="105">
        <f t="shared" si="41"/>
        <v>0.89888736666666658</v>
      </c>
      <c r="R113" s="6">
        <f t="shared" si="57"/>
        <v>10310.279999999995</v>
      </c>
      <c r="S113" s="118">
        <f t="shared" si="55"/>
        <v>13150.762139999995</v>
      </c>
      <c r="T113" s="118"/>
      <c r="U113" s="118"/>
      <c r="V113" s="119">
        <f t="shared" si="44"/>
        <v>3686.1299999999997</v>
      </c>
      <c r="W113" s="119">
        <f t="shared" si="45"/>
        <v>16836.892139999996</v>
      </c>
      <c r="X113" s="109">
        <f t="shared" si="56"/>
        <v>15570</v>
      </c>
      <c r="Y113" s="6">
        <f t="shared" si="46"/>
        <v>1266.8921399999963</v>
      </c>
      <c r="Z113" s="4">
        <f t="shared" si="47"/>
        <v>8.1367510597302184E-2</v>
      </c>
      <c r="AA113" s="4">
        <f t="shared" si="48"/>
        <v>0.10660602480505044</v>
      </c>
      <c r="AB113" s="1">
        <f t="shared" si="49"/>
        <v>0.21893173451190145</v>
      </c>
    </row>
    <row r="114" spans="1:28">
      <c r="A114" s="117" t="s">
        <v>404</v>
      </c>
      <c r="B114">
        <v>135</v>
      </c>
      <c r="C114" s="55">
        <v>105.57</v>
      </c>
      <c r="D114" s="56">
        <v>1.2771999999999999</v>
      </c>
      <c r="E114" s="19">
        <f t="shared" si="50"/>
        <v>0.21988933599999999</v>
      </c>
      <c r="F114" s="37">
        <f t="shared" si="51"/>
        <v>7.9707399999999859E-2</v>
      </c>
      <c r="H114" s="41">
        <f t="shared" si="52"/>
        <v>10.760498999999982</v>
      </c>
      <c r="I114" t="s">
        <v>7</v>
      </c>
      <c r="J114" s="109" t="s">
        <v>399</v>
      </c>
      <c r="K114" s="93">
        <f t="shared" si="37"/>
        <v>43637</v>
      </c>
      <c r="L114" s="93" t="str">
        <f t="shared" ca="1" si="38"/>
        <v>2019-09-09</v>
      </c>
      <c r="M114" s="95">
        <f t="shared" ca="1" si="39"/>
        <v>10800</v>
      </c>
      <c r="N114" s="112">
        <f t="shared" ca="1" si="40"/>
        <v>0.36366501249999938</v>
      </c>
      <c r="O114" s="102">
        <f t="shared" si="53"/>
        <v>134.83400399999999</v>
      </c>
      <c r="P114" s="102">
        <f t="shared" si="54"/>
        <v>0.16599600000000692</v>
      </c>
      <c r="Q114" s="105">
        <f t="shared" si="41"/>
        <v>0.89889335999999997</v>
      </c>
      <c r="R114" s="6">
        <f t="shared" si="57"/>
        <v>10415.849999999995</v>
      </c>
      <c r="S114" s="118">
        <f t="shared" si="55"/>
        <v>13303.123619999993</v>
      </c>
      <c r="T114" s="118"/>
      <c r="U114" s="118"/>
      <c r="V114" s="119">
        <f t="shared" si="44"/>
        <v>3686.1299999999997</v>
      </c>
      <c r="W114" s="119">
        <f t="shared" si="45"/>
        <v>16989.253619999992</v>
      </c>
      <c r="X114" s="109">
        <f t="shared" si="56"/>
        <v>15705</v>
      </c>
      <c r="Y114" s="6">
        <f t="shared" si="46"/>
        <v>1284.2536199999922</v>
      </c>
      <c r="Z114" s="4">
        <f t="shared" si="47"/>
        <v>8.1773551098375918E-2</v>
      </c>
      <c r="AA114" s="4">
        <f t="shared" si="48"/>
        <v>0.10685310848690377</v>
      </c>
      <c r="AB114" s="1">
        <f t="shared" si="49"/>
        <v>0.21696833083123998</v>
      </c>
    </row>
    <row r="115" spans="1:28">
      <c r="A115" s="117" t="s">
        <v>424</v>
      </c>
      <c r="B115">
        <v>135</v>
      </c>
      <c r="C115" s="55">
        <v>105.37</v>
      </c>
      <c r="D115" s="56">
        <v>1.2796000000000001</v>
      </c>
      <c r="E115" s="19">
        <f t="shared" si="50"/>
        <v>0.21988763466666666</v>
      </c>
      <c r="F115" s="37">
        <f t="shared" si="51"/>
        <v>7.7661918518518613E-2</v>
      </c>
      <c r="H115" s="41">
        <f t="shared" si="52"/>
        <v>10.484359000000012</v>
      </c>
      <c r="I115" t="s">
        <v>7</v>
      </c>
      <c r="J115" s="109" t="s">
        <v>425</v>
      </c>
      <c r="K115" s="93">
        <f t="shared" si="37"/>
        <v>43640</v>
      </c>
      <c r="L115" s="93" t="str">
        <f t="shared" ca="1" si="38"/>
        <v>2019-09-09</v>
      </c>
      <c r="M115" s="95">
        <f t="shared" ca="1" si="39"/>
        <v>10395</v>
      </c>
      <c r="N115" s="112">
        <f t="shared" ca="1" si="40"/>
        <v>0.36813766570466611</v>
      </c>
      <c r="O115" s="102">
        <f t="shared" si="53"/>
        <v>134.83145200000001</v>
      </c>
      <c r="P115" s="102">
        <f t="shared" si="54"/>
        <v>0.16854799999998704</v>
      </c>
      <c r="Q115" s="105">
        <f t="shared" si="41"/>
        <v>0.89887634666666671</v>
      </c>
      <c r="R115" s="6">
        <f t="shared" si="57"/>
        <v>10521.219999999996</v>
      </c>
      <c r="S115" s="118">
        <f t="shared" si="55"/>
        <v>13462.953111999996</v>
      </c>
      <c r="T115" s="118"/>
      <c r="U115" s="118"/>
      <c r="V115" s="119">
        <f t="shared" si="44"/>
        <v>3686.1299999999997</v>
      </c>
      <c r="W115" s="119">
        <f t="shared" si="45"/>
        <v>17149.083111999997</v>
      </c>
      <c r="X115" s="109">
        <f t="shared" si="56"/>
        <v>15840</v>
      </c>
      <c r="Y115" s="6">
        <f t="shared" si="46"/>
        <v>1309.0831119999966</v>
      </c>
      <c r="Z115" s="4">
        <f t="shared" si="47"/>
        <v>8.2644135858585654E-2</v>
      </c>
      <c r="AA115" s="4">
        <f t="shared" si="48"/>
        <v>0.10770915864658703</v>
      </c>
      <c r="AB115" s="1">
        <f t="shared" si="49"/>
        <v>0.21494618551476061</v>
      </c>
    </row>
    <row r="116" spans="1:28">
      <c r="A116" s="117" t="s">
        <v>426</v>
      </c>
      <c r="B116">
        <v>135</v>
      </c>
      <c r="C116" s="55">
        <v>106.41</v>
      </c>
      <c r="D116" s="56">
        <v>1.2670999999999999</v>
      </c>
      <c r="E116" s="19">
        <f t="shared" si="50"/>
        <v>0.21988807399999999</v>
      </c>
      <c r="F116" s="37">
        <f t="shared" si="51"/>
        <v>8.8298422222222242E-2</v>
      </c>
      <c r="H116" s="41">
        <f t="shared" si="52"/>
        <v>11.920287000000002</v>
      </c>
      <c r="I116" t="s">
        <v>7</v>
      </c>
      <c r="J116" s="109" t="s">
        <v>427</v>
      </c>
      <c r="K116" s="93">
        <f t="shared" si="37"/>
        <v>43641</v>
      </c>
      <c r="L116" s="93" t="str">
        <f t="shared" ca="1" si="38"/>
        <v>2019-09-09</v>
      </c>
      <c r="M116" s="95">
        <f t="shared" ca="1" si="39"/>
        <v>10260</v>
      </c>
      <c r="N116" s="112">
        <f t="shared" ca="1" si="40"/>
        <v>0.42406479093567256</v>
      </c>
      <c r="O116" s="102">
        <f t="shared" si="53"/>
        <v>134.832111</v>
      </c>
      <c r="P116" s="102">
        <f t="shared" si="54"/>
        <v>0.1678890000000024</v>
      </c>
      <c r="Q116" s="105">
        <f t="shared" si="41"/>
        <v>0.89888073999999996</v>
      </c>
      <c r="R116" s="6">
        <f t="shared" si="57"/>
        <v>10627.629999999996</v>
      </c>
      <c r="S116" s="118">
        <f t="shared" si="55"/>
        <v>13466.269972999993</v>
      </c>
      <c r="T116" s="118"/>
      <c r="U116" s="118"/>
      <c r="V116" s="119">
        <f t="shared" si="44"/>
        <v>3686.1299999999997</v>
      </c>
      <c r="W116" s="119">
        <f t="shared" si="45"/>
        <v>17152.399972999992</v>
      </c>
      <c r="X116" s="109">
        <f t="shared" si="56"/>
        <v>15975</v>
      </c>
      <c r="Y116" s="6">
        <f t="shared" si="46"/>
        <v>1177.3999729999923</v>
      </c>
      <c r="Z116" s="4">
        <f t="shared" si="47"/>
        <v>7.3702658716744418E-2</v>
      </c>
      <c r="AA116" s="4">
        <f t="shared" si="48"/>
        <v>9.5810271652315704E-2</v>
      </c>
      <c r="AB116" s="1">
        <f t="shared" si="49"/>
        <v>0.21490462009995254</v>
      </c>
    </row>
    <row r="117" spans="1:28">
      <c r="A117" s="117" t="s">
        <v>428</v>
      </c>
      <c r="B117">
        <v>135</v>
      </c>
      <c r="C117" s="55">
        <v>106.56</v>
      </c>
      <c r="D117" s="56">
        <v>1.2653000000000001</v>
      </c>
      <c r="E117" s="19">
        <f t="shared" si="50"/>
        <v>0.21988691200000005</v>
      </c>
      <c r="F117" s="37">
        <f t="shared" si="51"/>
        <v>8.9832533333333436E-2</v>
      </c>
      <c r="H117" s="41">
        <f t="shared" si="52"/>
        <v>12.127392000000015</v>
      </c>
      <c r="I117" t="s">
        <v>7</v>
      </c>
      <c r="J117" s="109" t="s">
        <v>429</v>
      </c>
      <c r="K117" s="93">
        <f t="shared" si="37"/>
        <v>43642</v>
      </c>
      <c r="L117" s="93" t="str">
        <f t="shared" ca="1" si="38"/>
        <v>2019-09-09</v>
      </c>
      <c r="M117" s="95">
        <f t="shared" ca="1" si="39"/>
        <v>10125</v>
      </c>
      <c r="N117" s="112">
        <f t="shared" ca="1" si="40"/>
        <v>0.43718499555555607</v>
      </c>
      <c r="O117" s="102">
        <f t="shared" si="53"/>
        <v>134.83036800000002</v>
      </c>
      <c r="P117" s="102">
        <f t="shared" si="54"/>
        <v>0.16963199999997869</v>
      </c>
      <c r="Q117" s="105">
        <f t="shared" si="41"/>
        <v>0.89886912000000019</v>
      </c>
      <c r="R117" s="6">
        <f t="shared" si="57"/>
        <v>10734.189999999995</v>
      </c>
      <c r="S117" s="118">
        <f t="shared" si="55"/>
        <v>13581.970606999994</v>
      </c>
      <c r="T117" s="118"/>
      <c r="U117" s="118"/>
      <c r="V117" s="119">
        <f t="shared" si="44"/>
        <v>3686.1299999999997</v>
      </c>
      <c r="W117" s="119">
        <f t="shared" si="45"/>
        <v>17268.100606999993</v>
      </c>
      <c r="X117" s="109">
        <f t="shared" si="56"/>
        <v>16110</v>
      </c>
      <c r="Y117" s="6">
        <f t="shared" si="46"/>
        <v>1158.100606999993</v>
      </c>
      <c r="Z117" s="4">
        <f t="shared" si="47"/>
        <v>7.1887064369956066E-2</v>
      </c>
      <c r="AA117" s="4">
        <f t="shared" si="48"/>
        <v>9.3215769884906541E-2</v>
      </c>
      <c r="AB117" s="1">
        <f t="shared" si="49"/>
        <v>0.2134647048851307</v>
      </c>
    </row>
    <row r="118" spans="1:28">
      <c r="A118" s="117" t="s">
        <v>430</v>
      </c>
      <c r="B118">
        <v>135</v>
      </c>
      <c r="C118" s="55">
        <v>105.45</v>
      </c>
      <c r="D118" s="56">
        <v>1.2786</v>
      </c>
      <c r="E118" s="19">
        <f t="shared" si="50"/>
        <v>0.21988558000000002</v>
      </c>
      <c r="F118" s="37">
        <f t="shared" si="51"/>
        <v>7.8480111111111195E-2</v>
      </c>
      <c r="H118" s="41">
        <f t="shared" si="52"/>
        <v>10.594815000000011</v>
      </c>
      <c r="I118" t="s">
        <v>7</v>
      </c>
      <c r="J118" s="109" t="s">
        <v>431</v>
      </c>
      <c r="K118" s="93">
        <f t="shared" si="37"/>
        <v>43643</v>
      </c>
      <c r="L118" s="93" t="str">
        <f t="shared" ca="1" si="38"/>
        <v>2019-09-09</v>
      </c>
      <c r="M118" s="95">
        <f t="shared" ca="1" si="39"/>
        <v>9990</v>
      </c>
      <c r="N118" s="112">
        <f t="shared" ca="1" si="40"/>
        <v>0.38709784534534569</v>
      </c>
      <c r="O118" s="102">
        <f t="shared" si="53"/>
        <v>134.82837000000001</v>
      </c>
      <c r="P118" s="102">
        <f t="shared" si="54"/>
        <v>0.17162999999999329</v>
      </c>
      <c r="Q118" s="105">
        <f t="shared" si="41"/>
        <v>0.89885580000000009</v>
      </c>
      <c r="R118" s="6">
        <f t="shared" si="57"/>
        <v>10839.639999999996</v>
      </c>
      <c r="S118" s="118">
        <f t="shared" si="55"/>
        <v>13859.563703999995</v>
      </c>
      <c r="T118" s="118"/>
      <c r="U118" s="118"/>
      <c r="V118" s="119">
        <f t="shared" si="44"/>
        <v>3686.1299999999997</v>
      </c>
      <c r="W118" s="119">
        <f t="shared" si="45"/>
        <v>17545.693703999994</v>
      </c>
      <c r="X118" s="109">
        <f t="shared" si="56"/>
        <v>16245</v>
      </c>
      <c r="Y118" s="6">
        <f t="shared" si="46"/>
        <v>1300.6937039999939</v>
      </c>
      <c r="Z118" s="4">
        <f t="shared" si="47"/>
        <v>8.0067325577100279E-2</v>
      </c>
      <c r="AA118" s="4">
        <f t="shared" si="48"/>
        <v>0.10356773372126593</v>
      </c>
      <c r="AB118" s="1">
        <f t="shared" si="49"/>
        <v>0.21008744722128889</v>
      </c>
    </row>
    <row r="119" spans="1:28">
      <c r="A119" s="117" t="s">
        <v>432</v>
      </c>
      <c r="B119">
        <v>135</v>
      </c>
      <c r="C119" s="55">
        <v>105.6</v>
      </c>
      <c r="D119" s="56">
        <v>1.2767999999999999</v>
      </c>
      <c r="E119" s="19">
        <f t="shared" si="50"/>
        <v>0.21988671999999998</v>
      </c>
      <c r="F119" s="37">
        <f t="shared" si="51"/>
        <v>8.0014222222222195E-2</v>
      </c>
      <c r="H119" s="41">
        <f t="shared" si="52"/>
        <v>10.801919999999996</v>
      </c>
      <c r="I119" t="s">
        <v>7</v>
      </c>
      <c r="J119" s="109" t="s">
        <v>433</v>
      </c>
      <c r="K119" s="93">
        <f t="shared" si="37"/>
        <v>43644</v>
      </c>
      <c r="L119" s="93" t="str">
        <f t="shared" ca="1" si="38"/>
        <v>2019-09-09</v>
      </c>
      <c r="M119" s="95">
        <f t="shared" ca="1" si="39"/>
        <v>9855</v>
      </c>
      <c r="N119" s="112">
        <f t="shared" ca="1" si="40"/>
        <v>0.40007111111111099</v>
      </c>
      <c r="O119" s="102">
        <f t="shared" si="53"/>
        <v>134.83007999999998</v>
      </c>
      <c r="P119" s="102">
        <f t="shared" si="54"/>
        <v>0.16992000000001894</v>
      </c>
      <c r="Q119" s="105">
        <f t="shared" si="41"/>
        <v>0.89886719999999987</v>
      </c>
      <c r="R119" s="6">
        <f t="shared" si="57"/>
        <v>10945.239999999996</v>
      </c>
      <c r="S119" s="118">
        <f t="shared" si="55"/>
        <v>13974.882431999995</v>
      </c>
      <c r="T119" s="118"/>
      <c r="U119" s="118"/>
      <c r="V119" s="119">
        <f t="shared" si="44"/>
        <v>3686.1299999999997</v>
      </c>
      <c r="W119" s="119">
        <f t="shared" si="45"/>
        <v>17661.012431999996</v>
      </c>
      <c r="X119" s="109">
        <f t="shared" si="56"/>
        <v>16380</v>
      </c>
      <c r="Y119" s="6">
        <f t="shared" si="46"/>
        <v>1281.0124319999959</v>
      </c>
      <c r="Z119" s="4">
        <f t="shared" si="47"/>
        <v>7.8205887179486844E-2</v>
      </c>
      <c r="AA119" s="4">
        <f t="shared" si="48"/>
        <v>0.10091583039687624</v>
      </c>
      <c r="AB119" s="1">
        <f t="shared" si="49"/>
        <v>0.20871566758659313</v>
      </c>
    </row>
    <row r="120" spans="1:28">
      <c r="A120" s="117" t="s">
        <v>448</v>
      </c>
      <c r="B120">
        <v>135</v>
      </c>
      <c r="C120" s="55">
        <v>102.81</v>
      </c>
      <c r="D120" s="56">
        <v>1.3115000000000001</v>
      </c>
      <c r="E120" s="19">
        <f t="shared" si="50"/>
        <v>0.21989021000000003</v>
      </c>
      <c r="F120" s="37">
        <f t="shared" si="51"/>
        <v>5.1479755555555617E-2</v>
      </c>
      <c r="H120" s="41">
        <f t="shared" si="52"/>
        <v>6.9497670000000085</v>
      </c>
      <c r="I120" t="s">
        <v>7</v>
      </c>
      <c r="J120" s="109" t="s">
        <v>449</v>
      </c>
      <c r="K120" s="93">
        <f t="shared" si="37"/>
        <v>43647</v>
      </c>
      <c r="L120" s="93" t="str">
        <f t="shared" ca="1" si="38"/>
        <v>2019-09-09</v>
      </c>
      <c r="M120" s="95">
        <f t="shared" ca="1" si="39"/>
        <v>9450</v>
      </c>
      <c r="N120" s="112">
        <f t="shared" ca="1" si="40"/>
        <v>0.26843015396825426</v>
      </c>
      <c r="O120" s="102">
        <f t="shared" si="53"/>
        <v>134.83531500000001</v>
      </c>
      <c r="P120" s="102">
        <f t="shared" si="54"/>
        <v>0.16468499999999153</v>
      </c>
      <c r="Q120" s="105">
        <f t="shared" si="41"/>
        <v>0.89890210000000004</v>
      </c>
      <c r="R120" s="6">
        <f t="shared" si="57"/>
        <v>11048.049999999996</v>
      </c>
      <c r="S120" s="118">
        <f t="shared" si="55"/>
        <v>14489.517574999996</v>
      </c>
      <c r="T120" s="118"/>
      <c r="U120" s="118"/>
      <c r="V120" s="119">
        <f t="shared" si="44"/>
        <v>3686.1299999999997</v>
      </c>
      <c r="W120" s="119">
        <f t="shared" si="45"/>
        <v>18175.647574999995</v>
      </c>
      <c r="X120" s="109">
        <f t="shared" si="56"/>
        <v>16515</v>
      </c>
      <c r="Y120" s="6">
        <f t="shared" si="46"/>
        <v>1660.6475749999954</v>
      </c>
      <c r="Z120" s="4">
        <f t="shared" si="47"/>
        <v>0.10055389494399014</v>
      </c>
      <c r="AA120" s="4">
        <f t="shared" si="48"/>
        <v>0.12944613009563555</v>
      </c>
      <c r="AB120" s="1">
        <f t="shared" si="49"/>
        <v>0.20280597897761563</v>
      </c>
    </row>
    <row r="121" spans="1:28">
      <c r="A121" s="117" t="s">
        <v>450</v>
      </c>
      <c r="B121">
        <v>135</v>
      </c>
      <c r="C121" s="55">
        <v>102.78</v>
      </c>
      <c r="D121" s="56">
        <v>1.3119000000000001</v>
      </c>
      <c r="E121" s="19">
        <f t="shared" si="50"/>
        <v>0.21989138800000002</v>
      </c>
      <c r="F121" s="37">
        <f t="shared" si="51"/>
        <v>5.1172933333333295E-2</v>
      </c>
      <c r="H121" s="41">
        <f t="shared" si="52"/>
        <v>6.9083459999999945</v>
      </c>
      <c r="I121" t="s">
        <v>7</v>
      </c>
      <c r="J121" s="109" t="s">
        <v>451</v>
      </c>
      <c r="K121" s="93">
        <f t="shared" si="37"/>
        <v>43648</v>
      </c>
      <c r="L121" s="93" t="str">
        <f t="shared" ca="1" si="38"/>
        <v>2019-09-09</v>
      </c>
      <c r="M121" s="95">
        <f t="shared" ca="1" si="39"/>
        <v>9315</v>
      </c>
      <c r="N121" s="112">
        <f t="shared" ca="1" si="40"/>
        <v>0.27069740096618339</v>
      </c>
      <c r="O121" s="102">
        <f t="shared" si="53"/>
        <v>134.83708200000001</v>
      </c>
      <c r="P121" s="102">
        <f t="shared" si="54"/>
        <v>0.16291799999999057</v>
      </c>
      <c r="Q121" s="105">
        <f t="shared" si="41"/>
        <v>0.89891388000000005</v>
      </c>
      <c r="R121" s="6">
        <f t="shared" si="57"/>
        <v>11150.829999999996</v>
      </c>
      <c r="S121" s="118">
        <f t="shared" si="55"/>
        <v>14628.773876999996</v>
      </c>
      <c r="T121" s="118"/>
      <c r="U121" s="118"/>
      <c r="V121" s="119">
        <f t="shared" si="44"/>
        <v>3686.1299999999997</v>
      </c>
      <c r="W121" s="119">
        <f t="shared" si="45"/>
        <v>18314.903876999997</v>
      </c>
      <c r="X121" s="109">
        <f t="shared" si="56"/>
        <v>16650</v>
      </c>
      <c r="Y121" s="6">
        <f t="shared" si="46"/>
        <v>1664.903876999997</v>
      </c>
      <c r="Z121" s="4">
        <f t="shared" si="47"/>
        <v>9.9994226846846557E-2</v>
      </c>
      <c r="AA121" s="4">
        <f t="shared" si="48"/>
        <v>0.12842645575742395</v>
      </c>
      <c r="AB121" s="1">
        <f t="shared" si="49"/>
        <v>0.20126395556075352</v>
      </c>
    </row>
    <row r="122" spans="1:28">
      <c r="A122" s="117" t="s">
        <v>452</v>
      </c>
      <c r="B122">
        <v>135</v>
      </c>
      <c r="C122" s="55">
        <v>103.82</v>
      </c>
      <c r="D122" s="56">
        <v>1.2987</v>
      </c>
      <c r="E122" s="19">
        <f t="shared" si="50"/>
        <v>0.21988735600000001</v>
      </c>
      <c r="F122" s="37">
        <f t="shared" si="51"/>
        <v>6.1809437037036924E-2</v>
      </c>
      <c r="H122" s="41">
        <f t="shared" si="52"/>
        <v>8.3442739999999844</v>
      </c>
      <c r="I122" t="s">
        <v>7</v>
      </c>
      <c r="J122" s="109" t="s">
        <v>453</v>
      </c>
      <c r="K122" s="93">
        <f t="shared" si="37"/>
        <v>43649</v>
      </c>
      <c r="L122" s="93" t="str">
        <f t="shared" ca="1" si="38"/>
        <v>2019-09-09</v>
      </c>
      <c r="M122" s="95">
        <f t="shared" ca="1" si="39"/>
        <v>9180</v>
      </c>
      <c r="N122" s="112">
        <f t="shared" ca="1" si="40"/>
        <v>0.33177124291938936</v>
      </c>
      <c r="O122" s="102">
        <f t="shared" si="53"/>
        <v>134.83103399999999</v>
      </c>
      <c r="P122" s="102">
        <f t="shared" si="54"/>
        <v>0.16896600000001172</v>
      </c>
      <c r="Q122" s="105">
        <f t="shared" si="41"/>
        <v>0.89887355999999996</v>
      </c>
      <c r="R122" s="6">
        <f t="shared" si="57"/>
        <v>11254.649999999996</v>
      </c>
      <c r="S122" s="118">
        <f t="shared" si="55"/>
        <v>14616.413954999995</v>
      </c>
      <c r="T122" s="118"/>
      <c r="U122" s="118"/>
      <c r="V122" s="119">
        <f t="shared" si="44"/>
        <v>3686.1299999999997</v>
      </c>
      <c r="W122" s="119">
        <f t="shared" si="45"/>
        <v>18302.543954999994</v>
      </c>
      <c r="X122" s="109">
        <f t="shared" si="56"/>
        <v>16785</v>
      </c>
      <c r="Y122" s="6">
        <f t="shared" si="46"/>
        <v>1517.5439549999937</v>
      </c>
      <c r="Z122" s="4">
        <f t="shared" si="47"/>
        <v>9.0410721179624343E-2</v>
      </c>
      <c r="AA122" s="4">
        <f t="shared" si="48"/>
        <v>0.11585304343046343</v>
      </c>
      <c r="AB122" s="1">
        <f t="shared" si="49"/>
        <v>0.20139987146393393</v>
      </c>
    </row>
    <row r="123" spans="1:28">
      <c r="A123" s="117" t="s">
        <v>454</v>
      </c>
      <c r="B123">
        <v>135</v>
      </c>
      <c r="C123" s="55">
        <v>104.33</v>
      </c>
      <c r="D123" s="56">
        <v>1.2924</v>
      </c>
      <c r="E123" s="19">
        <f t="shared" si="50"/>
        <v>0.21989072800000004</v>
      </c>
      <c r="F123" s="37">
        <f t="shared" si="51"/>
        <v>6.7025414814814763E-2</v>
      </c>
      <c r="H123" s="41">
        <f t="shared" si="52"/>
        <v>9.0484309999999937</v>
      </c>
      <c r="I123" t="s">
        <v>7</v>
      </c>
      <c r="J123" s="109" t="s">
        <v>455</v>
      </c>
      <c r="K123" s="93">
        <f t="shared" si="37"/>
        <v>43650</v>
      </c>
      <c r="L123" s="93" t="str">
        <f t="shared" ca="1" si="38"/>
        <v>2019-09-09</v>
      </c>
      <c r="M123" s="95">
        <f t="shared" ca="1" si="39"/>
        <v>9045</v>
      </c>
      <c r="N123" s="112">
        <f t="shared" ca="1" si="40"/>
        <v>0.36513845384190141</v>
      </c>
      <c r="O123" s="102">
        <f t="shared" si="53"/>
        <v>134.83609200000001</v>
      </c>
      <c r="P123" s="102">
        <f t="shared" si="54"/>
        <v>0.16390799999999217</v>
      </c>
      <c r="Q123" s="105">
        <f t="shared" si="41"/>
        <v>0.89890728000000009</v>
      </c>
      <c r="R123" s="6">
        <f t="shared" si="57"/>
        <v>11358.979999999996</v>
      </c>
      <c r="S123" s="118">
        <f t="shared" si="55"/>
        <v>14680.345751999994</v>
      </c>
      <c r="T123" s="118"/>
      <c r="U123" s="118"/>
      <c r="V123" s="119">
        <f t="shared" si="44"/>
        <v>3686.1299999999997</v>
      </c>
      <c r="W123" s="119">
        <f t="shared" si="45"/>
        <v>18366.475751999995</v>
      </c>
      <c r="X123" s="109">
        <f t="shared" si="56"/>
        <v>16920</v>
      </c>
      <c r="Y123" s="6">
        <f t="shared" si="46"/>
        <v>1446.4757519999948</v>
      </c>
      <c r="Z123" s="4">
        <f t="shared" si="47"/>
        <v>8.5489110638297561E-2</v>
      </c>
      <c r="AA123" s="4">
        <f t="shared" si="48"/>
        <v>0.10930103983188544</v>
      </c>
      <c r="AB123" s="1">
        <f t="shared" si="49"/>
        <v>0.20069881940189876</v>
      </c>
    </row>
    <row r="124" spans="1:28">
      <c r="A124" s="117" t="s">
        <v>456</v>
      </c>
      <c r="B124">
        <v>135</v>
      </c>
      <c r="C124" s="55">
        <v>103.79</v>
      </c>
      <c r="D124" s="56">
        <v>1.2990999999999999</v>
      </c>
      <c r="E124" s="19">
        <f t="shared" si="50"/>
        <v>0.21988905933333333</v>
      </c>
      <c r="F124" s="37">
        <f t="shared" si="51"/>
        <v>6.150261481481481E-2</v>
      </c>
      <c r="H124" s="41">
        <f t="shared" si="52"/>
        <v>8.3028529999999989</v>
      </c>
      <c r="I124" t="s">
        <v>7</v>
      </c>
      <c r="J124" s="109" t="s">
        <v>457</v>
      </c>
      <c r="K124" s="93">
        <f t="shared" si="37"/>
        <v>43651</v>
      </c>
      <c r="L124" s="93" t="str">
        <f t="shared" ca="1" si="38"/>
        <v>2019-09-09</v>
      </c>
      <c r="M124" s="95">
        <f t="shared" ca="1" si="39"/>
        <v>8910</v>
      </c>
      <c r="N124" s="112">
        <f t="shared" ca="1" si="40"/>
        <v>0.34012809708193037</v>
      </c>
      <c r="O124" s="102">
        <f t="shared" si="53"/>
        <v>134.83358899999999</v>
      </c>
      <c r="P124" s="102">
        <f t="shared" si="54"/>
        <v>0.16641100000001074</v>
      </c>
      <c r="Q124" s="105">
        <f t="shared" si="41"/>
        <v>0.89889059333333321</v>
      </c>
      <c r="R124" s="6">
        <f t="shared" si="57"/>
        <v>11462.769999999997</v>
      </c>
      <c r="S124" s="118">
        <f t="shared" si="55"/>
        <v>14891.284506999995</v>
      </c>
      <c r="T124" s="118"/>
      <c r="U124" s="118"/>
      <c r="V124" s="119">
        <f t="shared" si="44"/>
        <v>3686.1299999999997</v>
      </c>
      <c r="W124" s="119">
        <f t="shared" si="45"/>
        <v>18577.414506999994</v>
      </c>
      <c r="X124" s="109">
        <f t="shared" si="56"/>
        <v>17055</v>
      </c>
      <c r="Y124" s="6">
        <f t="shared" si="46"/>
        <v>1522.414506999994</v>
      </c>
      <c r="Z124" s="4">
        <f t="shared" si="47"/>
        <v>8.9264996012899056E-2</v>
      </c>
      <c r="AA124" s="4">
        <f t="shared" si="48"/>
        <v>0.11387757581605573</v>
      </c>
      <c r="AB124" s="1">
        <f t="shared" si="49"/>
        <v>0.19841996843054027</v>
      </c>
    </row>
    <row r="125" spans="1:28">
      <c r="A125" s="117" t="s">
        <v>474</v>
      </c>
      <c r="B125">
        <v>135</v>
      </c>
      <c r="C125" s="55">
        <v>106.08</v>
      </c>
      <c r="D125" s="56">
        <v>1.2710999999999999</v>
      </c>
      <c r="E125" s="19">
        <f t="shared" si="50"/>
        <v>0.21989219199999999</v>
      </c>
      <c r="F125" s="37">
        <f t="shared" si="51"/>
        <v>8.4923377777777712E-2</v>
      </c>
      <c r="H125" s="41">
        <f t="shared" si="52"/>
        <v>11.464655999999991</v>
      </c>
      <c r="I125" t="s">
        <v>7</v>
      </c>
      <c r="J125" s="109" t="s">
        <v>465</v>
      </c>
      <c r="K125" s="93">
        <f t="shared" si="37"/>
        <v>43654</v>
      </c>
      <c r="L125" s="93" t="str">
        <f t="shared" ca="1" si="38"/>
        <v>2019-09-09</v>
      </c>
      <c r="M125" s="95">
        <f t="shared" ca="1" si="39"/>
        <v>8505</v>
      </c>
      <c r="N125" s="112">
        <f t="shared" ca="1" si="40"/>
        <v>0.49201639506172806</v>
      </c>
      <c r="O125" s="102">
        <f t="shared" si="53"/>
        <v>134.83828799999998</v>
      </c>
      <c r="P125" s="102">
        <f t="shared" si="54"/>
        <v>0.16171200000002273</v>
      </c>
      <c r="Q125" s="105">
        <f t="shared" si="41"/>
        <v>0.89892191999999982</v>
      </c>
      <c r="R125" s="6">
        <f t="shared" si="57"/>
        <v>11568.849999999997</v>
      </c>
      <c r="S125" s="118">
        <f t="shared" si="55"/>
        <v>14705.165234999995</v>
      </c>
      <c r="T125" s="118"/>
      <c r="U125" s="118"/>
      <c r="V125" s="119">
        <f t="shared" si="44"/>
        <v>3686.1299999999997</v>
      </c>
      <c r="W125" s="119">
        <f t="shared" si="45"/>
        <v>18391.295234999994</v>
      </c>
      <c r="X125" s="109">
        <f t="shared" si="56"/>
        <v>17190</v>
      </c>
      <c r="Y125" s="6">
        <f t="shared" si="46"/>
        <v>1201.2952349999941</v>
      </c>
      <c r="Z125" s="4">
        <f t="shared" si="47"/>
        <v>6.9883376090750016E-2</v>
      </c>
      <c r="AA125" s="4">
        <f t="shared" si="48"/>
        <v>8.8959330547464743E-2</v>
      </c>
      <c r="AB125" s="1">
        <f t="shared" si="49"/>
        <v>0.20042797165177478</v>
      </c>
    </row>
    <row r="126" spans="1:28">
      <c r="A126" s="117" t="s">
        <v>475</v>
      </c>
      <c r="B126">
        <v>135</v>
      </c>
      <c r="C126" s="55">
        <v>106.24</v>
      </c>
      <c r="D126" s="56">
        <v>1.2690999999999999</v>
      </c>
      <c r="E126" s="19">
        <f t="shared" si="50"/>
        <v>0.21988612266666666</v>
      </c>
      <c r="F126" s="37">
        <f t="shared" si="51"/>
        <v>8.6559762962962888E-2</v>
      </c>
      <c r="H126" s="41">
        <f t="shared" si="52"/>
        <v>11.685567999999989</v>
      </c>
      <c r="I126" t="s">
        <v>7</v>
      </c>
      <c r="J126" s="109" t="s">
        <v>467</v>
      </c>
      <c r="K126" s="93">
        <f t="shared" si="37"/>
        <v>43655</v>
      </c>
      <c r="L126" s="93" t="str">
        <f t="shared" ca="1" si="38"/>
        <v>2019-09-09</v>
      </c>
      <c r="M126" s="95">
        <f t="shared" ca="1" si="39"/>
        <v>8370</v>
      </c>
      <c r="N126" s="112">
        <f t="shared" ca="1" si="40"/>
        <v>0.50958570131421699</v>
      </c>
      <c r="O126" s="102">
        <f t="shared" si="53"/>
        <v>134.82918399999997</v>
      </c>
      <c r="P126" s="102">
        <f t="shared" si="54"/>
        <v>0.1708160000000305</v>
      </c>
      <c r="Q126" s="105">
        <f t="shared" si="41"/>
        <v>0.89886122666666646</v>
      </c>
      <c r="R126" s="6">
        <f t="shared" si="57"/>
        <v>11675.089999999997</v>
      </c>
      <c r="S126" s="118">
        <f t="shared" si="55"/>
        <v>14816.856718999994</v>
      </c>
      <c r="T126" s="118"/>
      <c r="U126" s="118"/>
      <c r="V126" s="119">
        <f t="shared" si="44"/>
        <v>3686.1299999999997</v>
      </c>
      <c r="W126" s="119">
        <f t="shared" si="45"/>
        <v>18502.986718999993</v>
      </c>
      <c r="X126" s="109">
        <f t="shared" si="56"/>
        <v>17325</v>
      </c>
      <c r="Y126" s="6">
        <f t="shared" si="46"/>
        <v>1177.9867189999932</v>
      </c>
      <c r="Z126" s="4">
        <f t="shared" si="47"/>
        <v>6.7993461414141088E-2</v>
      </c>
      <c r="AA126" s="4">
        <f t="shared" si="48"/>
        <v>8.6369817954126127E-2</v>
      </c>
      <c r="AB126" s="1">
        <f t="shared" si="49"/>
        <v>0.19921810764825643</v>
      </c>
    </row>
    <row r="127" spans="1:28">
      <c r="A127" s="117" t="s">
        <v>476</v>
      </c>
      <c r="B127">
        <v>135</v>
      </c>
      <c r="C127" s="55">
        <v>106.36</v>
      </c>
      <c r="D127" s="56">
        <v>1.2676000000000001</v>
      </c>
      <c r="E127" s="19">
        <f t="shared" si="50"/>
        <v>0.21988129066666667</v>
      </c>
      <c r="F127" s="37">
        <f t="shared" si="51"/>
        <v>8.7787051851851969E-2</v>
      </c>
      <c r="H127" s="41">
        <f t="shared" si="52"/>
        <v>11.851252000000017</v>
      </c>
      <c r="I127" t="s">
        <v>7</v>
      </c>
      <c r="J127" s="109" t="s">
        <v>469</v>
      </c>
      <c r="K127" s="93">
        <f t="shared" si="37"/>
        <v>43656</v>
      </c>
      <c r="L127" s="93" t="str">
        <f t="shared" ca="1" si="38"/>
        <v>2019-09-09</v>
      </c>
      <c r="M127" s="95">
        <f t="shared" ca="1" si="39"/>
        <v>8235</v>
      </c>
      <c r="N127" s="112">
        <f t="shared" ca="1" si="40"/>
        <v>0.5252831791135405</v>
      </c>
      <c r="O127" s="102">
        <f t="shared" si="53"/>
        <v>134.82193599999999</v>
      </c>
      <c r="P127" s="102">
        <f t="shared" si="54"/>
        <v>0.17806400000000622</v>
      </c>
      <c r="Q127" s="105">
        <f t="shared" si="41"/>
        <v>0.89881290666666658</v>
      </c>
      <c r="R127" s="6">
        <f t="shared" si="57"/>
        <v>11781.449999999997</v>
      </c>
      <c r="S127" s="118">
        <f t="shared" si="55"/>
        <v>14934.166019999997</v>
      </c>
      <c r="T127" s="118"/>
      <c r="U127" s="118"/>
      <c r="V127" s="119">
        <f t="shared" si="44"/>
        <v>3686.1299999999997</v>
      </c>
      <c r="W127" s="119">
        <f t="shared" si="45"/>
        <v>18620.296019999998</v>
      </c>
      <c r="X127" s="109">
        <f t="shared" si="56"/>
        <v>17460</v>
      </c>
      <c r="Y127" s="6">
        <f t="shared" si="46"/>
        <v>1160.296019999998</v>
      </c>
      <c r="Z127" s="4">
        <f t="shared" si="47"/>
        <v>6.6454525773195661E-2</v>
      </c>
      <c r="AA127" s="4">
        <f t="shared" si="48"/>
        <v>8.4238926314826212E-2</v>
      </c>
      <c r="AB127" s="1">
        <f t="shared" si="49"/>
        <v>0.19796301820555054</v>
      </c>
    </row>
    <row r="128" spans="1:28">
      <c r="A128" s="117" t="s">
        <v>477</v>
      </c>
      <c r="B128">
        <v>135</v>
      </c>
      <c r="C128" s="55">
        <v>106.31</v>
      </c>
      <c r="D128" s="56">
        <v>1.2683</v>
      </c>
      <c r="E128" s="19">
        <f t="shared" si="50"/>
        <v>0.21988864866666669</v>
      </c>
      <c r="F128" s="37">
        <f t="shared" si="51"/>
        <v>8.7275681481481501E-2</v>
      </c>
      <c r="H128" s="41">
        <f t="shared" si="52"/>
        <v>11.782217000000003</v>
      </c>
      <c r="I128" t="s">
        <v>7</v>
      </c>
      <c r="J128" s="109" t="s">
        <v>471</v>
      </c>
      <c r="K128" s="93">
        <f t="shared" si="37"/>
        <v>43657</v>
      </c>
      <c r="L128" s="93" t="str">
        <f t="shared" ca="1" si="38"/>
        <v>2019-09-09</v>
      </c>
      <c r="M128" s="95">
        <f t="shared" ca="1" si="39"/>
        <v>8100</v>
      </c>
      <c r="N128" s="112">
        <f t="shared" ca="1" si="40"/>
        <v>0.53092706234567921</v>
      </c>
      <c r="O128" s="102">
        <f t="shared" si="53"/>
        <v>134.83297300000001</v>
      </c>
      <c r="P128" s="102">
        <f t="shared" si="54"/>
        <v>0.16702699999999027</v>
      </c>
      <c r="Q128" s="105">
        <f t="shared" si="41"/>
        <v>0.89888648666666671</v>
      </c>
      <c r="R128" s="6">
        <f t="shared" si="57"/>
        <v>11887.759999999997</v>
      </c>
      <c r="S128" s="118">
        <f t="shared" si="55"/>
        <v>15077.246007999995</v>
      </c>
      <c r="T128" s="118"/>
      <c r="U128" s="118"/>
      <c r="V128" s="119">
        <f t="shared" si="44"/>
        <v>3686.1299999999997</v>
      </c>
      <c r="W128" s="119">
        <f t="shared" si="45"/>
        <v>18763.376007999996</v>
      </c>
      <c r="X128" s="109">
        <f t="shared" si="56"/>
        <v>17595</v>
      </c>
      <c r="Y128" s="6">
        <f t="shared" si="46"/>
        <v>1168.3760079999956</v>
      </c>
      <c r="Z128" s="4">
        <f t="shared" si="47"/>
        <v>6.6403865188973787E-2</v>
      </c>
      <c r="AA128" s="4">
        <f t="shared" si="48"/>
        <v>8.4002223617015259E-2</v>
      </c>
      <c r="AB128" s="1">
        <f t="shared" si="49"/>
        <v>0.19645345264244413</v>
      </c>
    </row>
    <row r="129" spans="1:28">
      <c r="A129" s="117" t="s">
        <v>478</v>
      </c>
      <c r="B129">
        <v>135</v>
      </c>
      <c r="C129" s="55">
        <v>105.53</v>
      </c>
      <c r="D129" s="56">
        <v>1.2776000000000001</v>
      </c>
      <c r="E129" s="19">
        <f t="shared" si="50"/>
        <v>0.21988341866666666</v>
      </c>
      <c r="F129" s="37">
        <f t="shared" si="51"/>
        <v>7.9298303703703776E-2</v>
      </c>
      <c r="H129" s="41">
        <f t="shared" si="52"/>
        <v>10.70527100000001</v>
      </c>
      <c r="I129" t="s">
        <v>7</v>
      </c>
      <c r="J129" s="109" t="s">
        <v>473</v>
      </c>
      <c r="K129" s="93">
        <f t="shared" si="37"/>
        <v>43658</v>
      </c>
      <c r="L129" s="93" t="str">
        <f t="shared" ca="1" si="38"/>
        <v>2019-09-09</v>
      </c>
      <c r="M129" s="95">
        <f t="shared" ca="1" si="39"/>
        <v>7965</v>
      </c>
      <c r="N129" s="112">
        <f t="shared" ca="1" si="40"/>
        <v>0.49057425172630303</v>
      </c>
      <c r="O129" s="102">
        <f t="shared" si="53"/>
        <v>134.82512800000001</v>
      </c>
      <c r="P129" s="102">
        <f t="shared" si="54"/>
        <v>0.17487199999999348</v>
      </c>
      <c r="Q129" s="105">
        <f t="shared" si="41"/>
        <v>0.8988341866666667</v>
      </c>
      <c r="R129" s="6">
        <f t="shared" si="57"/>
        <v>11993.289999999997</v>
      </c>
      <c r="S129" s="118">
        <f t="shared" si="55"/>
        <v>15322.627303999998</v>
      </c>
      <c r="T129" s="118"/>
      <c r="U129" s="118"/>
      <c r="V129" s="119">
        <f t="shared" si="44"/>
        <v>3686.1299999999997</v>
      </c>
      <c r="W129" s="119">
        <f t="shared" si="45"/>
        <v>19008.757303999999</v>
      </c>
      <c r="X129" s="109">
        <f t="shared" si="56"/>
        <v>17730</v>
      </c>
      <c r="Y129" s="6">
        <f t="shared" si="46"/>
        <v>1278.7573039999988</v>
      </c>
      <c r="Z129" s="4">
        <f t="shared" si="47"/>
        <v>7.2123931415679632E-2</v>
      </c>
      <c r="AA129" s="4">
        <f t="shared" si="48"/>
        <v>9.1054481706253076E-2</v>
      </c>
      <c r="AB129" s="1">
        <f t="shared" si="49"/>
        <v>0.19391746346429128</v>
      </c>
    </row>
    <row r="130" spans="1:28">
      <c r="A130" s="117" t="s">
        <v>480</v>
      </c>
      <c r="B130">
        <v>135</v>
      </c>
      <c r="C130" s="55">
        <v>105.13</v>
      </c>
      <c r="D130" s="56">
        <v>1.2825</v>
      </c>
      <c r="E130" s="19">
        <f t="shared" si="50"/>
        <v>0.21988615</v>
      </c>
      <c r="F130" s="37">
        <f t="shared" ref="F130:F135" si="58">IF(G130="",($F$1*C130-B130)/B130,H130/B130)</f>
        <v>7.5207340740740633E-2</v>
      </c>
      <c r="H130" s="41">
        <f t="shared" ref="H130:H135" si="59">IF(G130="",$F$1*C130-B130,G130-B130)</f>
        <v>10.152990999999986</v>
      </c>
      <c r="I130" t="s">
        <v>7</v>
      </c>
      <c r="J130" s="109" t="s">
        <v>481</v>
      </c>
      <c r="K130" s="93">
        <f t="shared" si="37"/>
        <v>43661</v>
      </c>
      <c r="L130" s="93" t="str">
        <f t="shared" ca="1" si="38"/>
        <v>2019-09-09</v>
      </c>
      <c r="M130" s="95">
        <f t="shared" ca="1" si="39"/>
        <v>7560</v>
      </c>
      <c r="N130" s="112">
        <f t="shared" ca="1" si="40"/>
        <v>0.49019070304232737</v>
      </c>
      <c r="O130" s="102">
        <f t="shared" ref="O130:O164" si="60">D130*C130</f>
        <v>134.82922499999998</v>
      </c>
      <c r="P130" s="102">
        <f t="shared" ref="P130:P161" si="61">B130-O130</f>
        <v>0.17077500000002033</v>
      </c>
      <c r="Q130" s="105">
        <f t="shared" si="41"/>
        <v>0.89886149999999987</v>
      </c>
      <c r="R130" s="6">
        <f t="shared" si="57"/>
        <v>12098.419999999996</v>
      </c>
      <c r="S130" s="118">
        <f t="shared" ref="S130:S161" si="62">R130*D130</f>
        <v>15516.223649999994</v>
      </c>
      <c r="T130" s="118"/>
      <c r="U130" s="118"/>
      <c r="V130" s="119">
        <f t="shared" si="44"/>
        <v>3686.1299999999997</v>
      </c>
      <c r="W130" s="119">
        <f t="shared" si="45"/>
        <v>19202.353649999994</v>
      </c>
      <c r="X130" s="109">
        <f t="shared" si="56"/>
        <v>17865</v>
      </c>
      <c r="Y130" s="6">
        <f t="shared" si="46"/>
        <v>1337.3536499999936</v>
      </c>
      <c r="Z130" s="4">
        <f t="shared" si="47"/>
        <v>7.4858866498740184E-2</v>
      </c>
      <c r="AA130" s="4">
        <f t="shared" si="48"/>
        <v>9.4320185600121453E-2</v>
      </c>
      <c r="AB130" s="1">
        <f t="shared" si="49"/>
        <v>0.19196240560854377</v>
      </c>
    </row>
    <row r="131" spans="1:28">
      <c r="A131" s="117" t="s">
        <v>482</v>
      </c>
      <c r="B131">
        <v>135</v>
      </c>
      <c r="C131" s="55">
        <v>105.58</v>
      </c>
      <c r="D131" s="56">
        <v>1.2770999999999999</v>
      </c>
      <c r="E131" s="19">
        <f t="shared" si="50"/>
        <v>0.21989081199999999</v>
      </c>
      <c r="F131" s="37">
        <f t="shared" si="58"/>
        <v>7.9809674074074036E-2</v>
      </c>
      <c r="H131" s="41">
        <f t="shared" si="59"/>
        <v>10.774305999999996</v>
      </c>
      <c r="I131" t="s">
        <v>7</v>
      </c>
      <c r="J131" s="109" t="s">
        <v>483</v>
      </c>
      <c r="K131" s="93">
        <f t="shared" ref="K131:K164" si="63">DATE(MID(J131,1,4),MID(J131,5,2),MID(J131,7,2))</f>
        <v>43662</v>
      </c>
      <c r="L131" s="93" t="str">
        <f t="shared" ref="L131:L164" ca="1" si="64">IF(LEN(J131) &gt; 15,DATE(MID(J131,12,4),MID(J131,16,2),MID(J131,18,2)),TEXT(TODAY(),"yyyy-mm-dd"))</f>
        <v>2019-09-09</v>
      </c>
      <c r="M131" s="95">
        <f t="shared" ref="M131:M164" ca="1" si="65">(L131-K131)*B131</f>
        <v>7425</v>
      </c>
      <c r="N131" s="112">
        <f t="shared" ref="N131:N164" ca="1" si="66">H131/M131*365</f>
        <v>0.52964601885521867</v>
      </c>
      <c r="O131" s="102">
        <f t="shared" si="60"/>
        <v>134.83621799999997</v>
      </c>
      <c r="P131" s="102">
        <f t="shared" si="61"/>
        <v>0.16378200000002607</v>
      </c>
      <c r="Q131" s="105">
        <f t="shared" ref="Q131:Q134" si="67">O131/150</f>
        <v>0.89890811999999987</v>
      </c>
      <c r="R131" s="6">
        <f t="shared" si="57"/>
        <v>12203.999999999996</v>
      </c>
      <c r="S131" s="118">
        <f t="shared" si="62"/>
        <v>15585.728399999995</v>
      </c>
      <c r="T131" s="118"/>
      <c r="U131" s="118"/>
      <c r="V131" s="119">
        <f t="shared" si="44"/>
        <v>3686.1299999999997</v>
      </c>
      <c r="W131" s="119">
        <f t="shared" si="45"/>
        <v>19271.858399999994</v>
      </c>
      <c r="X131" s="109">
        <f t="shared" ref="X131:X164" si="68">X130+B131</f>
        <v>18000</v>
      </c>
      <c r="Y131" s="6">
        <f t="shared" si="46"/>
        <v>1271.8583999999937</v>
      </c>
      <c r="Z131" s="4">
        <f t="shared" si="47"/>
        <v>7.0658799999999689E-2</v>
      </c>
      <c r="AA131" s="4">
        <f t="shared" si="48"/>
        <v>8.8854963751940907E-2</v>
      </c>
      <c r="AB131" s="1">
        <f t="shared" si="49"/>
        <v>0.19127008529701531</v>
      </c>
    </row>
    <row r="132" spans="1:28">
      <c r="A132" s="117" t="s">
        <v>484</v>
      </c>
      <c r="B132">
        <v>135</v>
      </c>
      <c r="C132" s="55">
        <v>105.61</v>
      </c>
      <c r="D132" s="56">
        <v>1.2766999999999999</v>
      </c>
      <c r="E132" s="19">
        <f t="shared" si="50"/>
        <v>0.21988819133333332</v>
      </c>
      <c r="F132" s="37">
        <f t="shared" si="58"/>
        <v>8.0116496296296372E-2</v>
      </c>
      <c r="H132" s="41">
        <f t="shared" si="59"/>
        <v>10.81572700000001</v>
      </c>
      <c r="I132" t="s">
        <v>7</v>
      </c>
      <c r="J132" s="109" t="s">
        <v>485</v>
      </c>
      <c r="K132" s="93">
        <f t="shared" si="63"/>
        <v>43663</v>
      </c>
      <c r="L132" s="93" t="str">
        <f t="shared" ca="1" si="64"/>
        <v>2019-09-09</v>
      </c>
      <c r="M132" s="95">
        <f t="shared" ca="1" si="65"/>
        <v>7290</v>
      </c>
      <c r="N132" s="112">
        <f t="shared" ca="1" si="66"/>
        <v>0.54152816941015136</v>
      </c>
      <c r="O132" s="102">
        <f t="shared" si="60"/>
        <v>134.83228699999998</v>
      </c>
      <c r="P132" s="102">
        <f t="shared" si="61"/>
        <v>0.16771300000002043</v>
      </c>
      <c r="Q132" s="105">
        <f t="shared" si="67"/>
        <v>0.89888191333333323</v>
      </c>
      <c r="R132" s="6">
        <f t="shared" ref="R132:R164" si="69">R131+C132-T132</f>
        <v>12309.609999999997</v>
      </c>
      <c r="S132" s="118">
        <f t="shared" si="62"/>
        <v>15715.679086999995</v>
      </c>
      <c r="T132" s="118"/>
      <c r="U132" s="118"/>
      <c r="V132" s="119">
        <f t="shared" si="44"/>
        <v>3686.1299999999997</v>
      </c>
      <c r="W132" s="119">
        <f t="shared" si="45"/>
        <v>19401.809086999994</v>
      </c>
      <c r="X132" s="109">
        <f t="shared" si="68"/>
        <v>18135</v>
      </c>
      <c r="Y132" s="6">
        <f t="shared" si="46"/>
        <v>1266.8090869999942</v>
      </c>
      <c r="Z132" s="4">
        <f t="shared" si="47"/>
        <v>6.985437480010992E-2</v>
      </c>
      <c r="AA132" s="4">
        <f t="shared" si="48"/>
        <v>8.7675305196876607E-2</v>
      </c>
      <c r="AB132" s="1">
        <f t="shared" si="49"/>
        <v>0.18998898419580149</v>
      </c>
    </row>
    <row r="133" spans="1:28">
      <c r="A133" s="117" t="s">
        <v>486</v>
      </c>
      <c r="B133">
        <v>135</v>
      </c>
      <c r="C133" s="55">
        <v>106.53</v>
      </c>
      <c r="D133" s="56">
        <v>1.2657</v>
      </c>
      <c r="E133" s="19">
        <f t="shared" si="50"/>
        <v>0.21989001400000002</v>
      </c>
      <c r="F133" s="37">
        <f t="shared" si="58"/>
        <v>8.9525711111111114E-2</v>
      </c>
      <c r="H133" s="41">
        <f t="shared" si="59"/>
        <v>12.085971000000001</v>
      </c>
      <c r="I133" t="s">
        <v>7</v>
      </c>
      <c r="J133" s="109" t="s">
        <v>487</v>
      </c>
      <c r="K133" s="93">
        <f t="shared" si="63"/>
        <v>43664</v>
      </c>
      <c r="L133" s="93" t="str">
        <f t="shared" ca="1" si="64"/>
        <v>2019-09-09</v>
      </c>
      <c r="M133" s="95">
        <f t="shared" ca="1" si="65"/>
        <v>7155</v>
      </c>
      <c r="N133" s="112">
        <f t="shared" ca="1" si="66"/>
        <v>0.6165449916142558</v>
      </c>
      <c r="O133" s="102">
        <f t="shared" si="60"/>
        <v>134.83502100000001</v>
      </c>
      <c r="P133" s="102">
        <f t="shared" si="61"/>
        <v>0.16497899999998822</v>
      </c>
      <c r="Q133" s="105">
        <f t="shared" si="67"/>
        <v>0.89890014000000007</v>
      </c>
      <c r="R133" s="6">
        <f t="shared" si="69"/>
        <v>12416.139999999998</v>
      </c>
      <c r="S133" s="118">
        <f t="shared" si="62"/>
        <v>15715.108397999997</v>
      </c>
      <c r="T133" s="118"/>
      <c r="U133" s="118"/>
      <c r="V133" s="119">
        <f t="shared" si="44"/>
        <v>3686.1299999999997</v>
      </c>
      <c r="W133" s="119">
        <f t="shared" si="45"/>
        <v>19401.238397999998</v>
      </c>
      <c r="X133" s="109">
        <f t="shared" si="68"/>
        <v>18270</v>
      </c>
      <c r="Y133" s="6">
        <f t="shared" si="46"/>
        <v>1131.2383979999977</v>
      </c>
      <c r="Z133" s="4">
        <f t="shared" si="47"/>
        <v>6.1917810509031002E-2</v>
      </c>
      <c r="AA133" s="4">
        <f t="shared" si="48"/>
        <v>7.7567778511464791E-2</v>
      </c>
      <c r="AB133" s="1">
        <f t="shared" si="49"/>
        <v>0.18999457273717069</v>
      </c>
    </row>
    <row r="134" spans="1:28">
      <c r="A134" s="117" t="s">
        <v>488</v>
      </c>
      <c r="B134">
        <v>135</v>
      </c>
      <c r="C134" s="55">
        <v>105.46</v>
      </c>
      <c r="D134" s="56">
        <v>1.2785</v>
      </c>
      <c r="E134" s="19">
        <f t="shared" si="50"/>
        <v>0.21988707333333335</v>
      </c>
      <c r="F134" s="37">
        <f t="shared" si="58"/>
        <v>7.8582385185185163E-2</v>
      </c>
      <c r="H134" s="41">
        <f t="shared" si="59"/>
        <v>10.608621999999997</v>
      </c>
      <c r="I134" t="s">
        <v>7</v>
      </c>
      <c r="J134" s="109" t="s">
        <v>489</v>
      </c>
      <c r="K134" s="93">
        <f t="shared" si="63"/>
        <v>43665</v>
      </c>
      <c r="L134" s="93" t="str">
        <f t="shared" ca="1" si="64"/>
        <v>2019-09-09</v>
      </c>
      <c r="M134" s="95">
        <f t="shared" ca="1" si="65"/>
        <v>7020</v>
      </c>
      <c r="N134" s="112">
        <f t="shared" ca="1" si="66"/>
        <v>0.5515878960113958</v>
      </c>
      <c r="O134" s="102">
        <f t="shared" si="60"/>
        <v>134.83060999999998</v>
      </c>
      <c r="P134" s="102">
        <f t="shared" si="61"/>
        <v>0.16939000000002125</v>
      </c>
      <c r="Q134" s="105">
        <f t="shared" si="67"/>
        <v>0.89887073333333323</v>
      </c>
      <c r="R134" s="6">
        <f t="shared" si="69"/>
        <v>12521.599999999997</v>
      </c>
      <c r="S134" s="118">
        <f t="shared" si="62"/>
        <v>16008.865599999996</v>
      </c>
      <c r="T134" s="118"/>
      <c r="U134" s="118"/>
      <c r="V134" s="119">
        <f t="shared" si="44"/>
        <v>3686.1299999999997</v>
      </c>
      <c r="W134" s="119">
        <f t="shared" si="45"/>
        <v>19694.995599999995</v>
      </c>
      <c r="X134" s="109">
        <f t="shared" si="68"/>
        <v>18405</v>
      </c>
      <c r="Y134" s="6">
        <f t="shared" si="46"/>
        <v>1289.9955999999947</v>
      </c>
      <c r="Z134" s="4">
        <f t="shared" si="47"/>
        <v>7.008941048628059E-2</v>
      </c>
      <c r="AA134" s="4">
        <f t="shared" si="48"/>
        <v>8.7642298627543802E-2</v>
      </c>
      <c r="AB134" s="1">
        <f t="shared" si="49"/>
        <v>0.18716074249846498</v>
      </c>
    </row>
    <row r="135" spans="1:28">
      <c r="A135" s="117" t="s">
        <v>499</v>
      </c>
      <c r="B135">
        <v>135</v>
      </c>
      <c r="C135" s="55">
        <v>105.52</v>
      </c>
      <c r="D135" s="56">
        <v>1.2769999999999999</v>
      </c>
      <c r="E135" s="19">
        <f t="shared" si="50"/>
        <v>0.21983269333333333</v>
      </c>
      <c r="F135" s="37">
        <f t="shared" si="58"/>
        <v>7.91960296296296E-2</v>
      </c>
      <c r="H135" s="41">
        <f t="shared" si="59"/>
        <v>10.691463999999996</v>
      </c>
      <c r="I135" t="s">
        <v>7</v>
      </c>
      <c r="J135" s="109" t="s">
        <v>496</v>
      </c>
      <c r="K135" s="93">
        <f t="shared" si="63"/>
        <v>43668</v>
      </c>
      <c r="L135" s="93" t="str">
        <f t="shared" ca="1" si="64"/>
        <v>2019-09-09</v>
      </c>
      <c r="M135" s="95">
        <f t="shared" ca="1" si="65"/>
        <v>6615</v>
      </c>
      <c r="N135" s="112">
        <f t="shared" ca="1" si="66"/>
        <v>0.58992960846560827</v>
      </c>
      <c r="O135" s="102">
        <f t="shared" si="60"/>
        <v>134.74903999999998</v>
      </c>
      <c r="P135" s="102">
        <f t="shared" si="61"/>
        <v>0.2509600000000205</v>
      </c>
      <c r="Q135" s="105">
        <f t="shared" ref="Q135" si="70">O135/150</f>
        <v>0.89832693333333324</v>
      </c>
      <c r="R135" s="6">
        <f t="shared" si="69"/>
        <v>12627.119999999997</v>
      </c>
      <c r="S135" s="118">
        <f t="shared" si="62"/>
        <v>16124.832239999996</v>
      </c>
      <c r="T135" s="118"/>
      <c r="U135" s="118"/>
      <c r="V135" s="119">
        <f t="shared" si="44"/>
        <v>3686.1299999999997</v>
      </c>
      <c r="W135" s="119">
        <f t="shared" si="45"/>
        <v>19810.962239999997</v>
      </c>
      <c r="X135" s="109">
        <f t="shared" si="68"/>
        <v>18540</v>
      </c>
      <c r="Y135" s="6">
        <f t="shared" si="46"/>
        <v>1270.9622399999971</v>
      </c>
      <c r="Z135" s="4">
        <f t="shared" si="47"/>
        <v>6.8552440129449721E-2</v>
      </c>
      <c r="AA135" s="4">
        <f t="shared" si="48"/>
        <v>8.5564384231179735E-2</v>
      </c>
      <c r="AB135" s="1">
        <f t="shared" si="49"/>
        <v>0.18606516712032259</v>
      </c>
    </row>
    <row r="136" spans="1:28">
      <c r="A136" s="117" t="s">
        <v>500</v>
      </c>
      <c r="B136">
        <v>135</v>
      </c>
      <c r="C136" s="55">
        <v>102.13</v>
      </c>
      <c r="D136" s="56">
        <v>1.3203</v>
      </c>
      <c r="E136" s="19">
        <f t="shared" si="50"/>
        <v>0.21989482600000002</v>
      </c>
      <c r="F136" s="37">
        <f t="shared" ref="F136:F137" si="71">IF(G136="",($F$1*C136-B136)/B136,H136/B136)</f>
        <v>4.4525118518518418E-2</v>
      </c>
      <c r="H136" s="41">
        <f t="shared" ref="H136:H137" si="72">IF(G136="",$F$1*C136-B136,G136-B136)</f>
        <v>6.0108909999999867</v>
      </c>
      <c r="I136" t="s">
        <v>7</v>
      </c>
      <c r="J136" s="109" t="s">
        <v>498</v>
      </c>
      <c r="K136" s="93">
        <f t="shared" si="63"/>
        <v>43669</v>
      </c>
      <c r="L136" s="93" t="str">
        <f t="shared" ca="1" si="64"/>
        <v>2019-09-09</v>
      </c>
      <c r="M136" s="95">
        <f t="shared" ca="1" si="65"/>
        <v>6480</v>
      </c>
      <c r="N136" s="112">
        <f t="shared" ca="1" si="66"/>
        <v>0.33857642206790051</v>
      </c>
      <c r="O136" s="102">
        <f t="shared" si="60"/>
        <v>134.84223900000001</v>
      </c>
      <c r="P136" s="102">
        <f t="shared" si="61"/>
        <v>0.1577609999999936</v>
      </c>
      <c r="Q136" s="105">
        <f t="shared" ref="Q136:Q137" si="73">O136/150</f>
        <v>0.89894826000000005</v>
      </c>
      <c r="R136" s="6">
        <f t="shared" si="69"/>
        <v>12729.249999999996</v>
      </c>
      <c r="S136" s="118">
        <f t="shared" si="62"/>
        <v>16806.428774999997</v>
      </c>
      <c r="T136" s="118"/>
      <c r="U136" s="118"/>
      <c r="V136" s="119">
        <f t="shared" ref="V136:V137" si="74">V135+U136</f>
        <v>3686.1299999999997</v>
      </c>
      <c r="W136" s="119">
        <f t="shared" ref="W136:W137" si="75">V136+S136</f>
        <v>20492.558774999998</v>
      </c>
      <c r="X136" s="109">
        <f t="shared" si="68"/>
        <v>18675</v>
      </c>
      <c r="Y136" s="6">
        <f t="shared" ref="Y136:Y137" si="76">W136-X136</f>
        <v>1817.5587749999977</v>
      </c>
      <c r="Z136" s="4">
        <f t="shared" ref="Z136:Z137" si="77">W136/X136-1</f>
        <v>9.7325771084337154E-2</v>
      </c>
      <c r="AA136" s="4">
        <f t="shared" ref="AA136:AA137" si="78">S136/(X136-V136)-1</f>
        <v>0.12126056033576882</v>
      </c>
      <c r="AB136" s="1">
        <f t="shared" ref="AB136:AB137" si="79">V136/W136</f>
        <v>0.1798765122731727</v>
      </c>
    </row>
    <row r="137" spans="1:28">
      <c r="A137" s="117" t="s">
        <v>501</v>
      </c>
      <c r="B137">
        <v>135</v>
      </c>
      <c r="C137" s="55">
        <v>101.37</v>
      </c>
      <c r="D137" s="56">
        <v>1.3302</v>
      </c>
      <c r="E137" s="19">
        <f t="shared" si="50"/>
        <v>0.219894916</v>
      </c>
      <c r="F137" s="37">
        <f t="shared" si="71"/>
        <v>3.6752288888889054E-2</v>
      </c>
      <c r="H137" s="41">
        <f t="shared" si="72"/>
        <v>4.9615590000000225</v>
      </c>
      <c r="I137" t="s">
        <v>7</v>
      </c>
      <c r="J137" s="109" t="s">
        <v>502</v>
      </c>
      <c r="K137" s="93">
        <f t="shared" si="63"/>
        <v>43670</v>
      </c>
      <c r="L137" s="93" t="str">
        <f t="shared" ca="1" si="64"/>
        <v>2019-09-09</v>
      </c>
      <c r="M137" s="95">
        <f t="shared" ca="1" si="65"/>
        <v>6345</v>
      </c>
      <c r="N137" s="112">
        <f t="shared" ca="1" si="66"/>
        <v>0.28541671158392562</v>
      </c>
      <c r="O137" s="102">
        <f t="shared" si="60"/>
        <v>134.84237400000001</v>
      </c>
      <c r="P137" s="102">
        <f t="shared" si="61"/>
        <v>0.15762599999999338</v>
      </c>
      <c r="Q137" s="105">
        <f t="shared" si="73"/>
        <v>0.89894916000000002</v>
      </c>
      <c r="R137" s="6">
        <f t="shared" si="69"/>
        <v>12830.619999999997</v>
      </c>
      <c r="S137" s="118">
        <f t="shared" si="62"/>
        <v>17067.290723999999</v>
      </c>
      <c r="T137" s="118"/>
      <c r="U137" s="118"/>
      <c r="V137" s="119">
        <f t="shared" si="74"/>
        <v>3686.1299999999997</v>
      </c>
      <c r="W137" s="119">
        <f t="shared" si="75"/>
        <v>20753.420724</v>
      </c>
      <c r="X137" s="109">
        <f t="shared" si="68"/>
        <v>18810</v>
      </c>
      <c r="Y137" s="6">
        <f t="shared" si="76"/>
        <v>1943.4207239999996</v>
      </c>
      <c r="Z137" s="4">
        <f t="shared" si="77"/>
        <v>0.10331848612440186</v>
      </c>
      <c r="AA137" s="4">
        <f t="shared" si="78"/>
        <v>0.12850022672768269</v>
      </c>
      <c r="AB137" s="1">
        <f t="shared" si="79"/>
        <v>0.17761553861514631</v>
      </c>
    </row>
    <row r="138" spans="1:28">
      <c r="A138" s="117" t="s">
        <v>504</v>
      </c>
      <c r="B138">
        <v>135</v>
      </c>
      <c r="C138" s="55">
        <v>100.59</v>
      </c>
      <c r="D138" s="56">
        <v>1.3405</v>
      </c>
      <c r="E138" s="19">
        <f t="shared" si="50"/>
        <v>0.21989393000000002</v>
      </c>
      <c r="F138" s="37">
        <f t="shared" ref="F138:F140" si="80">IF(G138="",($F$1*C138-B138)/B138,H138/B138)</f>
        <v>2.8774911111111124E-2</v>
      </c>
      <c r="H138" s="41">
        <f t="shared" ref="H138:H140" si="81">IF(G138="",$F$1*C138-B138,G138-B138)</f>
        <v>3.8846130000000016</v>
      </c>
      <c r="I138" t="s">
        <v>7</v>
      </c>
      <c r="J138" s="109" t="s">
        <v>505</v>
      </c>
      <c r="K138" s="93">
        <f t="shared" si="63"/>
        <v>43671</v>
      </c>
      <c r="L138" s="93" t="str">
        <f t="shared" ca="1" si="64"/>
        <v>2019-09-09</v>
      </c>
      <c r="M138" s="95">
        <f t="shared" ca="1" si="65"/>
        <v>6210</v>
      </c>
      <c r="N138" s="112">
        <f t="shared" ca="1" si="66"/>
        <v>0.22832266425120781</v>
      </c>
      <c r="O138" s="102">
        <f t="shared" si="60"/>
        <v>134.84089500000002</v>
      </c>
      <c r="P138" s="102">
        <f t="shared" si="61"/>
        <v>0.15910499999998251</v>
      </c>
      <c r="Q138" s="105">
        <f t="shared" ref="Q138:Q140" si="82">O138/150</f>
        <v>0.89893930000000011</v>
      </c>
      <c r="R138" s="6">
        <f t="shared" si="69"/>
        <v>12931.209999999997</v>
      </c>
      <c r="S138" s="118">
        <f t="shared" si="62"/>
        <v>17334.287004999998</v>
      </c>
      <c r="T138" s="118"/>
      <c r="U138" s="118"/>
      <c r="V138" s="119">
        <f t="shared" ref="V138:V139" si="83">V137+U138</f>
        <v>3686.1299999999997</v>
      </c>
      <c r="W138" s="119">
        <f t="shared" ref="W138:W139" si="84">V138+S138</f>
        <v>21020.417004999999</v>
      </c>
      <c r="X138" s="109">
        <f t="shared" si="68"/>
        <v>18945</v>
      </c>
      <c r="Y138" s="6">
        <f t="shared" ref="Y138:Y139" si="85">W138-X138</f>
        <v>2075.4170049999993</v>
      </c>
      <c r="Z138" s="4">
        <f t="shared" ref="Z138:Z139" si="86">W138/X138-1</f>
        <v>0.10954959118500929</v>
      </c>
      <c r="AA138" s="4">
        <f t="shared" ref="AA138:AA139" si="87">S138/(X138-V138)-1</f>
        <v>0.13601380737892099</v>
      </c>
      <c r="AB138" s="1">
        <f t="shared" ref="AB138:AB139" si="88">V138/W138</f>
        <v>0.17535950876346565</v>
      </c>
    </row>
    <row r="139" spans="1:28">
      <c r="A139" s="117" t="s">
        <v>506</v>
      </c>
      <c r="B139">
        <v>135</v>
      </c>
      <c r="C139" s="55">
        <v>100.38</v>
      </c>
      <c r="D139" s="56">
        <v>1.3432999999999999</v>
      </c>
      <c r="E139" s="19">
        <f t="shared" si="50"/>
        <v>0.219893636</v>
      </c>
      <c r="F139" s="37">
        <f t="shared" si="80"/>
        <v>2.6627155555555476E-2</v>
      </c>
      <c r="H139" s="41">
        <f t="shared" si="81"/>
        <v>3.5946659999999895</v>
      </c>
      <c r="I139" t="s">
        <v>7</v>
      </c>
      <c r="J139" s="109" t="s">
        <v>507</v>
      </c>
      <c r="K139" s="93">
        <f t="shared" si="63"/>
        <v>43672</v>
      </c>
      <c r="L139" s="93" t="str">
        <f t="shared" ca="1" si="64"/>
        <v>2019-09-09</v>
      </c>
      <c r="M139" s="95">
        <f t="shared" ca="1" si="65"/>
        <v>6075</v>
      </c>
      <c r="N139" s="112">
        <f t="shared" ca="1" si="66"/>
        <v>0.21597581728394996</v>
      </c>
      <c r="O139" s="102">
        <f t="shared" si="60"/>
        <v>134.84045399999999</v>
      </c>
      <c r="P139" s="102">
        <f t="shared" si="61"/>
        <v>0.15954600000000596</v>
      </c>
      <c r="Q139" s="105">
        <f t="shared" si="82"/>
        <v>0.89893635999999999</v>
      </c>
      <c r="R139" s="6">
        <f t="shared" si="69"/>
        <v>13031.589999999997</v>
      </c>
      <c r="S139" s="118">
        <f t="shared" si="62"/>
        <v>17505.334846999995</v>
      </c>
      <c r="T139" s="118"/>
      <c r="U139" s="118"/>
      <c r="V139" s="119">
        <f t="shared" si="83"/>
        <v>3686.1299999999997</v>
      </c>
      <c r="W139" s="119">
        <f t="shared" si="84"/>
        <v>21191.464846999996</v>
      </c>
      <c r="X139" s="109">
        <f t="shared" si="68"/>
        <v>19080</v>
      </c>
      <c r="Y139" s="6">
        <f t="shared" si="85"/>
        <v>2111.4648469999956</v>
      </c>
      <c r="Z139" s="4">
        <f t="shared" si="86"/>
        <v>0.11066377604821787</v>
      </c>
      <c r="AA139" s="4">
        <f t="shared" si="87"/>
        <v>0.13716270482990911</v>
      </c>
      <c r="AB139" s="1">
        <f t="shared" si="88"/>
        <v>0.17394408676386675</v>
      </c>
    </row>
    <row r="140" spans="1:28">
      <c r="A140" s="117" t="s">
        <v>508</v>
      </c>
      <c r="B140">
        <v>135</v>
      </c>
      <c r="C140" s="55">
        <v>100.49</v>
      </c>
      <c r="D140" s="56">
        <v>1.3418000000000001</v>
      </c>
      <c r="E140" s="19">
        <f t="shared" si="50"/>
        <v>0.21989165466666666</v>
      </c>
      <c r="F140" s="37">
        <f t="shared" si="80"/>
        <v>2.775217037037039E-2</v>
      </c>
      <c r="H140" s="41">
        <f t="shared" si="81"/>
        <v>3.7465430000000026</v>
      </c>
      <c r="I140" t="s">
        <v>7</v>
      </c>
      <c r="J140" s="109" t="s">
        <v>509</v>
      </c>
      <c r="K140" s="93">
        <f t="shared" si="63"/>
        <v>43675</v>
      </c>
      <c r="L140" s="93" t="str">
        <f t="shared" ca="1" si="64"/>
        <v>2019-09-09</v>
      </c>
      <c r="M140" s="95">
        <f t="shared" ca="1" si="65"/>
        <v>5670</v>
      </c>
      <c r="N140" s="112">
        <f t="shared" ca="1" si="66"/>
        <v>0.24117957583774266</v>
      </c>
      <c r="O140" s="102">
        <f t="shared" si="60"/>
        <v>134.83748199999999</v>
      </c>
      <c r="P140" s="102">
        <f t="shared" si="61"/>
        <v>0.16251800000000571</v>
      </c>
      <c r="Q140" s="105">
        <f t="shared" si="82"/>
        <v>0.89891654666666665</v>
      </c>
      <c r="R140" s="6">
        <f t="shared" si="69"/>
        <v>13132.079999999996</v>
      </c>
      <c r="S140" s="118">
        <f t="shared" si="62"/>
        <v>17620.624943999996</v>
      </c>
      <c r="T140" s="118"/>
      <c r="U140" s="118"/>
      <c r="V140" s="119">
        <f t="shared" ref="V140" si="89">V139+U140</f>
        <v>3686.1299999999997</v>
      </c>
      <c r="W140" s="119">
        <f t="shared" ref="W140" si="90">V140+S140</f>
        <v>21306.754943999997</v>
      </c>
      <c r="X140" s="109">
        <f t="shared" si="68"/>
        <v>19215</v>
      </c>
      <c r="Y140" s="6">
        <f t="shared" ref="Y140" si="91">W140-X140</f>
        <v>2091.7549439999966</v>
      </c>
      <c r="Z140" s="4">
        <f t="shared" ref="Z140" si="92">W140/X140-1</f>
        <v>0.10886052271662749</v>
      </c>
      <c r="AA140" s="4">
        <f t="shared" ref="AA140" si="93">S140/(X140-V140)-1</f>
        <v>0.13470104032038366</v>
      </c>
      <c r="AB140" s="1">
        <f t="shared" ref="AB140" si="94">V140/W140</f>
        <v>0.17300288146590889</v>
      </c>
    </row>
    <row r="141" spans="1:28">
      <c r="A141" s="117" t="s">
        <v>514</v>
      </c>
      <c r="B141">
        <v>135</v>
      </c>
      <c r="C141" s="55">
        <v>100.1</v>
      </c>
      <c r="D141" s="56">
        <v>1.3471</v>
      </c>
      <c r="E141" s="19">
        <f t="shared" si="50"/>
        <v>0.21989647333333334</v>
      </c>
      <c r="F141" s="37">
        <f t="shared" ref="F141:F144" si="95">IF(G141="",($F$1*C141-B141)/B141,H141/B141)</f>
        <v>2.3763481481481424E-2</v>
      </c>
      <c r="H141" s="41">
        <f t="shared" ref="H141:H144" si="96">IF(G141="",$F$1*C141-B141,G141-B141)</f>
        <v>3.2080699999999922</v>
      </c>
      <c r="I141" t="s">
        <v>7</v>
      </c>
      <c r="J141" s="109" t="s">
        <v>515</v>
      </c>
      <c r="K141" s="93">
        <f t="shared" si="63"/>
        <v>43676</v>
      </c>
      <c r="L141" s="93" t="str">
        <f t="shared" ca="1" si="64"/>
        <v>2019-09-09</v>
      </c>
      <c r="M141" s="95">
        <f t="shared" ca="1" si="65"/>
        <v>5535</v>
      </c>
      <c r="N141" s="112">
        <f t="shared" ca="1" si="66"/>
        <v>0.21155294489611509</v>
      </c>
      <c r="O141" s="102">
        <f t="shared" si="60"/>
        <v>134.84470999999999</v>
      </c>
      <c r="P141" s="102">
        <f t="shared" si="61"/>
        <v>0.15529000000000792</v>
      </c>
      <c r="Q141" s="105">
        <f t="shared" ref="Q141:Q144" si="97">O141/150</f>
        <v>0.89896473333333327</v>
      </c>
      <c r="R141" s="6">
        <f t="shared" si="69"/>
        <v>13232.179999999997</v>
      </c>
      <c r="S141" s="118">
        <f t="shared" si="62"/>
        <v>17825.069677999996</v>
      </c>
      <c r="T141" s="118"/>
      <c r="U141" s="118"/>
      <c r="V141" s="119">
        <f t="shared" ref="V141:V144" si="98">V140+U141</f>
        <v>3686.1299999999997</v>
      </c>
      <c r="W141" s="119">
        <f t="shared" ref="W141:W144" si="99">V141+S141</f>
        <v>21511.199677999997</v>
      </c>
      <c r="X141" s="109">
        <f t="shared" si="68"/>
        <v>19350</v>
      </c>
      <c r="Y141" s="6">
        <f t="shared" ref="Y141:Y144" si="100">W141-X141</f>
        <v>2161.1996779999972</v>
      </c>
      <c r="Z141" s="4">
        <f t="shared" ref="Z141:Z144" si="101">W141/X141-1</f>
        <v>0.1116899058397931</v>
      </c>
      <c r="AA141" s="4">
        <f t="shared" ref="AA141:AA144" si="102">S141/(X141-V141)-1</f>
        <v>0.13797354536267181</v>
      </c>
      <c r="AB141" s="1">
        <f t="shared" ref="AB141:AB144" si="103">V141/W141</f>
        <v>0.1713586436450539</v>
      </c>
    </row>
    <row r="142" spans="1:28">
      <c r="A142" s="117" t="s">
        <v>516</v>
      </c>
      <c r="B142">
        <v>135</v>
      </c>
      <c r="C142" s="55">
        <v>101.01</v>
      </c>
      <c r="D142" s="56">
        <v>1.3349</v>
      </c>
      <c r="E142" s="19">
        <f t="shared" si="50"/>
        <v>0.219892166</v>
      </c>
      <c r="F142" s="37">
        <f t="shared" si="95"/>
        <v>3.3070422222222201E-2</v>
      </c>
      <c r="H142" s="41">
        <f t="shared" si="96"/>
        <v>4.4645069999999976</v>
      </c>
      <c r="I142" t="s">
        <v>7</v>
      </c>
      <c r="J142" s="109" t="s">
        <v>517</v>
      </c>
      <c r="K142" s="93">
        <f t="shared" si="63"/>
        <v>43677</v>
      </c>
      <c r="L142" s="93" t="str">
        <f t="shared" ca="1" si="64"/>
        <v>2019-09-09</v>
      </c>
      <c r="M142" s="95">
        <f t="shared" ca="1" si="65"/>
        <v>5400</v>
      </c>
      <c r="N142" s="112">
        <f t="shared" ca="1" si="66"/>
        <v>0.30176760277777759</v>
      </c>
      <c r="O142" s="102">
        <f t="shared" si="60"/>
        <v>134.83824899999999</v>
      </c>
      <c r="P142" s="102">
        <f t="shared" si="61"/>
        <v>0.16175100000000953</v>
      </c>
      <c r="Q142" s="105">
        <f t="shared" si="97"/>
        <v>0.89892165999999996</v>
      </c>
      <c r="R142" s="6">
        <f t="shared" si="69"/>
        <v>13333.189999999997</v>
      </c>
      <c r="S142" s="118">
        <f t="shared" si="62"/>
        <v>17798.475330999994</v>
      </c>
      <c r="T142" s="118"/>
      <c r="U142" s="118"/>
      <c r="V142" s="119">
        <f t="shared" si="98"/>
        <v>3686.1299999999997</v>
      </c>
      <c r="W142" s="119">
        <f t="shared" si="99"/>
        <v>21484.605330999995</v>
      </c>
      <c r="X142" s="109">
        <f t="shared" si="68"/>
        <v>19485</v>
      </c>
      <c r="Y142" s="6">
        <f t="shared" si="100"/>
        <v>1999.6053309999952</v>
      </c>
      <c r="Z142" s="4">
        <f t="shared" si="101"/>
        <v>0.10262280374647137</v>
      </c>
      <c r="AA142" s="4">
        <f t="shared" si="102"/>
        <v>0.12656635132765781</v>
      </c>
      <c r="AB142" s="1">
        <f t="shared" si="103"/>
        <v>0.17157075697738358</v>
      </c>
    </row>
    <row r="143" spans="1:28">
      <c r="A143" s="117" t="s">
        <v>520</v>
      </c>
      <c r="B143">
        <v>135</v>
      </c>
      <c r="C143" s="55">
        <v>101.83</v>
      </c>
      <c r="D143" s="56">
        <v>1.3242</v>
      </c>
      <c r="E143" s="19">
        <f t="shared" si="50"/>
        <v>0.21989552400000001</v>
      </c>
      <c r="F143" s="37">
        <f t="shared" si="95"/>
        <v>4.1456896296296217E-2</v>
      </c>
      <c r="H143" s="41">
        <f t="shared" si="96"/>
        <v>5.5966809999999896</v>
      </c>
      <c r="I143" t="s">
        <v>7</v>
      </c>
      <c r="J143" s="109" t="s">
        <v>518</v>
      </c>
      <c r="K143" s="93">
        <f t="shared" si="63"/>
        <v>43678</v>
      </c>
      <c r="L143" s="93" t="str">
        <f t="shared" ca="1" si="64"/>
        <v>2019-09-09</v>
      </c>
      <c r="M143" s="95">
        <f t="shared" ca="1" si="65"/>
        <v>5265</v>
      </c>
      <c r="N143" s="112">
        <f t="shared" ca="1" si="66"/>
        <v>0.38799402943969541</v>
      </c>
      <c r="O143" s="102">
        <f t="shared" si="60"/>
        <v>134.84328600000001</v>
      </c>
      <c r="P143" s="102">
        <f t="shared" si="61"/>
        <v>0.1567139999999938</v>
      </c>
      <c r="Q143" s="105">
        <f t="shared" si="97"/>
        <v>0.89895524000000004</v>
      </c>
      <c r="R143" s="6">
        <f t="shared" si="69"/>
        <v>13435.019999999997</v>
      </c>
      <c r="S143" s="118">
        <f t="shared" si="62"/>
        <v>17790.653483999995</v>
      </c>
      <c r="T143" s="118"/>
      <c r="U143" s="118"/>
      <c r="V143" s="119">
        <f t="shared" si="98"/>
        <v>3686.1299999999997</v>
      </c>
      <c r="W143" s="119">
        <f t="shared" si="99"/>
        <v>21476.783483999996</v>
      </c>
      <c r="X143" s="109">
        <f t="shared" si="68"/>
        <v>19620</v>
      </c>
      <c r="Y143" s="6">
        <f t="shared" si="100"/>
        <v>1856.783483999996</v>
      </c>
      <c r="Z143" s="4">
        <f t="shared" si="101"/>
        <v>9.4637282568807102E-2</v>
      </c>
      <c r="AA143" s="4">
        <f t="shared" si="102"/>
        <v>0.11653060329976306</v>
      </c>
      <c r="AB143" s="1">
        <f t="shared" si="103"/>
        <v>0.1716332430666879</v>
      </c>
    </row>
    <row r="144" spans="1:28">
      <c r="A144" s="117" t="s">
        <v>521</v>
      </c>
      <c r="B144">
        <v>135</v>
      </c>
      <c r="C144" s="55">
        <v>103.24</v>
      </c>
      <c r="D144" s="56">
        <v>1.3061</v>
      </c>
      <c r="E144" s="19">
        <f t="shared" si="50"/>
        <v>0.21989450933333332</v>
      </c>
      <c r="F144" s="37">
        <f t="shared" si="95"/>
        <v>5.5877540740740667E-2</v>
      </c>
      <c r="H144" s="41">
        <f t="shared" si="96"/>
        <v>7.5434679999999901</v>
      </c>
      <c r="I144" t="s">
        <v>7</v>
      </c>
      <c r="J144" s="109" t="s">
        <v>519</v>
      </c>
      <c r="K144" s="93">
        <f t="shared" si="63"/>
        <v>43679</v>
      </c>
      <c r="L144" s="93" t="str">
        <f t="shared" ca="1" si="64"/>
        <v>2019-09-09</v>
      </c>
      <c r="M144" s="95">
        <f t="shared" ca="1" si="65"/>
        <v>5130</v>
      </c>
      <c r="N144" s="112">
        <f t="shared" ca="1" si="66"/>
        <v>0.53671848343079853</v>
      </c>
      <c r="O144" s="102">
        <f t="shared" si="60"/>
        <v>134.84176399999998</v>
      </c>
      <c r="P144" s="102">
        <f t="shared" si="61"/>
        <v>0.15823600000001647</v>
      </c>
      <c r="Q144" s="105">
        <f t="shared" si="97"/>
        <v>0.89894509333333328</v>
      </c>
      <c r="R144" s="6">
        <f t="shared" si="69"/>
        <v>13538.259999999997</v>
      </c>
      <c r="S144" s="118">
        <f t="shared" si="62"/>
        <v>17682.321385999996</v>
      </c>
      <c r="T144" s="118"/>
      <c r="U144" s="118"/>
      <c r="V144" s="119">
        <f t="shared" si="98"/>
        <v>3686.1299999999997</v>
      </c>
      <c r="W144" s="119">
        <f t="shared" si="99"/>
        <v>21368.451385999997</v>
      </c>
      <c r="X144" s="109">
        <f t="shared" si="68"/>
        <v>19755</v>
      </c>
      <c r="Y144" s="6">
        <f t="shared" si="100"/>
        <v>1613.451385999997</v>
      </c>
      <c r="Z144" s="4">
        <f t="shared" si="101"/>
        <v>8.1673064338142032E-2</v>
      </c>
      <c r="AA144" s="4">
        <f t="shared" si="102"/>
        <v>0.10040851572014686</v>
      </c>
      <c r="AB144" s="1">
        <f t="shared" si="103"/>
        <v>0.17250337581389016</v>
      </c>
    </row>
    <row r="145" spans="1:28">
      <c r="A145" s="117" t="s">
        <v>545</v>
      </c>
      <c r="B145">
        <v>135</v>
      </c>
      <c r="C145" s="55">
        <v>105.12</v>
      </c>
      <c r="D145" s="56">
        <v>1.2827</v>
      </c>
      <c r="E145" s="19">
        <f t="shared" si="50"/>
        <v>0.21989161600000001</v>
      </c>
      <c r="F145" s="37">
        <f t="shared" ref="F145:F149" si="104">IF(G145="",($F$1*C145-B145)/B145,H145/B145)</f>
        <v>7.5105066666666664E-2</v>
      </c>
      <c r="H145" s="41">
        <f t="shared" ref="H145:H149" si="105">IF(G145="",$F$1*C145-B145,G145-B145)</f>
        <v>10.139184</v>
      </c>
      <c r="I145" t="s">
        <v>7</v>
      </c>
      <c r="J145" s="109" t="s">
        <v>536</v>
      </c>
      <c r="K145" s="93">
        <f t="shared" si="63"/>
        <v>43682</v>
      </c>
      <c r="L145" s="93" t="str">
        <f t="shared" ca="1" si="64"/>
        <v>2019-09-09</v>
      </c>
      <c r="M145" s="95">
        <f t="shared" ca="1" si="65"/>
        <v>4725</v>
      </c>
      <c r="N145" s="112">
        <f t="shared" ca="1" si="66"/>
        <v>0.78323855238095241</v>
      </c>
      <c r="O145" s="102">
        <f t="shared" si="60"/>
        <v>134.837424</v>
      </c>
      <c r="P145" s="102">
        <f t="shared" si="61"/>
        <v>0.16257600000000139</v>
      </c>
      <c r="Q145" s="105">
        <f t="shared" ref="Q145:Q149" si="106">O145/150</f>
        <v>0.89891615999999996</v>
      </c>
      <c r="R145" s="6">
        <f t="shared" si="69"/>
        <v>13643.379999999997</v>
      </c>
      <c r="S145" s="118">
        <f t="shared" si="62"/>
        <v>17500.363525999997</v>
      </c>
      <c r="T145" s="118"/>
      <c r="U145" s="118"/>
      <c r="V145" s="119">
        <f t="shared" ref="V145:V149" si="107">V144+U145</f>
        <v>3686.1299999999997</v>
      </c>
      <c r="W145" s="119">
        <f t="shared" ref="W145:W149" si="108">V145+S145</f>
        <v>21186.493525999998</v>
      </c>
      <c r="X145" s="109">
        <f t="shared" si="68"/>
        <v>19890</v>
      </c>
      <c r="Y145" s="6">
        <f t="shared" ref="Y145:Y149" si="109">W145-X145</f>
        <v>1296.4935259999984</v>
      </c>
      <c r="Z145" s="4">
        <f t="shared" ref="Z145:Z149" si="110">W145/X145-1</f>
        <v>6.5183183810960221E-2</v>
      </c>
      <c r="AA145" s="4">
        <f t="shared" ref="AA145:AA149" si="111">S145/(X145-V145)-1</f>
        <v>8.001135074522292E-2</v>
      </c>
      <c r="AB145" s="1">
        <f t="shared" ref="AB145:AB149" si="112">V145/W145</f>
        <v>0.17398490200732805</v>
      </c>
    </row>
    <row r="146" spans="1:28">
      <c r="A146" s="117" t="s">
        <v>546</v>
      </c>
      <c r="B146">
        <v>135</v>
      </c>
      <c r="C146" s="55">
        <v>106.13</v>
      </c>
      <c r="D146" s="56">
        <v>1.2705</v>
      </c>
      <c r="E146" s="19">
        <f t="shared" si="50"/>
        <v>0.21989211000000003</v>
      </c>
      <c r="F146" s="37">
        <f t="shared" si="104"/>
        <v>8.5434748148148179E-2</v>
      </c>
      <c r="H146" s="41">
        <f t="shared" si="105"/>
        <v>11.533691000000005</v>
      </c>
      <c r="I146" t="s">
        <v>7</v>
      </c>
      <c r="J146" s="109" t="s">
        <v>538</v>
      </c>
      <c r="K146" s="93">
        <f t="shared" si="63"/>
        <v>43683</v>
      </c>
      <c r="L146" s="93" t="str">
        <f t="shared" ca="1" si="64"/>
        <v>2019-09-09</v>
      </c>
      <c r="M146" s="95">
        <f t="shared" ca="1" si="65"/>
        <v>4590</v>
      </c>
      <c r="N146" s="112">
        <f t="shared" ca="1" si="66"/>
        <v>0.91716714923747322</v>
      </c>
      <c r="O146" s="102">
        <f t="shared" si="60"/>
        <v>134.838165</v>
      </c>
      <c r="P146" s="102">
        <f t="shared" si="61"/>
        <v>0.1618349999999964</v>
      </c>
      <c r="Q146" s="105">
        <f t="shared" si="106"/>
        <v>0.89892110000000003</v>
      </c>
      <c r="R146" s="6">
        <f t="shared" si="69"/>
        <v>13749.509999999997</v>
      </c>
      <c r="S146" s="118">
        <f t="shared" si="62"/>
        <v>17468.752454999994</v>
      </c>
      <c r="T146" s="118"/>
      <c r="U146" s="118"/>
      <c r="V146" s="119">
        <f t="shared" si="107"/>
        <v>3686.1299999999997</v>
      </c>
      <c r="W146" s="119">
        <f t="shared" si="108"/>
        <v>21154.882454999995</v>
      </c>
      <c r="X146" s="109">
        <f t="shared" si="68"/>
        <v>20025</v>
      </c>
      <c r="Y146" s="6">
        <f t="shared" si="109"/>
        <v>1129.8824549999954</v>
      </c>
      <c r="Z146" s="4">
        <f t="shared" si="110"/>
        <v>5.6423593258426719E-2</v>
      </c>
      <c r="AA146" s="4">
        <f t="shared" si="111"/>
        <v>6.9153035369030613E-2</v>
      </c>
      <c r="AB146" s="1">
        <f t="shared" si="112"/>
        <v>0.17424488213730424</v>
      </c>
    </row>
    <row r="147" spans="1:28">
      <c r="A147" s="117" t="s">
        <v>547</v>
      </c>
      <c r="B147">
        <v>135</v>
      </c>
      <c r="C147" s="55">
        <v>106.55</v>
      </c>
      <c r="D147" s="56">
        <v>1.2655000000000001</v>
      </c>
      <c r="E147" s="19">
        <f t="shared" si="50"/>
        <v>0.21989268333333334</v>
      </c>
      <c r="F147" s="37">
        <f t="shared" si="104"/>
        <v>8.973025925925926E-2</v>
      </c>
      <c r="H147" s="41">
        <f t="shared" si="105"/>
        <v>12.113585</v>
      </c>
      <c r="I147" t="s">
        <v>7</v>
      </c>
      <c r="J147" s="109" t="s">
        <v>540</v>
      </c>
      <c r="K147" s="93">
        <f t="shared" si="63"/>
        <v>43684</v>
      </c>
      <c r="L147" s="93" t="str">
        <f t="shared" ca="1" si="64"/>
        <v>2019-09-09</v>
      </c>
      <c r="M147" s="95">
        <f t="shared" ca="1" si="65"/>
        <v>4455</v>
      </c>
      <c r="N147" s="112">
        <f t="shared" ca="1" si="66"/>
        <v>0.99247104938271613</v>
      </c>
      <c r="O147" s="102">
        <f t="shared" si="60"/>
        <v>134.83902499999999</v>
      </c>
      <c r="P147" s="102">
        <f t="shared" si="61"/>
        <v>0.16097500000000764</v>
      </c>
      <c r="Q147" s="105">
        <f t="shared" si="106"/>
        <v>0.89892683333333323</v>
      </c>
      <c r="R147" s="6">
        <f t="shared" si="69"/>
        <v>13856.059999999996</v>
      </c>
      <c r="S147" s="118">
        <f t="shared" si="62"/>
        <v>17534.843929999995</v>
      </c>
      <c r="T147" s="118"/>
      <c r="U147" s="118"/>
      <c r="V147" s="119">
        <f t="shared" si="107"/>
        <v>3686.1299999999997</v>
      </c>
      <c r="W147" s="119">
        <f t="shared" si="108"/>
        <v>21220.973929999996</v>
      </c>
      <c r="X147" s="109">
        <f t="shared" si="68"/>
        <v>20160</v>
      </c>
      <c r="Y147" s="6">
        <f t="shared" si="109"/>
        <v>1060.9739299999965</v>
      </c>
      <c r="Z147" s="4">
        <f t="shared" si="110"/>
        <v>5.2627675099206073E-2</v>
      </c>
      <c r="AA147" s="4">
        <f t="shared" si="111"/>
        <v>6.4403441935622752E-2</v>
      </c>
      <c r="AB147" s="1">
        <f t="shared" si="112"/>
        <v>0.17370220670168837</v>
      </c>
    </row>
    <row r="148" spans="1:28">
      <c r="A148" s="117" t="s">
        <v>548</v>
      </c>
      <c r="B148">
        <v>135</v>
      </c>
      <c r="C148" s="55">
        <v>105.23</v>
      </c>
      <c r="D148" s="56">
        <v>1.2814000000000001</v>
      </c>
      <c r="E148" s="19">
        <f t="shared" si="50"/>
        <v>0.21989448133333334</v>
      </c>
      <c r="F148" s="37">
        <f t="shared" si="104"/>
        <v>7.6230081481481582E-2</v>
      </c>
      <c r="H148" s="41">
        <f t="shared" si="105"/>
        <v>10.291061000000013</v>
      </c>
      <c r="I148" t="s">
        <v>7</v>
      </c>
      <c r="J148" s="109" t="s">
        <v>542</v>
      </c>
      <c r="K148" s="93">
        <f t="shared" si="63"/>
        <v>43685</v>
      </c>
      <c r="L148" s="93" t="str">
        <f t="shared" ca="1" si="64"/>
        <v>2019-09-09</v>
      </c>
      <c r="M148" s="95">
        <f t="shared" ca="1" si="65"/>
        <v>4320</v>
      </c>
      <c r="N148" s="112">
        <f t="shared" ca="1" si="66"/>
        <v>0.86949936689814933</v>
      </c>
      <c r="O148" s="102">
        <f t="shared" si="60"/>
        <v>134.841722</v>
      </c>
      <c r="P148" s="102">
        <f t="shared" si="61"/>
        <v>0.1582779999999957</v>
      </c>
      <c r="Q148" s="105">
        <f t="shared" si="106"/>
        <v>0.89894481333333331</v>
      </c>
      <c r="R148" s="6">
        <f t="shared" si="69"/>
        <v>13961.289999999995</v>
      </c>
      <c r="S148" s="118">
        <f t="shared" si="62"/>
        <v>17889.997005999994</v>
      </c>
      <c r="T148" s="118"/>
      <c r="U148" s="118"/>
      <c r="V148" s="119">
        <f t="shared" si="107"/>
        <v>3686.1299999999997</v>
      </c>
      <c r="W148" s="119">
        <f t="shared" si="108"/>
        <v>21576.127005999995</v>
      </c>
      <c r="X148" s="109">
        <f t="shared" si="68"/>
        <v>20295</v>
      </c>
      <c r="Y148" s="6">
        <f t="shared" si="109"/>
        <v>1281.1270059999952</v>
      </c>
      <c r="Z148" s="4">
        <f t="shared" si="110"/>
        <v>6.3125252820891653E-2</v>
      </c>
      <c r="AA148" s="4">
        <f t="shared" si="111"/>
        <v>7.7135109492698417E-2</v>
      </c>
      <c r="AB148" s="1">
        <f t="shared" si="112"/>
        <v>0.17084298766757086</v>
      </c>
    </row>
    <row r="149" spans="1:28">
      <c r="A149" s="117" t="s">
        <v>549</v>
      </c>
      <c r="B149">
        <v>135</v>
      </c>
      <c r="C149" s="55">
        <v>106.19</v>
      </c>
      <c r="D149" s="56">
        <v>1.2698</v>
      </c>
      <c r="E149" s="19">
        <f t="shared" si="50"/>
        <v>0.21989337466666667</v>
      </c>
      <c r="F149" s="37">
        <f t="shared" si="104"/>
        <v>8.6048392592592629E-2</v>
      </c>
      <c r="H149" s="41">
        <f t="shared" si="105"/>
        <v>11.616533000000004</v>
      </c>
      <c r="I149" t="s">
        <v>7</v>
      </c>
      <c r="J149" s="109" t="s">
        <v>544</v>
      </c>
      <c r="K149" s="93">
        <f t="shared" si="63"/>
        <v>43686</v>
      </c>
      <c r="L149" s="93" t="str">
        <f t="shared" ca="1" si="64"/>
        <v>2019-09-09</v>
      </c>
      <c r="M149" s="95">
        <f t="shared" ca="1" si="65"/>
        <v>4185</v>
      </c>
      <c r="N149" s="112">
        <f t="shared" ca="1" si="66"/>
        <v>1.0131504289127842</v>
      </c>
      <c r="O149" s="102">
        <f t="shared" si="60"/>
        <v>134.84006199999999</v>
      </c>
      <c r="P149" s="102">
        <f t="shared" si="61"/>
        <v>0.15993800000001102</v>
      </c>
      <c r="Q149" s="105">
        <f t="shared" si="106"/>
        <v>0.89893374666666659</v>
      </c>
      <c r="R149" s="6">
        <f t="shared" si="69"/>
        <v>14067.479999999996</v>
      </c>
      <c r="S149" s="118">
        <f t="shared" si="62"/>
        <v>17862.886103999994</v>
      </c>
      <c r="T149" s="118"/>
      <c r="U149" s="118"/>
      <c r="V149" s="119">
        <f t="shared" si="107"/>
        <v>3686.1299999999997</v>
      </c>
      <c r="W149" s="119">
        <f t="shared" si="108"/>
        <v>21549.016103999995</v>
      </c>
      <c r="X149" s="109">
        <f t="shared" si="68"/>
        <v>20430</v>
      </c>
      <c r="Y149" s="6">
        <f t="shared" si="109"/>
        <v>1119.0161039999948</v>
      </c>
      <c r="Z149" s="4">
        <f t="shared" si="110"/>
        <v>5.4773181791482939E-2</v>
      </c>
      <c r="AA149" s="4">
        <f t="shared" si="111"/>
        <v>6.6831389875816827E-2</v>
      </c>
      <c r="AB149" s="1">
        <f t="shared" si="112"/>
        <v>0.17105792590297283</v>
      </c>
    </row>
    <row r="150" spans="1:28">
      <c r="A150" s="117" t="s">
        <v>553</v>
      </c>
      <c r="B150">
        <v>135</v>
      </c>
      <c r="C150" s="55">
        <v>104.41</v>
      </c>
      <c r="D150" s="56">
        <v>1.2915000000000001</v>
      </c>
      <c r="E150" s="19">
        <f t="shared" si="50"/>
        <v>0.21989701</v>
      </c>
      <c r="F150" s="37">
        <f t="shared" ref="F150:F154" si="113">IF(G150="",($F$1*C150-B150)/B150,H150/B150)</f>
        <v>6.7843607407407358E-2</v>
      </c>
      <c r="H150" s="41">
        <f t="shared" ref="H150:H154" si="114">IF(G150="",$F$1*C150-B150,G150-B150)</f>
        <v>9.1588869999999929</v>
      </c>
      <c r="I150" t="s">
        <v>7</v>
      </c>
      <c r="J150" s="109" t="s">
        <v>554</v>
      </c>
      <c r="K150" s="93">
        <f t="shared" si="63"/>
        <v>43689</v>
      </c>
      <c r="L150" s="93" t="str">
        <f t="shared" ca="1" si="64"/>
        <v>2019-09-09</v>
      </c>
      <c r="M150" s="95">
        <f t="shared" ca="1" si="65"/>
        <v>3780</v>
      </c>
      <c r="N150" s="112">
        <f t="shared" ca="1" si="66"/>
        <v>0.8843898822751316</v>
      </c>
      <c r="O150" s="102">
        <f t="shared" si="60"/>
        <v>134.84551500000001</v>
      </c>
      <c r="P150" s="102">
        <f t="shared" si="61"/>
        <v>0.15448499999999399</v>
      </c>
      <c r="Q150" s="105">
        <f t="shared" ref="Q150:Q154" si="115">O150/150</f>
        <v>0.89897009999999999</v>
      </c>
      <c r="R150" s="6">
        <f t="shared" si="69"/>
        <v>14171.889999999996</v>
      </c>
      <c r="S150" s="118">
        <f t="shared" si="62"/>
        <v>18302.995934999995</v>
      </c>
      <c r="T150" s="118"/>
      <c r="U150" s="118"/>
      <c r="V150" s="119">
        <f t="shared" ref="V150:V154" si="116">V149+U150</f>
        <v>3686.1299999999997</v>
      </c>
      <c r="W150" s="119">
        <f t="shared" ref="W150:W154" si="117">V150+S150</f>
        <v>21989.125934999996</v>
      </c>
      <c r="X150" s="109">
        <f t="shared" si="68"/>
        <v>20565</v>
      </c>
      <c r="Y150" s="6">
        <f t="shared" ref="Y150:Y154" si="118">W150-X150</f>
        <v>1424.1259349999964</v>
      </c>
      <c r="Z150" s="4">
        <f t="shared" ref="Z150:Z154" si="119">W150/X150-1</f>
        <v>6.9249984682713261E-2</v>
      </c>
      <c r="AA150" s="4">
        <f t="shared" ref="AA150:AA154" si="120">S150/(X150-V150)-1</f>
        <v>8.4373298390235663E-2</v>
      </c>
      <c r="AB150" s="1">
        <f t="shared" ref="AB150:AB154" si="121">V150/W150</f>
        <v>0.16763422115532126</v>
      </c>
    </row>
    <row r="151" spans="1:28">
      <c r="A151" s="117" t="s">
        <v>555</v>
      </c>
      <c r="B151">
        <v>135</v>
      </c>
      <c r="C151" s="55">
        <v>105.3</v>
      </c>
      <c r="D151" s="56">
        <v>1.2805</v>
      </c>
      <c r="E151" s="19">
        <f t="shared" si="50"/>
        <v>0.21989110000000001</v>
      </c>
      <c r="F151" s="37">
        <f t="shared" si="113"/>
        <v>7.6945999999999987E-2</v>
      </c>
      <c r="H151" s="41">
        <f t="shared" si="114"/>
        <v>10.387709999999998</v>
      </c>
      <c r="I151" t="s">
        <v>7</v>
      </c>
      <c r="J151" s="109" t="s">
        <v>556</v>
      </c>
      <c r="K151" s="93">
        <f t="shared" si="63"/>
        <v>43690</v>
      </c>
      <c r="L151" s="93" t="str">
        <f t="shared" ca="1" si="64"/>
        <v>2019-09-09</v>
      </c>
      <c r="M151" s="95">
        <f t="shared" ca="1" si="65"/>
        <v>3645</v>
      </c>
      <c r="N151" s="112">
        <f t="shared" ca="1" si="66"/>
        <v>1.0401959259259257</v>
      </c>
      <c r="O151" s="102">
        <f t="shared" si="60"/>
        <v>134.83664999999999</v>
      </c>
      <c r="P151" s="102">
        <f t="shared" si="61"/>
        <v>0.16335000000000832</v>
      </c>
      <c r="Q151" s="105">
        <f t="shared" si="115"/>
        <v>0.8989109999999999</v>
      </c>
      <c r="R151" s="6">
        <f t="shared" si="69"/>
        <v>14277.189999999995</v>
      </c>
      <c r="S151" s="118">
        <f t="shared" si="62"/>
        <v>18281.941794999992</v>
      </c>
      <c r="T151" s="118"/>
      <c r="U151" s="118"/>
      <c r="V151" s="119">
        <f t="shared" si="116"/>
        <v>3686.1299999999997</v>
      </c>
      <c r="W151" s="119">
        <f t="shared" si="117"/>
        <v>21968.071794999993</v>
      </c>
      <c r="X151" s="109">
        <f t="shared" si="68"/>
        <v>20700</v>
      </c>
      <c r="Y151" s="6">
        <f t="shared" si="118"/>
        <v>1268.0717949999926</v>
      </c>
      <c r="Z151" s="4">
        <f t="shared" si="119"/>
        <v>6.1259507004830516E-2</v>
      </c>
      <c r="AA151" s="4">
        <f t="shared" si="120"/>
        <v>7.4531649471871741E-2</v>
      </c>
      <c r="AB151" s="1">
        <f t="shared" si="121"/>
        <v>0.16779488133496429</v>
      </c>
    </row>
    <row r="152" spans="1:28">
      <c r="A152" s="117" t="s">
        <v>557</v>
      </c>
      <c r="B152">
        <v>135</v>
      </c>
      <c r="C152" s="55">
        <v>104.84</v>
      </c>
      <c r="D152" s="56">
        <v>1.2861</v>
      </c>
      <c r="E152" s="19">
        <f t="shared" ref="E152:E164" si="122">10%*Q152+13%</f>
        <v>0.21988981600000002</v>
      </c>
      <c r="F152" s="37">
        <f t="shared" si="113"/>
        <v>7.2241392592592615E-2</v>
      </c>
      <c r="H152" s="41">
        <f t="shared" si="114"/>
        <v>9.7525880000000029</v>
      </c>
      <c r="I152" t="s">
        <v>7</v>
      </c>
      <c r="J152" s="109" t="s">
        <v>558</v>
      </c>
      <c r="K152" s="93">
        <f t="shared" si="63"/>
        <v>43691</v>
      </c>
      <c r="L152" s="93" t="str">
        <f t="shared" ca="1" si="64"/>
        <v>2019-09-09</v>
      </c>
      <c r="M152" s="95">
        <f t="shared" ca="1" si="65"/>
        <v>3510</v>
      </c>
      <c r="N152" s="112">
        <f t="shared" ca="1" si="66"/>
        <v>1.0141580113960116</v>
      </c>
      <c r="O152" s="102">
        <f t="shared" si="60"/>
        <v>134.83472399999999</v>
      </c>
      <c r="P152" s="102">
        <f t="shared" si="61"/>
        <v>0.16527600000000575</v>
      </c>
      <c r="Q152" s="105">
        <f t="shared" si="115"/>
        <v>0.89889816</v>
      </c>
      <c r="R152" s="6">
        <f t="shared" si="69"/>
        <v>14382.029999999995</v>
      </c>
      <c r="S152" s="118">
        <f t="shared" si="62"/>
        <v>18496.728782999995</v>
      </c>
      <c r="T152" s="118"/>
      <c r="U152" s="118"/>
      <c r="V152" s="119">
        <f t="shared" si="116"/>
        <v>3686.1299999999997</v>
      </c>
      <c r="W152" s="119">
        <f t="shared" si="117"/>
        <v>22182.858782999996</v>
      </c>
      <c r="X152" s="109">
        <f t="shared" si="68"/>
        <v>20835</v>
      </c>
      <c r="Y152" s="6">
        <f t="shared" si="118"/>
        <v>1347.858782999996</v>
      </c>
      <c r="Z152" s="4">
        <f t="shared" si="119"/>
        <v>6.4692046220302224E-2</v>
      </c>
      <c r="AA152" s="4">
        <f t="shared" si="120"/>
        <v>7.8597527592196847E-2</v>
      </c>
      <c r="AB152" s="1">
        <f t="shared" si="121"/>
        <v>0.16617019636913946</v>
      </c>
    </row>
    <row r="153" spans="1:28">
      <c r="A153" s="117" t="s">
        <v>559</v>
      </c>
      <c r="B153">
        <v>135</v>
      </c>
      <c r="C153" s="55">
        <v>104.48</v>
      </c>
      <c r="D153" s="56">
        <v>1.2906</v>
      </c>
      <c r="E153" s="19">
        <f t="shared" si="122"/>
        <v>0.219894592</v>
      </c>
      <c r="F153" s="37">
        <f t="shared" si="113"/>
        <v>6.8559525925925971E-2</v>
      </c>
      <c r="H153" s="41">
        <f t="shared" si="114"/>
        <v>9.2555360000000064</v>
      </c>
      <c r="I153" t="s">
        <v>7</v>
      </c>
      <c r="J153" s="109" t="s">
        <v>560</v>
      </c>
      <c r="K153" s="93">
        <f t="shared" si="63"/>
        <v>43692</v>
      </c>
      <c r="L153" s="93" t="str">
        <f t="shared" ca="1" si="64"/>
        <v>2019-09-09</v>
      </c>
      <c r="M153" s="95">
        <f t="shared" ca="1" si="65"/>
        <v>3375</v>
      </c>
      <c r="N153" s="112">
        <f t="shared" ca="1" si="66"/>
        <v>1.0009690785185192</v>
      </c>
      <c r="O153" s="102">
        <f t="shared" si="60"/>
        <v>134.84188800000001</v>
      </c>
      <c r="P153" s="102">
        <f t="shared" si="61"/>
        <v>0.15811199999998848</v>
      </c>
      <c r="Q153" s="105">
        <f t="shared" si="115"/>
        <v>0.89894592000000006</v>
      </c>
      <c r="R153" s="6">
        <f t="shared" si="69"/>
        <v>14486.509999999995</v>
      </c>
      <c r="S153" s="118">
        <f t="shared" si="62"/>
        <v>18696.289805999993</v>
      </c>
      <c r="T153" s="118"/>
      <c r="U153" s="118"/>
      <c r="V153" s="119">
        <f t="shared" si="116"/>
        <v>3686.1299999999997</v>
      </c>
      <c r="W153" s="119">
        <f t="shared" si="117"/>
        <v>22382.419805999994</v>
      </c>
      <c r="X153" s="109">
        <f t="shared" si="68"/>
        <v>20970</v>
      </c>
      <c r="Y153" s="6">
        <f t="shared" si="118"/>
        <v>1412.4198059999944</v>
      </c>
      <c r="Z153" s="4">
        <f t="shared" si="119"/>
        <v>6.7354306437767963E-2</v>
      </c>
      <c r="AA153" s="4">
        <f t="shared" si="120"/>
        <v>8.171895565055709E-2</v>
      </c>
      <c r="AB153" s="1">
        <f t="shared" si="121"/>
        <v>0.16468862759029607</v>
      </c>
    </row>
    <row r="154" spans="1:28">
      <c r="A154" s="117" t="s">
        <v>561</v>
      </c>
      <c r="B154">
        <v>135</v>
      </c>
      <c r="C154" s="55">
        <v>104.04</v>
      </c>
      <c r="D154" s="56">
        <v>1.2961</v>
      </c>
      <c r="E154" s="19">
        <f t="shared" si="122"/>
        <v>0.21989749600000003</v>
      </c>
      <c r="F154" s="37">
        <f t="shared" si="113"/>
        <v>6.4059466666666745E-2</v>
      </c>
      <c r="H154" s="41">
        <f t="shared" si="114"/>
        <v>8.6480280000000107</v>
      </c>
      <c r="I154" t="s">
        <v>7</v>
      </c>
      <c r="J154" s="109" t="s">
        <v>562</v>
      </c>
      <c r="K154" s="93">
        <f t="shared" si="63"/>
        <v>43693</v>
      </c>
      <c r="L154" s="93" t="str">
        <f t="shared" ca="1" si="64"/>
        <v>2019-09-09</v>
      </c>
      <c r="M154" s="95">
        <f t="shared" ca="1" si="65"/>
        <v>3240</v>
      </c>
      <c r="N154" s="112">
        <f t="shared" ca="1" si="66"/>
        <v>0.97423772222222349</v>
      </c>
      <c r="O154" s="102">
        <f t="shared" si="60"/>
        <v>134.84624400000001</v>
      </c>
      <c r="P154" s="102">
        <f t="shared" si="61"/>
        <v>0.15375599999998713</v>
      </c>
      <c r="Q154" s="105">
        <f t="shared" si="115"/>
        <v>0.8989749600000001</v>
      </c>
      <c r="R154" s="6">
        <f t="shared" si="69"/>
        <v>14590.549999999996</v>
      </c>
      <c r="S154" s="118">
        <f t="shared" si="62"/>
        <v>18910.811854999996</v>
      </c>
      <c r="T154" s="118"/>
      <c r="U154" s="118"/>
      <c r="V154" s="119">
        <f t="shared" si="116"/>
        <v>3686.1299999999997</v>
      </c>
      <c r="W154" s="119">
        <f t="shared" si="117"/>
        <v>22596.941854999997</v>
      </c>
      <c r="X154" s="109">
        <f t="shared" si="68"/>
        <v>21105</v>
      </c>
      <c r="Y154" s="6">
        <f t="shared" si="118"/>
        <v>1491.9418549999973</v>
      </c>
      <c r="Z154" s="4">
        <f t="shared" si="119"/>
        <v>7.0691393271736347E-2</v>
      </c>
      <c r="AA154" s="4">
        <f t="shared" si="120"/>
        <v>8.5650897848138063E-2</v>
      </c>
      <c r="AB154" s="1">
        <f t="shared" si="121"/>
        <v>0.16312517081528774</v>
      </c>
    </row>
    <row r="155" spans="1:28">
      <c r="A155" s="117" t="s">
        <v>590</v>
      </c>
      <c r="B155">
        <v>135</v>
      </c>
      <c r="C155" s="55">
        <v>101.92</v>
      </c>
      <c r="D155" s="56">
        <v>1.323</v>
      </c>
      <c r="E155" s="19">
        <f t="shared" si="122"/>
        <v>0.21989344</v>
      </c>
      <c r="F155" s="37">
        <f t="shared" ref="F155:F159" si="123">IF(G155="",($F$1*C155-B155)/B155,H155/B155)</f>
        <v>4.2377362962962982E-2</v>
      </c>
      <c r="H155" s="41">
        <f t="shared" ref="H155:H159" si="124">IF(G155="",$F$1*C155-B155,G155-B155)</f>
        <v>5.7209440000000029</v>
      </c>
      <c r="I155" t="s">
        <v>7</v>
      </c>
      <c r="J155" s="109" t="s">
        <v>591</v>
      </c>
      <c r="K155" s="93">
        <f t="shared" si="63"/>
        <v>43696</v>
      </c>
      <c r="L155" s="93" t="str">
        <f t="shared" ca="1" si="64"/>
        <v>2019-09-09</v>
      </c>
      <c r="M155" s="95">
        <f t="shared" ca="1" si="65"/>
        <v>2835</v>
      </c>
      <c r="N155" s="112">
        <f t="shared" ca="1" si="66"/>
        <v>0.73655892768959463</v>
      </c>
      <c r="O155" s="102">
        <f t="shared" si="60"/>
        <v>134.84016</v>
      </c>
      <c r="P155" s="102">
        <f t="shared" si="61"/>
        <v>0.15984000000000265</v>
      </c>
      <c r="Q155" s="105">
        <f t="shared" ref="Q155:Q159" si="125">O155/150</f>
        <v>0.89893440000000002</v>
      </c>
      <c r="R155" s="6">
        <f t="shared" si="69"/>
        <v>14692.469999999996</v>
      </c>
      <c r="S155" s="118">
        <f t="shared" si="62"/>
        <v>19438.137809999993</v>
      </c>
      <c r="T155" s="118"/>
      <c r="U155" s="118"/>
      <c r="V155" s="119">
        <f t="shared" ref="V155:V159" si="126">V154+U155</f>
        <v>3686.1299999999997</v>
      </c>
      <c r="W155" s="119">
        <f t="shared" ref="W155:W159" si="127">V155+S155</f>
        <v>23124.267809999994</v>
      </c>
      <c r="X155" s="109">
        <f t="shared" si="68"/>
        <v>21240</v>
      </c>
      <c r="Y155" s="6">
        <f t="shared" ref="Y155:Y159" si="128">W155-X155</f>
        <v>1884.2678099999939</v>
      </c>
      <c r="Z155" s="4">
        <f t="shared" ref="Z155:Z159" si="129">W155/X155-1</f>
        <v>8.8713173728813377E-2</v>
      </c>
      <c r="AA155" s="4">
        <f t="shared" ref="AA155:AA159" si="130">S155/(X155-V155)-1</f>
        <v>0.10734201688858325</v>
      </c>
      <c r="AB155" s="1">
        <f t="shared" ref="AB155:AB159" si="131">V155/W155</f>
        <v>0.15940526334874688</v>
      </c>
    </row>
    <row r="156" spans="1:28">
      <c r="A156" s="117" t="s">
        <v>592</v>
      </c>
      <c r="B156">
        <v>135</v>
      </c>
      <c r="C156" s="55">
        <v>102.01</v>
      </c>
      <c r="D156" s="56">
        <v>1.3218000000000001</v>
      </c>
      <c r="E156" s="19">
        <f t="shared" si="122"/>
        <v>0.21989121200000003</v>
      </c>
      <c r="F156" s="37">
        <f t="shared" si="123"/>
        <v>4.3297829629629747E-2</v>
      </c>
      <c r="H156" s="41">
        <f t="shared" si="124"/>
        <v>5.8452070000000163</v>
      </c>
      <c r="I156" t="s">
        <v>7</v>
      </c>
      <c r="J156" s="109" t="s">
        <v>593</v>
      </c>
      <c r="K156" s="93">
        <f t="shared" si="63"/>
        <v>43697</v>
      </c>
      <c r="L156" s="93" t="str">
        <f t="shared" ca="1" si="64"/>
        <v>2019-09-09</v>
      </c>
      <c r="M156" s="95">
        <f t="shared" ca="1" si="65"/>
        <v>2700</v>
      </c>
      <c r="N156" s="112">
        <f t="shared" ca="1" si="66"/>
        <v>0.7901853907407429</v>
      </c>
      <c r="O156" s="102">
        <f t="shared" si="60"/>
        <v>134.83681800000002</v>
      </c>
      <c r="P156" s="102">
        <f t="shared" si="61"/>
        <v>0.16318199999997773</v>
      </c>
      <c r="Q156" s="105">
        <f t="shared" si="125"/>
        <v>0.8989121200000002</v>
      </c>
      <c r="R156" s="6">
        <f t="shared" si="69"/>
        <v>14794.479999999996</v>
      </c>
      <c r="S156" s="118">
        <f t="shared" si="62"/>
        <v>19555.343663999996</v>
      </c>
      <c r="T156" s="118"/>
      <c r="U156" s="118"/>
      <c r="V156" s="119">
        <f t="shared" si="126"/>
        <v>3686.1299999999997</v>
      </c>
      <c r="W156" s="119">
        <f t="shared" si="127"/>
        <v>23241.473663999997</v>
      </c>
      <c r="X156" s="109">
        <f t="shared" si="68"/>
        <v>21375</v>
      </c>
      <c r="Y156" s="6">
        <f t="shared" si="128"/>
        <v>1866.4736639999974</v>
      </c>
      <c r="Z156" s="4">
        <f t="shared" si="129"/>
        <v>8.7320405333333184E-2</v>
      </c>
      <c r="AA156" s="4">
        <f t="shared" si="130"/>
        <v>0.10551683991119831</v>
      </c>
      <c r="AB156" s="1">
        <f t="shared" si="131"/>
        <v>0.1586013887626089</v>
      </c>
    </row>
    <row r="157" spans="1:28">
      <c r="A157" s="117" t="s">
        <v>594</v>
      </c>
      <c r="B157">
        <v>135</v>
      </c>
      <c r="C157" s="55">
        <v>102.16</v>
      </c>
      <c r="D157" s="56">
        <v>1.3199000000000001</v>
      </c>
      <c r="E157" s="19">
        <f t="shared" si="122"/>
        <v>0.21989398933333332</v>
      </c>
      <c r="F157" s="37">
        <f t="shared" si="123"/>
        <v>4.4831940740740747E-2</v>
      </c>
      <c r="H157" s="41">
        <f t="shared" si="124"/>
        <v>6.0523120000000006</v>
      </c>
      <c r="I157" t="s">
        <v>7</v>
      </c>
      <c r="J157" s="109" t="s">
        <v>595</v>
      </c>
      <c r="K157" s="93">
        <f t="shared" si="63"/>
        <v>43698</v>
      </c>
      <c r="L157" s="93" t="str">
        <f t="shared" ca="1" si="64"/>
        <v>2019-09-09</v>
      </c>
      <c r="M157" s="95">
        <f t="shared" ca="1" si="65"/>
        <v>2565</v>
      </c>
      <c r="N157" s="112">
        <f t="shared" ca="1" si="66"/>
        <v>0.8612451773879144</v>
      </c>
      <c r="O157" s="102">
        <f t="shared" si="60"/>
        <v>134.84098399999999</v>
      </c>
      <c r="P157" s="102">
        <f t="shared" si="61"/>
        <v>0.15901600000000826</v>
      </c>
      <c r="Q157" s="105">
        <f t="shared" si="125"/>
        <v>0.89893989333333324</v>
      </c>
      <c r="R157" s="6">
        <f t="shared" si="69"/>
        <v>14896.639999999996</v>
      </c>
      <c r="S157" s="118">
        <f t="shared" si="62"/>
        <v>19662.075135999996</v>
      </c>
      <c r="T157" s="118"/>
      <c r="U157" s="118"/>
      <c r="V157" s="119">
        <f t="shared" si="126"/>
        <v>3686.1299999999997</v>
      </c>
      <c r="W157" s="119">
        <f t="shared" si="127"/>
        <v>23348.205135999997</v>
      </c>
      <c r="X157" s="109">
        <f t="shared" si="68"/>
        <v>21510</v>
      </c>
      <c r="Y157" s="6">
        <f t="shared" si="128"/>
        <v>1838.2051359999969</v>
      </c>
      <c r="Z157" s="4">
        <f t="shared" si="129"/>
        <v>8.5458165318456292E-2</v>
      </c>
      <c r="AA157" s="4">
        <f t="shared" si="130"/>
        <v>0.10313165075822472</v>
      </c>
      <c r="AB157" s="1">
        <f t="shared" si="131"/>
        <v>0.1578763754442285</v>
      </c>
    </row>
    <row r="158" spans="1:28">
      <c r="A158" s="117" t="s">
        <v>596</v>
      </c>
      <c r="B158">
        <v>135</v>
      </c>
      <c r="C158" s="55">
        <v>101.85</v>
      </c>
      <c r="D158" s="56">
        <v>1.3239000000000001</v>
      </c>
      <c r="E158" s="19">
        <f t="shared" si="122"/>
        <v>0.21989280999999999</v>
      </c>
      <c r="F158" s="37">
        <f t="shared" si="123"/>
        <v>4.1661444444444369E-2</v>
      </c>
      <c r="H158" s="41">
        <f t="shared" si="124"/>
        <v>5.6242949999999894</v>
      </c>
      <c r="I158" t="s">
        <v>7</v>
      </c>
      <c r="J158" s="109" t="s">
        <v>597</v>
      </c>
      <c r="K158" s="93">
        <f t="shared" si="63"/>
        <v>43699</v>
      </c>
      <c r="L158" s="93" t="str">
        <f t="shared" ca="1" si="64"/>
        <v>2019-09-09</v>
      </c>
      <c r="M158" s="95">
        <f t="shared" ca="1" si="65"/>
        <v>2430</v>
      </c>
      <c r="N158" s="112">
        <f t="shared" ca="1" si="66"/>
        <v>0.84480151234567746</v>
      </c>
      <c r="O158" s="102">
        <f t="shared" si="60"/>
        <v>134.839215</v>
      </c>
      <c r="P158" s="102">
        <f t="shared" si="61"/>
        <v>0.16078500000000417</v>
      </c>
      <c r="Q158" s="105">
        <f t="shared" si="125"/>
        <v>0.89892810000000001</v>
      </c>
      <c r="R158" s="6">
        <f t="shared" si="69"/>
        <v>14998.489999999996</v>
      </c>
      <c r="S158" s="118">
        <f t="shared" si="62"/>
        <v>19856.500910999996</v>
      </c>
      <c r="T158" s="118"/>
      <c r="U158" s="118"/>
      <c r="V158" s="119">
        <f t="shared" si="126"/>
        <v>3686.1299999999997</v>
      </c>
      <c r="W158" s="119">
        <f t="shared" si="127"/>
        <v>23542.630910999997</v>
      </c>
      <c r="X158" s="109">
        <f t="shared" si="68"/>
        <v>21645</v>
      </c>
      <c r="Y158" s="6">
        <f t="shared" si="128"/>
        <v>1897.6309109999966</v>
      </c>
      <c r="Z158" s="4">
        <f t="shared" si="129"/>
        <v>8.7670635758835491E-2</v>
      </c>
      <c r="AA158" s="4">
        <f t="shared" si="130"/>
        <v>0.10566538490450661</v>
      </c>
      <c r="AB158" s="1">
        <f t="shared" si="131"/>
        <v>0.15657256038779005</v>
      </c>
    </row>
    <row r="159" spans="1:28">
      <c r="A159" s="117" t="s">
        <v>598</v>
      </c>
      <c r="B159">
        <v>135</v>
      </c>
      <c r="C159" s="55">
        <v>101.16</v>
      </c>
      <c r="D159" s="56">
        <v>1.333</v>
      </c>
      <c r="E159" s="19">
        <f t="shared" si="122"/>
        <v>0.21989752000000001</v>
      </c>
      <c r="F159" s="37">
        <f t="shared" si="123"/>
        <v>3.4604533333333409E-2</v>
      </c>
      <c r="H159" s="41">
        <f t="shared" si="124"/>
        <v>4.6716120000000103</v>
      </c>
      <c r="I159" t="s">
        <v>7</v>
      </c>
      <c r="J159" s="109" t="s">
        <v>599</v>
      </c>
      <c r="K159" s="93">
        <f t="shared" si="63"/>
        <v>43700</v>
      </c>
      <c r="L159" s="93" t="str">
        <f t="shared" ca="1" si="64"/>
        <v>2019-09-09</v>
      </c>
      <c r="M159" s="95">
        <f t="shared" ca="1" si="65"/>
        <v>2295</v>
      </c>
      <c r="N159" s="112">
        <f t="shared" ca="1" si="66"/>
        <v>0.74297968627451139</v>
      </c>
      <c r="O159" s="102">
        <f t="shared" si="60"/>
        <v>134.84627999999998</v>
      </c>
      <c r="P159" s="102">
        <f t="shared" si="61"/>
        <v>0.15372000000002117</v>
      </c>
      <c r="Q159" s="105">
        <f t="shared" si="125"/>
        <v>0.89897519999999986</v>
      </c>
      <c r="R159" s="6">
        <f t="shared" si="69"/>
        <v>15099.649999999996</v>
      </c>
      <c r="S159" s="118">
        <f t="shared" si="62"/>
        <v>20127.833449999995</v>
      </c>
      <c r="T159" s="118"/>
      <c r="U159" s="118"/>
      <c r="V159" s="119">
        <f t="shared" si="126"/>
        <v>3686.1299999999997</v>
      </c>
      <c r="W159" s="119">
        <f t="shared" si="127"/>
        <v>23813.963449999996</v>
      </c>
      <c r="X159" s="109">
        <f t="shared" si="68"/>
        <v>21780</v>
      </c>
      <c r="Y159" s="6">
        <f t="shared" si="128"/>
        <v>2033.9634499999956</v>
      </c>
      <c r="Z159" s="4">
        <f t="shared" si="129"/>
        <v>9.3386751606978624E-2</v>
      </c>
      <c r="AA159" s="4">
        <f t="shared" si="130"/>
        <v>0.11241174220882511</v>
      </c>
      <c r="AB159" s="1">
        <f t="shared" si="131"/>
        <v>0.15478859735967221</v>
      </c>
    </row>
    <row r="160" spans="1:28">
      <c r="A160" s="117" t="s">
        <v>607</v>
      </c>
      <c r="B160">
        <v>135</v>
      </c>
      <c r="C160" s="55">
        <v>102.52</v>
      </c>
      <c r="D160" s="56">
        <v>1.3151999999999999</v>
      </c>
      <c r="E160" s="19">
        <f t="shared" si="122"/>
        <v>0.219889536</v>
      </c>
      <c r="F160" s="37">
        <f t="shared" ref="F160:F164" si="132">IF(G160="",($F$1*C160-B160)/B160,H160/B160)</f>
        <v>4.8513807407407385E-2</v>
      </c>
      <c r="H160" s="41">
        <f t="shared" ref="H160:H164" si="133">IF(G160="",$F$1*C160-B160,G160-B160)</f>
        <v>6.5493639999999971</v>
      </c>
      <c r="I160" t="s">
        <v>7</v>
      </c>
      <c r="J160" s="109" t="s">
        <v>608</v>
      </c>
      <c r="K160" s="93">
        <f t="shared" si="63"/>
        <v>43703</v>
      </c>
      <c r="L160" s="93" t="str">
        <f t="shared" ca="1" si="64"/>
        <v>2019-09-09</v>
      </c>
      <c r="M160" s="95">
        <f t="shared" ca="1" si="65"/>
        <v>1890</v>
      </c>
      <c r="N160" s="112">
        <f t="shared" ca="1" si="66"/>
        <v>1.2648242645502641</v>
      </c>
      <c r="O160" s="102">
        <f t="shared" si="60"/>
        <v>134.83430399999997</v>
      </c>
      <c r="P160" s="102">
        <f t="shared" si="61"/>
        <v>0.16569600000002538</v>
      </c>
      <c r="Q160" s="105">
        <f t="shared" ref="Q160:Q164" si="134">O160/150</f>
        <v>0.89889535999999981</v>
      </c>
      <c r="R160" s="6">
        <f t="shared" si="69"/>
        <v>15202.169999999996</v>
      </c>
      <c r="S160" s="118">
        <f t="shared" si="62"/>
        <v>19993.893983999995</v>
      </c>
      <c r="T160" s="118"/>
      <c r="U160" s="118"/>
      <c r="V160" s="119">
        <f t="shared" ref="V160:V164" si="135">V159+U160</f>
        <v>3686.1299999999997</v>
      </c>
      <c r="W160" s="119">
        <f t="shared" ref="W160:W164" si="136">V160+S160</f>
        <v>23680.023983999996</v>
      </c>
      <c r="X160" s="109">
        <f t="shared" si="68"/>
        <v>21915</v>
      </c>
      <c r="Y160" s="6">
        <f t="shared" ref="Y160:Y164" si="137">W160-X160</f>
        <v>1765.0239839999958</v>
      </c>
      <c r="Z160" s="4">
        <f t="shared" ref="Z160:Z164" si="138">W160/X160-1</f>
        <v>8.0539538398357147E-2</v>
      </c>
      <c r="AA160" s="4">
        <f t="shared" ref="AA160:AA164" si="139">S160/(X160-V160)-1</f>
        <v>9.6825748606468531E-2</v>
      </c>
      <c r="AB160" s="1">
        <f t="shared" ref="AB160:AB164" si="140">V160/W160</f>
        <v>0.15566411598614199</v>
      </c>
    </row>
    <row r="161" spans="1:28">
      <c r="A161" s="117" t="s">
        <v>609</v>
      </c>
      <c r="B161">
        <v>135</v>
      </c>
      <c r="C161" s="55">
        <v>101.22</v>
      </c>
      <c r="D161" s="56">
        <v>1.3321000000000001</v>
      </c>
      <c r="E161" s="19">
        <f t="shared" si="122"/>
        <v>0.21989010800000003</v>
      </c>
      <c r="F161" s="37">
        <f t="shared" si="132"/>
        <v>3.5218177777777852E-2</v>
      </c>
      <c r="H161" s="41">
        <f t="shared" si="133"/>
        <v>4.7544540000000097</v>
      </c>
      <c r="I161" t="s">
        <v>7</v>
      </c>
      <c r="J161" s="109" t="s">
        <v>610</v>
      </c>
      <c r="K161" s="93">
        <f t="shared" si="63"/>
        <v>43704</v>
      </c>
      <c r="L161" s="93" t="str">
        <f t="shared" ca="1" si="64"/>
        <v>2019-09-09</v>
      </c>
      <c r="M161" s="95">
        <f t="shared" ca="1" si="65"/>
        <v>1755</v>
      </c>
      <c r="N161" s="112">
        <f t="shared" ca="1" si="66"/>
        <v>0.98881806837607034</v>
      </c>
      <c r="O161" s="102">
        <f t="shared" si="60"/>
        <v>134.835162</v>
      </c>
      <c r="P161" s="102">
        <f t="shared" si="61"/>
        <v>0.16483800000000315</v>
      </c>
      <c r="Q161" s="105">
        <f t="shared" si="134"/>
        <v>0.89890108000000002</v>
      </c>
      <c r="R161" s="6">
        <f t="shared" si="69"/>
        <v>15303.389999999996</v>
      </c>
      <c r="S161" s="118">
        <f t="shared" si="62"/>
        <v>20385.645818999994</v>
      </c>
      <c r="T161" s="118"/>
      <c r="U161" s="118"/>
      <c r="V161" s="119">
        <f t="shared" si="135"/>
        <v>3686.1299999999997</v>
      </c>
      <c r="W161" s="119">
        <f t="shared" si="136"/>
        <v>24071.775818999995</v>
      </c>
      <c r="X161" s="109">
        <f t="shared" si="68"/>
        <v>22050</v>
      </c>
      <c r="Y161" s="6">
        <f t="shared" si="137"/>
        <v>2021.775818999995</v>
      </c>
      <c r="Z161" s="4">
        <f t="shared" si="138"/>
        <v>9.1690513333333001E-2</v>
      </c>
      <c r="AA161" s="4">
        <f t="shared" si="139"/>
        <v>0.1100953022973914</v>
      </c>
      <c r="AB161" s="1">
        <f t="shared" si="140"/>
        <v>0.15313078801151495</v>
      </c>
    </row>
    <row r="162" spans="1:28">
      <c r="A162" s="117" t="s">
        <v>611</v>
      </c>
      <c r="B162">
        <v>135</v>
      </c>
      <c r="C162" s="55">
        <v>101.58</v>
      </c>
      <c r="D162" s="56">
        <v>1.3273999999999999</v>
      </c>
      <c r="E162" s="19">
        <f t="shared" si="122"/>
        <v>0.219891528</v>
      </c>
      <c r="F162" s="37">
        <f t="shared" si="132"/>
        <v>3.890004444444449E-2</v>
      </c>
      <c r="H162" s="41">
        <f t="shared" si="133"/>
        <v>5.2515060000000062</v>
      </c>
      <c r="I162" t="s">
        <v>7</v>
      </c>
      <c r="J162" s="109" t="s">
        <v>612</v>
      </c>
      <c r="K162" s="93">
        <f t="shared" si="63"/>
        <v>43705</v>
      </c>
      <c r="L162" s="93" t="str">
        <f t="shared" ca="1" si="64"/>
        <v>2019-09-09</v>
      </c>
      <c r="M162" s="95">
        <f t="shared" ca="1" si="65"/>
        <v>1620</v>
      </c>
      <c r="N162" s="112">
        <f t="shared" ca="1" si="66"/>
        <v>1.1832096851851865</v>
      </c>
      <c r="O162" s="102">
        <f t="shared" si="60"/>
        <v>134.83729199999999</v>
      </c>
      <c r="P162" s="102">
        <f t="shared" ref="P162:P164" si="141">B162-O162</f>
        <v>0.16270800000000918</v>
      </c>
      <c r="Q162" s="105">
        <f t="shared" si="134"/>
        <v>0.89891527999999998</v>
      </c>
      <c r="R162" s="6">
        <f t="shared" si="69"/>
        <v>15404.969999999996</v>
      </c>
      <c r="S162" s="118">
        <f t="shared" ref="S162:S164" si="142">R162*D162</f>
        <v>20448.557177999992</v>
      </c>
      <c r="T162" s="118"/>
      <c r="U162" s="118"/>
      <c r="V162" s="119">
        <f t="shared" si="135"/>
        <v>3686.1299999999997</v>
      </c>
      <c r="W162" s="119">
        <f t="shared" si="136"/>
        <v>24134.687177999993</v>
      </c>
      <c r="X162" s="109">
        <f t="shared" si="68"/>
        <v>22185</v>
      </c>
      <c r="Y162" s="6">
        <f t="shared" si="137"/>
        <v>1949.6871779999929</v>
      </c>
      <c r="Z162" s="4">
        <f t="shared" si="138"/>
        <v>8.7883127248140402E-2</v>
      </c>
      <c r="AA162" s="4">
        <f t="shared" si="139"/>
        <v>0.1053949337446014</v>
      </c>
      <c r="AB162" s="1">
        <f t="shared" si="140"/>
        <v>0.15273162534959628</v>
      </c>
    </row>
    <row r="163" spans="1:28">
      <c r="A163" s="117" t="s">
        <v>613</v>
      </c>
      <c r="B163">
        <v>135</v>
      </c>
      <c r="C163" s="55">
        <v>101.89</v>
      </c>
      <c r="D163" s="56">
        <v>1.3233999999999999</v>
      </c>
      <c r="E163" s="19">
        <f t="shared" si="122"/>
        <v>0.21989415066666668</v>
      </c>
      <c r="F163" s="37">
        <f t="shared" si="132"/>
        <v>4.2070540740740868E-2</v>
      </c>
      <c r="H163" s="41">
        <f t="shared" si="133"/>
        <v>5.6795230000000174</v>
      </c>
      <c r="I163" t="s">
        <v>7</v>
      </c>
      <c r="J163" s="109" t="s">
        <v>614</v>
      </c>
      <c r="K163" s="93">
        <f t="shared" si="63"/>
        <v>43706</v>
      </c>
      <c r="L163" s="93" t="str">
        <f t="shared" ca="1" si="64"/>
        <v>2019-09-09</v>
      </c>
      <c r="M163" s="95">
        <f t="shared" ca="1" si="65"/>
        <v>1485</v>
      </c>
      <c r="N163" s="112">
        <f t="shared" ca="1" si="66"/>
        <v>1.3959770336700381</v>
      </c>
      <c r="O163" s="102">
        <f t="shared" si="60"/>
        <v>134.84122599999998</v>
      </c>
      <c r="P163" s="102">
        <f t="shared" si="141"/>
        <v>0.1587740000000224</v>
      </c>
      <c r="Q163" s="105">
        <f t="shared" si="134"/>
        <v>0.8989415066666665</v>
      </c>
      <c r="R163" s="6">
        <f t="shared" si="69"/>
        <v>15506.859999999995</v>
      </c>
      <c r="S163" s="118">
        <f t="shared" si="142"/>
        <v>20521.778523999994</v>
      </c>
      <c r="T163" s="118"/>
      <c r="U163" s="118"/>
      <c r="V163" s="119">
        <f t="shared" si="135"/>
        <v>3686.1299999999997</v>
      </c>
      <c r="W163" s="119">
        <f t="shared" si="136"/>
        <v>24207.908523999995</v>
      </c>
      <c r="X163" s="109">
        <f t="shared" si="68"/>
        <v>22320</v>
      </c>
      <c r="Y163" s="6">
        <f t="shared" si="137"/>
        <v>1887.9085239999949</v>
      </c>
      <c r="Z163" s="4">
        <f t="shared" si="138"/>
        <v>8.4583715232974699E-2</v>
      </c>
      <c r="AA163" s="4">
        <f t="shared" si="139"/>
        <v>0.10131596517524244</v>
      </c>
      <c r="AB163" s="1">
        <f t="shared" si="140"/>
        <v>0.1522696599892357</v>
      </c>
    </row>
    <row r="164" spans="1:28">
      <c r="A164" s="117" t="s">
        <v>615</v>
      </c>
      <c r="B164">
        <v>135</v>
      </c>
      <c r="C164" s="55">
        <v>101.65</v>
      </c>
      <c r="D164" s="56">
        <v>1.3265</v>
      </c>
      <c r="E164" s="19">
        <f t="shared" si="122"/>
        <v>0.21989248333333333</v>
      </c>
      <c r="F164" s="37">
        <f t="shared" si="132"/>
        <v>3.961596296296311E-2</v>
      </c>
      <c r="H164" s="41">
        <f t="shared" si="133"/>
        <v>5.3481550000000198</v>
      </c>
      <c r="I164" t="s">
        <v>7</v>
      </c>
      <c r="J164" s="109" t="s">
        <v>616</v>
      </c>
      <c r="K164" s="93">
        <f t="shared" si="63"/>
        <v>43707</v>
      </c>
      <c r="L164" s="93" t="str">
        <f t="shared" ca="1" si="64"/>
        <v>2019-09-09</v>
      </c>
      <c r="M164" s="95">
        <f t="shared" ca="1" si="65"/>
        <v>1350</v>
      </c>
      <c r="N164" s="112">
        <f t="shared" ca="1" si="66"/>
        <v>1.4459826481481535</v>
      </c>
      <c r="O164" s="102">
        <f t="shared" si="60"/>
        <v>134.83872500000001</v>
      </c>
      <c r="P164" s="102">
        <f t="shared" si="141"/>
        <v>0.16127499999998918</v>
      </c>
      <c r="Q164" s="105">
        <f t="shared" si="134"/>
        <v>0.8989248333333334</v>
      </c>
      <c r="R164" s="6">
        <f t="shared" si="69"/>
        <v>15608.509999999995</v>
      </c>
      <c r="S164" s="118">
        <f t="shared" si="142"/>
        <v>20704.688514999994</v>
      </c>
      <c r="T164" s="118"/>
      <c r="U164" s="118"/>
      <c r="V164" s="119">
        <f t="shared" si="135"/>
        <v>3686.1299999999997</v>
      </c>
      <c r="W164" s="119">
        <f t="shared" si="136"/>
        <v>24390.818514999995</v>
      </c>
      <c r="X164" s="109">
        <f t="shared" si="68"/>
        <v>22455</v>
      </c>
      <c r="Y164" s="6">
        <f t="shared" si="137"/>
        <v>1935.8185149999954</v>
      </c>
      <c r="Z164" s="4">
        <f t="shared" si="138"/>
        <v>8.620879603651721E-2</v>
      </c>
      <c r="AA164" s="4">
        <f t="shared" si="139"/>
        <v>0.10313985418408222</v>
      </c>
      <c r="AB164" s="1">
        <f t="shared" si="140"/>
        <v>0.15112776956349716</v>
      </c>
    </row>
    <row r="165" spans="1:28">
      <c r="A165" s="117" t="s">
        <v>634</v>
      </c>
      <c r="B165">
        <v>135</v>
      </c>
      <c r="C165" s="55">
        <v>100.43</v>
      </c>
      <c r="D165" s="56">
        <v>1.3426</v>
      </c>
      <c r="E165" s="19">
        <f t="shared" ref="E165" si="143">10%*Q165+13%</f>
        <v>0.21989154533333335</v>
      </c>
      <c r="F165" s="37">
        <f t="shared" ref="F165" si="144">IF(G165="",($F$1*C165-B165)/B165,H165/B165)</f>
        <v>2.7138525925925951E-2</v>
      </c>
      <c r="H165" s="41">
        <f t="shared" ref="H165" si="145">IF(G165="",$F$1*C165-B165,G165-B165)</f>
        <v>3.6637010000000032</v>
      </c>
      <c r="I165" t="s">
        <v>7</v>
      </c>
      <c r="J165" s="109" t="s">
        <v>635</v>
      </c>
      <c r="K165" s="93">
        <f t="shared" ref="K165" si="146">DATE(MID(J165,1,4),MID(J165,5,2),MID(J165,7,2))</f>
        <v>43710</v>
      </c>
      <c r="L165" s="93" t="str">
        <f t="shared" ref="L165" ca="1" si="147">IF(LEN(J165) &gt; 15,DATE(MID(J165,12,4),MID(J165,16,2),MID(J165,18,2)),TEXT(TODAY(),"yyyy-mm-dd"))</f>
        <v>2019-09-09</v>
      </c>
      <c r="M165" s="95">
        <f t="shared" ref="M165" ca="1" si="148">(L165-K165)*B165</f>
        <v>945</v>
      </c>
      <c r="N165" s="112">
        <f t="shared" ref="N165" ca="1" si="149">H165/M165*365</f>
        <v>1.4150802804232816</v>
      </c>
      <c r="O165" s="102">
        <f t="shared" ref="O165" si="150">D165*C165</f>
        <v>134.83731800000001</v>
      </c>
      <c r="P165" s="102">
        <f t="shared" ref="P165" si="151">B165-O165</f>
        <v>0.16268199999998956</v>
      </c>
      <c r="Q165" s="105">
        <f t="shared" ref="Q165" si="152">O165/150</f>
        <v>0.89891545333333345</v>
      </c>
      <c r="R165" s="6">
        <f t="shared" ref="R165" si="153">R164+C165-T165</f>
        <v>15708.939999999995</v>
      </c>
      <c r="S165" s="118">
        <f t="shared" ref="S165" si="154">R165*D165</f>
        <v>21090.822843999995</v>
      </c>
      <c r="T165" s="118"/>
      <c r="U165" s="118"/>
      <c r="V165" s="119">
        <f t="shared" ref="V165" si="155">V164+U165</f>
        <v>3686.1299999999997</v>
      </c>
      <c r="W165" s="119">
        <f t="shared" ref="W165" si="156">V165+S165</f>
        <v>24776.952843999996</v>
      </c>
      <c r="X165" s="109">
        <f t="shared" ref="X165" si="157">X164+B165</f>
        <v>22590</v>
      </c>
      <c r="Y165" s="6">
        <f t="shared" ref="Y165" si="158">W165-X165</f>
        <v>2186.9528439999958</v>
      </c>
      <c r="Z165" s="4">
        <f t="shared" ref="Z165" si="159">W165/X165-1</f>
        <v>9.6810661531651077E-2</v>
      </c>
      <c r="AA165" s="4">
        <f t="shared" ref="AA165" si="160">S165/(X165-V165)-1</f>
        <v>0.11568810217167158</v>
      </c>
      <c r="AB165" s="1">
        <f t="shared" ref="AB165" si="161">V165/W165</f>
        <v>0.14877253160259518</v>
      </c>
    </row>
    <row r="166" spans="1:28">
      <c r="A166" s="117" t="s">
        <v>636</v>
      </c>
      <c r="B166">
        <v>135</v>
      </c>
      <c r="C166" s="55">
        <v>100.31</v>
      </c>
      <c r="D166" s="56">
        <v>1.3442000000000001</v>
      </c>
      <c r="E166" s="19">
        <f t="shared" ref="E166:E169" si="162">10%*Q166+13%</f>
        <v>0.21989113466666668</v>
      </c>
      <c r="F166" s="37">
        <f t="shared" ref="F166:F169" si="163">IF(G166="",($F$1*C166-B166)/B166,H166/B166)</f>
        <v>2.5911237037037068E-2</v>
      </c>
      <c r="H166" s="41">
        <f t="shared" ref="H166:H169" si="164">IF(G166="",$F$1*C166-B166,G166-B166)</f>
        <v>3.4980170000000044</v>
      </c>
      <c r="I166" t="s">
        <v>7</v>
      </c>
      <c r="J166" s="109" t="s">
        <v>637</v>
      </c>
      <c r="K166" s="93">
        <f t="shared" ref="K166:K169" si="165">DATE(MID(J166,1,4),MID(J166,5,2),MID(J166,7,2))</f>
        <v>43711</v>
      </c>
      <c r="L166" s="93" t="str">
        <f t="shared" ref="L166:L169" ca="1" si="166">IF(LEN(J166) &gt; 15,DATE(MID(J166,12,4),MID(J166,16,2),MID(J166,18,2)),TEXT(TODAY(),"yyyy-mm-dd"))</f>
        <v>2019-09-09</v>
      </c>
      <c r="M166" s="95">
        <f t="shared" ref="M166:M169" ca="1" si="167">(L166-K166)*B166</f>
        <v>810</v>
      </c>
      <c r="N166" s="112">
        <f t="shared" ref="N166:N169" ca="1" si="168">H166/M166*365</f>
        <v>1.5762669197530883</v>
      </c>
      <c r="O166" s="102">
        <f t="shared" ref="O166:O169" si="169">D166*C166</f>
        <v>134.836702</v>
      </c>
      <c r="P166" s="102">
        <f t="shared" ref="P166:P169" si="170">B166-O166</f>
        <v>0.1632979999999975</v>
      </c>
      <c r="Q166" s="105">
        <f t="shared" ref="Q166:Q169" si="171">O166/150</f>
        <v>0.89891134666666672</v>
      </c>
      <c r="R166" s="6">
        <f t="shared" ref="R166:R169" si="172">R165+C166-T166</f>
        <v>15809.249999999995</v>
      </c>
      <c r="S166" s="118">
        <f t="shared" ref="S166:S169" si="173">R166*D166</f>
        <v>21250.793849999995</v>
      </c>
      <c r="T166" s="118"/>
      <c r="U166" s="118"/>
      <c r="V166" s="119">
        <f t="shared" ref="V166:V169" si="174">V165+U166</f>
        <v>3686.1299999999997</v>
      </c>
      <c r="W166" s="119">
        <f t="shared" ref="W166:W169" si="175">V166+S166</f>
        <v>24936.923849999996</v>
      </c>
      <c r="X166" s="109">
        <f t="shared" ref="X166:X169" si="176">X165+B166</f>
        <v>22725</v>
      </c>
      <c r="Y166" s="6">
        <f t="shared" ref="Y166:Y169" si="177">W166-X166</f>
        <v>2211.9238499999956</v>
      </c>
      <c r="Z166" s="4">
        <f t="shared" ref="Z166:Z169" si="178">W166/X166-1</f>
        <v>9.7334382838283551E-2</v>
      </c>
      <c r="AA166" s="4">
        <f t="shared" ref="AA166:AA169" si="179">S166/(X166-V166)-1</f>
        <v>0.11617936621238534</v>
      </c>
      <c r="AB166" s="1">
        <f t="shared" ref="AB166:AB169" si="180">V166/W166</f>
        <v>0.14781815199712375</v>
      </c>
    </row>
    <row r="167" spans="1:28">
      <c r="A167" s="117" t="s">
        <v>638</v>
      </c>
      <c r="B167">
        <v>135</v>
      </c>
      <c r="C167" s="55">
        <v>99.45</v>
      </c>
      <c r="D167" s="56">
        <v>1.3557999999999999</v>
      </c>
      <c r="E167" s="19">
        <f t="shared" si="162"/>
        <v>0.21988953999999999</v>
      </c>
      <c r="F167" s="37">
        <f t="shared" si="163"/>
        <v>1.7115666666666762E-2</v>
      </c>
      <c r="H167" s="41">
        <f t="shared" si="164"/>
        <v>2.3106150000000127</v>
      </c>
      <c r="I167" t="s">
        <v>7</v>
      </c>
      <c r="J167" s="109" t="s">
        <v>639</v>
      </c>
      <c r="K167" s="93">
        <f t="shared" si="165"/>
        <v>43712</v>
      </c>
      <c r="L167" s="93" t="str">
        <f t="shared" ca="1" si="166"/>
        <v>2019-09-09</v>
      </c>
      <c r="M167" s="95">
        <f t="shared" ca="1" si="167"/>
        <v>675</v>
      </c>
      <c r="N167" s="112">
        <f t="shared" ca="1" si="168"/>
        <v>1.2494436666666735</v>
      </c>
      <c r="O167" s="102">
        <f t="shared" si="169"/>
        <v>134.83430999999999</v>
      </c>
      <c r="P167" s="102">
        <f t="shared" si="170"/>
        <v>0.16569000000001211</v>
      </c>
      <c r="Q167" s="105">
        <f t="shared" si="171"/>
        <v>0.8988953999999999</v>
      </c>
      <c r="R167" s="6">
        <f t="shared" si="172"/>
        <v>15908.699999999995</v>
      </c>
      <c r="S167" s="118">
        <f t="shared" si="173"/>
        <v>21569.015459999991</v>
      </c>
      <c r="T167" s="118"/>
      <c r="U167" s="118"/>
      <c r="V167" s="119">
        <f t="shared" si="174"/>
        <v>3686.1299999999997</v>
      </c>
      <c r="W167" s="119">
        <f t="shared" si="175"/>
        <v>25255.145459999992</v>
      </c>
      <c r="X167" s="109">
        <f t="shared" si="176"/>
        <v>22860</v>
      </c>
      <c r="Y167" s="6">
        <f t="shared" si="177"/>
        <v>2395.1454599999925</v>
      </c>
      <c r="Z167" s="4">
        <f t="shared" si="178"/>
        <v>0.10477451706036711</v>
      </c>
      <c r="AA167" s="4">
        <f t="shared" si="179"/>
        <v>0.12491716382764628</v>
      </c>
      <c r="AB167" s="1">
        <f t="shared" si="180"/>
        <v>0.14595560361504253</v>
      </c>
    </row>
    <row r="168" spans="1:28">
      <c r="A168" s="117" t="s">
        <v>640</v>
      </c>
      <c r="B168">
        <v>135</v>
      </c>
      <c r="C168" s="55">
        <v>98.52</v>
      </c>
      <c r="D168" s="56">
        <v>1.3686</v>
      </c>
      <c r="E168" s="19">
        <f t="shared" si="162"/>
        <v>0.21988964799999999</v>
      </c>
      <c r="F168" s="37">
        <f t="shared" si="163"/>
        <v>7.6041777777778336E-3</v>
      </c>
      <c r="H168" s="41">
        <f t="shared" si="164"/>
        <v>1.0265640000000076</v>
      </c>
      <c r="I168" t="s">
        <v>7</v>
      </c>
      <c r="J168" s="109" t="s">
        <v>641</v>
      </c>
      <c r="K168" s="93">
        <f t="shared" si="165"/>
        <v>43713</v>
      </c>
      <c r="L168" s="93" t="str">
        <f t="shared" ca="1" si="166"/>
        <v>2019-09-09</v>
      </c>
      <c r="M168" s="95">
        <f t="shared" ca="1" si="167"/>
        <v>540</v>
      </c>
      <c r="N168" s="112">
        <f t="shared" ca="1" si="168"/>
        <v>0.69388122222222737</v>
      </c>
      <c r="O168" s="102">
        <f t="shared" si="169"/>
        <v>134.83447200000001</v>
      </c>
      <c r="P168" s="102">
        <f t="shared" si="170"/>
        <v>0.16552799999999479</v>
      </c>
      <c r="Q168" s="105">
        <f t="shared" si="171"/>
        <v>0.89889648</v>
      </c>
      <c r="R168" s="6">
        <f t="shared" ref="R168:R169" si="181">R167+C168-T168</f>
        <v>15599.679999999995</v>
      </c>
      <c r="S168" s="118">
        <f t="shared" ref="S168:S169" si="182">R168*D168</f>
        <v>21349.722047999992</v>
      </c>
      <c r="T168" s="118">
        <v>407.54</v>
      </c>
      <c r="U168" s="118">
        <v>554.97</v>
      </c>
      <c r="V168" s="119">
        <f t="shared" ref="V168:V169" si="183">V167+U168</f>
        <v>4241.0999999999995</v>
      </c>
      <c r="W168" s="119">
        <f t="shared" ref="W168:W169" si="184">V168+S168</f>
        <v>25590.822047999991</v>
      </c>
      <c r="X168" s="109">
        <f t="shared" ref="X168:X169" si="185">X167+B168</f>
        <v>22995</v>
      </c>
      <c r="Y168" s="6">
        <f t="shared" ref="Y168:Y169" si="186">W168-X168</f>
        <v>2595.8220479999909</v>
      </c>
      <c r="Z168" s="4">
        <f t="shared" ref="Z168:Z169" si="187">W168/X168-1</f>
        <v>0.11288636868884505</v>
      </c>
      <c r="AA168" s="4">
        <f t="shared" ref="AA168:AA169" si="188">S168/(X168-V168)-1</f>
        <v>0.13841505222913586</v>
      </c>
      <c r="AB168" s="1">
        <f t="shared" ref="AB168:AB169" si="189">V168/W168</f>
        <v>0.16572738429602168</v>
      </c>
    </row>
    <row r="169" spans="1:28">
      <c r="A169" s="117" t="s">
        <v>642</v>
      </c>
      <c r="B169">
        <v>135</v>
      </c>
      <c r="C169" s="55">
        <v>97.96</v>
      </c>
      <c r="D169" s="56">
        <v>1.3765000000000001</v>
      </c>
      <c r="E169" s="19">
        <f t="shared" si="162"/>
        <v>0.21989462666666668</v>
      </c>
      <c r="F169" s="37">
        <f t="shared" si="163"/>
        <v>1.8768296296295156E-3</v>
      </c>
      <c r="H169" s="41">
        <f t="shared" si="164"/>
        <v>0.25337199999998461</v>
      </c>
      <c r="I169" t="s">
        <v>7</v>
      </c>
      <c r="J169" s="109" t="s">
        <v>643</v>
      </c>
      <c r="K169" s="93">
        <f t="shared" si="165"/>
        <v>43714</v>
      </c>
      <c r="L169" s="93" t="str">
        <f t="shared" ca="1" si="166"/>
        <v>2019-09-09</v>
      </c>
      <c r="M169" s="95">
        <f t="shared" ca="1" si="167"/>
        <v>405</v>
      </c>
      <c r="N169" s="112">
        <f t="shared" ca="1" si="168"/>
        <v>0.22834760493825773</v>
      </c>
      <c r="O169" s="102">
        <f t="shared" si="169"/>
        <v>134.84193999999999</v>
      </c>
      <c r="P169" s="102">
        <f t="shared" si="170"/>
        <v>0.15806000000000608</v>
      </c>
      <c r="Q169" s="105">
        <f t="shared" si="171"/>
        <v>0.89894626666666666</v>
      </c>
      <c r="R169" s="6">
        <f t="shared" si="181"/>
        <v>15456.739999999994</v>
      </c>
      <c r="S169" s="118">
        <f t="shared" si="182"/>
        <v>21276.202609999993</v>
      </c>
      <c r="T169" s="118">
        <v>240.9</v>
      </c>
      <c r="U169" s="118">
        <v>329.94</v>
      </c>
      <c r="V169" s="119">
        <f t="shared" si="183"/>
        <v>4571.0399999999991</v>
      </c>
      <c r="W169" s="119">
        <f t="shared" si="184"/>
        <v>25847.242609999994</v>
      </c>
      <c r="X169" s="109">
        <f t="shared" si="185"/>
        <v>23130</v>
      </c>
      <c r="Y169" s="6">
        <f t="shared" si="186"/>
        <v>2717.2426099999939</v>
      </c>
      <c r="Z169" s="4">
        <f t="shared" si="187"/>
        <v>0.11747698270644169</v>
      </c>
      <c r="AA169" s="4">
        <f t="shared" si="188"/>
        <v>0.14641136195131588</v>
      </c>
      <c r="AB169" s="1">
        <f t="shared" si="189"/>
        <v>0.17684826458941186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69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169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170"/>
  <sheetViews>
    <sheetView workbookViewId="0">
      <pane xSplit="1" ySplit="1" topLeftCell="B151" activePane="bottomRight" state="frozen"/>
      <selection activeCell="D23" sqref="D23"/>
      <selection pane="topRight" activeCell="D23" sqref="D23"/>
      <selection pane="bottomLeft" activeCell="D23" sqref="D23"/>
      <selection pane="bottomRight" activeCell="J173" sqref="J173"/>
    </sheetView>
  </sheetViews>
  <sheetFormatPr baseColWidth="10" defaultRowHeight="16"/>
  <cols>
    <col min="1" max="1" width="13.5" style="109" bestFit="1" customWidth="1"/>
    <col min="2" max="2" width="6" bestFit="1" customWidth="1"/>
    <col min="3" max="4" width="8.5" bestFit="1" customWidth="1"/>
    <col min="5" max="5" width="4.1640625" customWidth="1"/>
    <col min="6" max="6" width="8.83203125" style="35" customWidth="1"/>
    <col min="7" max="7" width="9.1640625" style="32" customWidth="1"/>
    <col min="8" max="8" width="8.33203125" style="41" customWidth="1"/>
    <col min="9" max="9" width="3.5" customWidth="1"/>
    <col min="10" max="10" width="10.1640625" style="109" customWidth="1"/>
    <col min="11" max="11" width="3.5" style="97" customWidth="1"/>
    <col min="12" max="12" width="3.5" style="96" customWidth="1"/>
    <col min="13" max="13" width="3.33203125" style="97" customWidth="1"/>
    <col min="14" max="14" width="6" style="123" customWidth="1"/>
    <col min="15" max="16" width="3.83203125" style="103" customWidth="1"/>
    <col min="17" max="17" width="3.6640625" style="92" customWidth="1"/>
    <col min="18" max="18" width="9.1640625" customWidth="1"/>
    <col min="19" max="20" width="6.33203125" style="109" customWidth="1"/>
    <col min="21" max="21" width="6.33203125" style="126" customWidth="1"/>
    <col min="22" max="24" width="6.33203125" style="109" customWidth="1"/>
    <col min="25" max="25" width="10" customWidth="1"/>
    <col min="26" max="27" width="16.33203125" customWidth="1"/>
    <col min="28" max="28" width="7.8320312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20">
        <v>1.0047999999999999</v>
      </c>
      <c r="G1" s="31" t="s">
        <v>50</v>
      </c>
      <c r="H1" s="91" t="str">
        <f>"盈利"&amp;ROUND(SUM(H2:H19959),2)</f>
        <v>盈利2034.57</v>
      </c>
      <c r="I1" s="20" t="s">
        <v>6</v>
      </c>
      <c r="J1" s="47" t="s">
        <v>2</v>
      </c>
      <c r="K1" s="100" t="s">
        <v>628</v>
      </c>
      <c r="L1" s="101" t="s">
        <v>629</v>
      </c>
      <c r="M1" s="100" t="s">
        <v>630</v>
      </c>
      <c r="N1" s="124" t="str">
        <f ca="1">TEXT(ROUND(SUM(H2:H19956)/SUM(M2:M19956)*365,4),"0.00%"
&amp;
" 
年化")</f>
        <v>34.40% 
年化</v>
      </c>
      <c r="O1" s="100" t="s">
        <v>10</v>
      </c>
      <c r="P1" s="104" t="s">
        <v>8</v>
      </c>
      <c r="Q1" s="106" t="s">
        <v>631</v>
      </c>
      <c r="R1" s="20" t="s">
        <v>34</v>
      </c>
      <c r="S1" s="127" t="s">
        <v>33</v>
      </c>
      <c r="T1" s="128" t="s">
        <v>35</v>
      </c>
      <c r="U1" s="128" t="s">
        <v>36</v>
      </c>
      <c r="V1" s="128" t="s">
        <v>37</v>
      </c>
      <c r="W1" s="128" t="s">
        <v>38</v>
      </c>
      <c r="X1" s="127" t="s">
        <v>28</v>
      </c>
      <c r="Y1" s="20" t="s">
        <v>363</v>
      </c>
      <c r="Z1" t="s">
        <v>364</v>
      </c>
      <c r="AA1" s="17" t="s">
        <v>43</v>
      </c>
      <c r="AB1" t="s">
        <v>32</v>
      </c>
    </row>
    <row r="2" spans="1:28" hidden="1">
      <c r="A2" s="115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111" t="s">
        <v>276</v>
      </c>
      <c r="K2" s="98">
        <f>DATE(MID(J2,1,4),MID(J2,5,2),MID(J2,7,2))</f>
        <v>43467</v>
      </c>
      <c r="L2" s="99">
        <f ca="1">IF(LEN(J2) &gt; 15,DATE(MID(J2,12,4),MID(J2,16,2),MID(J2,18,2)),TEXT(TODAY(),"yyyy/m/d"))</f>
        <v>43529</v>
      </c>
      <c r="M2" s="97">
        <f ca="1">(L2-K2)*B2</f>
        <v>9300</v>
      </c>
      <c r="N2" s="122">
        <f ca="1">H2/M2*365</f>
        <v>1.5467365591397848</v>
      </c>
      <c r="O2" s="102">
        <f t="shared" ref="O2:O33" si="2">D2*C2</f>
        <v>150.003288</v>
      </c>
      <c r="P2" s="102">
        <f t="shared" ref="P2:P65" si="3">O2-B2</f>
        <v>3.2879999999977372E-3</v>
      </c>
      <c r="Q2" s="105">
        <f>O2/150</f>
        <v>1.00002192</v>
      </c>
      <c r="R2">
        <v>206.73</v>
      </c>
      <c r="S2" s="118">
        <f t="shared" ref="S2:S33" si="4">R2*D2</f>
        <v>150.003288</v>
      </c>
      <c r="T2" s="118"/>
      <c r="U2" s="125"/>
      <c r="V2" s="109">
        <v>0</v>
      </c>
      <c r="W2" s="119">
        <f>S2+V2</f>
        <v>150.003288</v>
      </c>
      <c r="X2" s="109">
        <f>B2</f>
        <v>150</v>
      </c>
      <c r="Y2" s="6">
        <f>W2-X2</f>
        <v>3.2879999999977372E-3</v>
      </c>
      <c r="Z2" s="4">
        <f>W2/X2-1</f>
        <v>2.1920000000008599E-5</v>
      </c>
      <c r="AA2" s="4">
        <f>S2/(X2-V2)-1</f>
        <v>2.1920000000008599E-5</v>
      </c>
      <c r="AB2" s="1">
        <f>V2/W2</f>
        <v>0</v>
      </c>
    </row>
    <row r="3" spans="1:28" hidden="1">
      <c r="A3" s="115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111" t="s">
        <v>277</v>
      </c>
      <c r="K3" s="98">
        <f t="shared" ref="K3:K66" si="5">DATE(MID(J3,1,4),MID(J3,5,2),MID(J3,7,2))</f>
        <v>43468</v>
      </c>
      <c r="L3" s="99">
        <f t="shared" ref="L3:L66" ca="1" si="6">IF(LEN(J3) &gt; 15,DATE(MID(J3,12,4),MID(J3,16,2),MID(J3,18,2)),TEXT(TODAY(),"yyyy/m/d"))</f>
        <v>43529</v>
      </c>
      <c r="M3" s="97">
        <f t="shared" ref="M3:M66" ca="1" si="7">(L3-K3)*B3</f>
        <v>9150</v>
      </c>
      <c r="N3" s="122">
        <f t="shared" ref="N3:N66" ca="1" si="8">H3/M3*365</f>
        <v>1.6040054644808748</v>
      </c>
      <c r="O3" s="102">
        <f t="shared" si="2"/>
        <v>149.99822500000002</v>
      </c>
      <c r="P3" s="102">
        <f t="shared" si="3"/>
        <v>-1.7749999999807642E-3</v>
      </c>
      <c r="Q3" s="105">
        <f t="shared" ref="Q3:Q34" si="9">O3/150</f>
        <v>0.99998816666666679</v>
      </c>
      <c r="R3">
        <f t="shared" ref="R3:R10" si="10">R2+C3</f>
        <v>414.34000000000003</v>
      </c>
      <c r="S3" s="118">
        <f t="shared" si="4"/>
        <v>299.36065000000002</v>
      </c>
      <c r="T3" s="118"/>
      <c r="U3" s="125"/>
      <c r="V3" s="109">
        <v>0</v>
      </c>
      <c r="W3" s="119">
        <f t="shared" ref="W3:W36" si="11">S3+V3</f>
        <v>299.36065000000002</v>
      </c>
      <c r="X3" s="109">
        <f t="shared" ref="X3:X34" si="12">X2+B3</f>
        <v>300</v>
      </c>
      <c r="Y3" s="6">
        <f t="shared" ref="Y3:Y36" si="13">W3-X3</f>
        <v>-0.63934999999997899</v>
      </c>
      <c r="Z3" s="4">
        <f>W3/X3-1</f>
        <v>-2.131166666666573E-3</v>
      </c>
      <c r="AA3" s="4">
        <f t="shared" ref="AA3:AA66" si="14">S3/(X3-V3)-1</f>
        <v>-2.131166666666573E-3</v>
      </c>
      <c r="AB3" s="1">
        <f t="shared" ref="AB3:AB66" si="15">V3/W3</f>
        <v>0</v>
      </c>
    </row>
    <row r="4" spans="1:28" hidden="1">
      <c r="A4" s="115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111" t="s">
        <v>278</v>
      </c>
      <c r="K4" s="98">
        <f t="shared" si="5"/>
        <v>43469</v>
      </c>
      <c r="L4" s="99">
        <f t="shared" ca="1" si="6"/>
        <v>43529</v>
      </c>
      <c r="M4" s="97">
        <f t="shared" ca="1" si="7"/>
        <v>9000</v>
      </c>
      <c r="N4" s="122">
        <f t="shared" ca="1" si="8"/>
        <v>1.4628388888888886</v>
      </c>
      <c r="O4" s="102">
        <f t="shared" si="2"/>
        <v>150.002274</v>
      </c>
      <c r="P4" s="102">
        <f t="shared" si="3"/>
        <v>2.2739999999998872E-3</v>
      </c>
      <c r="Q4" s="105">
        <f t="shared" si="9"/>
        <v>1.00001516</v>
      </c>
      <c r="R4">
        <f t="shared" si="10"/>
        <v>617.43000000000006</v>
      </c>
      <c r="S4" s="118">
        <f t="shared" si="4"/>
        <v>456.03379800000005</v>
      </c>
      <c r="T4" s="118"/>
      <c r="U4" s="125"/>
      <c r="V4" s="109">
        <v>0</v>
      </c>
      <c r="W4" s="119">
        <f t="shared" si="11"/>
        <v>456.03379800000005</v>
      </c>
      <c r="X4" s="109">
        <f t="shared" si="12"/>
        <v>450</v>
      </c>
      <c r="Y4" s="6">
        <f t="shared" si="13"/>
        <v>6.0337980000000471</v>
      </c>
      <c r="Z4" s="4">
        <f t="shared" ref="Z4:Z67" si="16">W4/X4-1</f>
        <v>1.3408440000000077E-2</v>
      </c>
      <c r="AA4" s="4">
        <f t="shared" si="14"/>
        <v>1.3408440000000077E-2</v>
      </c>
      <c r="AB4" s="1">
        <f t="shared" si="15"/>
        <v>0</v>
      </c>
    </row>
    <row r="5" spans="1:28" hidden="1">
      <c r="A5" s="115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111" t="s">
        <v>279</v>
      </c>
      <c r="K5" s="98">
        <f t="shared" si="5"/>
        <v>43472</v>
      </c>
      <c r="L5" s="99">
        <f t="shared" ca="1" si="6"/>
        <v>43530</v>
      </c>
      <c r="M5" s="97">
        <f t="shared" ca="1" si="7"/>
        <v>8700</v>
      </c>
      <c r="N5" s="122">
        <f t="shared" ca="1" si="8"/>
        <v>1.5074080459770118</v>
      </c>
      <c r="O5" s="102">
        <f t="shared" si="2"/>
        <v>149.999616</v>
      </c>
      <c r="P5" s="102">
        <f t="shared" si="3"/>
        <v>-3.8399999999683132E-4</v>
      </c>
      <c r="Q5" s="105">
        <f t="shared" si="9"/>
        <v>0.99999744000000002</v>
      </c>
      <c r="R5">
        <f t="shared" si="10"/>
        <v>817.11000000000013</v>
      </c>
      <c r="S5" s="118">
        <f t="shared" si="4"/>
        <v>613.81303200000013</v>
      </c>
      <c r="T5" s="118"/>
      <c r="U5" s="125"/>
      <c r="V5" s="109">
        <v>0</v>
      </c>
      <c r="W5" s="119">
        <f t="shared" si="11"/>
        <v>613.81303200000013</v>
      </c>
      <c r="X5" s="109">
        <f t="shared" si="12"/>
        <v>600</v>
      </c>
      <c r="Y5" s="6">
        <f t="shared" si="13"/>
        <v>13.813032000000135</v>
      </c>
      <c r="Z5" s="4">
        <f t="shared" si="16"/>
        <v>2.3021720000000245E-2</v>
      </c>
      <c r="AA5" s="4">
        <f t="shared" si="14"/>
        <v>2.3021720000000245E-2</v>
      </c>
      <c r="AB5" s="1">
        <f t="shared" si="15"/>
        <v>0</v>
      </c>
    </row>
    <row r="6" spans="1:28" hidden="1">
      <c r="A6" s="115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111" t="s">
        <v>280</v>
      </c>
      <c r="K6" s="98">
        <f t="shared" si="5"/>
        <v>43473</v>
      </c>
      <c r="L6" s="99">
        <f t="shared" ca="1" si="6"/>
        <v>43530</v>
      </c>
      <c r="M6" s="97">
        <f t="shared" ca="1" si="7"/>
        <v>8550</v>
      </c>
      <c r="N6" s="122">
        <f t="shared" ca="1" si="8"/>
        <v>1.5530643274853799</v>
      </c>
      <c r="O6" s="102">
        <f t="shared" si="2"/>
        <v>149.99990399999999</v>
      </c>
      <c r="P6" s="102">
        <f t="shared" si="3"/>
        <v>-9.6000000013418685E-5</v>
      </c>
      <c r="Q6" s="105">
        <f t="shared" si="9"/>
        <v>0.99999935999999989</v>
      </c>
      <c r="R6">
        <f t="shared" si="10"/>
        <v>1017.2700000000001</v>
      </c>
      <c r="S6" s="118">
        <f t="shared" si="4"/>
        <v>762.34213799999998</v>
      </c>
      <c r="T6" s="118"/>
      <c r="U6" s="125"/>
      <c r="V6" s="109">
        <v>0</v>
      </c>
      <c r="W6" s="119">
        <f t="shared" si="11"/>
        <v>762.34213799999998</v>
      </c>
      <c r="X6" s="109">
        <f t="shared" si="12"/>
        <v>750</v>
      </c>
      <c r="Y6" s="6">
        <f t="shared" si="13"/>
        <v>12.342137999999977</v>
      </c>
      <c r="Z6" s="4">
        <f t="shared" si="16"/>
        <v>1.6456183999999929E-2</v>
      </c>
      <c r="AA6" s="4">
        <f t="shared" si="14"/>
        <v>1.6456183999999929E-2</v>
      </c>
      <c r="AB6" s="1">
        <f t="shared" si="15"/>
        <v>0</v>
      </c>
    </row>
    <row r="7" spans="1:28" hidden="1">
      <c r="A7" s="115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111" t="s">
        <v>281</v>
      </c>
      <c r="K7" s="98">
        <f t="shared" si="5"/>
        <v>43474</v>
      </c>
      <c r="L7" s="99">
        <f t="shared" ca="1" si="6"/>
        <v>43530</v>
      </c>
      <c r="M7" s="97">
        <f t="shared" ca="1" si="7"/>
        <v>8400</v>
      </c>
      <c r="N7" s="122">
        <f t="shared" ca="1" si="8"/>
        <v>1.5590714285714284</v>
      </c>
      <c r="O7" s="102">
        <f t="shared" si="2"/>
        <v>150.001982</v>
      </c>
      <c r="P7" s="102">
        <f t="shared" si="3"/>
        <v>1.9819999999981519E-3</v>
      </c>
      <c r="Q7" s="105">
        <f t="shared" si="9"/>
        <v>1.0000132133333333</v>
      </c>
      <c r="R7">
        <f t="shared" si="10"/>
        <v>1216.9000000000001</v>
      </c>
      <c r="S7" s="118">
        <f t="shared" si="4"/>
        <v>914.37865999999997</v>
      </c>
      <c r="T7" s="118"/>
      <c r="U7" s="125"/>
      <c r="V7" s="109">
        <v>0</v>
      </c>
      <c r="W7" s="119">
        <f t="shared" si="11"/>
        <v>914.37865999999997</v>
      </c>
      <c r="X7" s="109">
        <f t="shared" si="12"/>
        <v>900</v>
      </c>
      <c r="Y7" s="6">
        <f t="shared" si="13"/>
        <v>14.378659999999968</v>
      </c>
      <c r="Z7" s="4">
        <f t="shared" si="16"/>
        <v>1.5976288888888801E-2</v>
      </c>
      <c r="AA7" s="4">
        <f t="shared" si="14"/>
        <v>1.5976288888888801E-2</v>
      </c>
      <c r="AB7" s="1">
        <f t="shared" si="15"/>
        <v>0</v>
      </c>
    </row>
    <row r="8" spans="1:28" hidden="1">
      <c r="A8" s="115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111" t="s">
        <v>282</v>
      </c>
      <c r="K8" s="98">
        <f t="shared" si="5"/>
        <v>43475</v>
      </c>
      <c r="L8" s="99">
        <f t="shared" ca="1" si="6"/>
        <v>43530</v>
      </c>
      <c r="M8" s="97">
        <f t="shared" ca="1" si="7"/>
        <v>8250</v>
      </c>
      <c r="N8" s="122">
        <f t="shared" ca="1" si="8"/>
        <v>1.6051151515151516</v>
      </c>
      <c r="O8" s="102">
        <f t="shared" si="2"/>
        <v>150.00248999999999</v>
      </c>
      <c r="P8" s="102">
        <f t="shared" si="3"/>
        <v>2.4899999999945521E-3</v>
      </c>
      <c r="Q8" s="105">
        <f t="shared" si="9"/>
        <v>1.0000165999999999</v>
      </c>
      <c r="R8">
        <f t="shared" si="10"/>
        <v>1416.8500000000001</v>
      </c>
      <c r="S8" s="118">
        <f t="shared" si="4"/>
        <v>1062.9208700000001</v>
      </c>
      <c r="T8" s="118"/>
      <c r="U8" s="125"/>
      <c r="V8" s="109">
        <v>0</v>
      </c>
      <c r="W8" s="119">
        <f t="shared" si="11"/>
        <v>1062.9208700000001</v>
      </c>
      <c r="X8" s="109">
        <f t="shared" si="12"/>
        <v>1050</v>
      </c>
      <c r="Y8" s="6">
        <f t="shared" si="13"/>
        <v>12.92087000000015</v>
      </c>
      <c r="Z8" s="4">
        <f t="shared" si="16"/>
        <v>1.230559047619062E-2</v>
      </c>
      <c r="AA8" s="4">
        <f t="shared" si="14"/>
        <v>1.230559047619062E-2</v>
      </c>
      <c r="AB8" s="1">
        <f t="shared" si="15"/>
        <v>0</v>
      </c>
    </row>
    <row r="9" spans="1:28" hidden="1">
      <c r="A9" s="115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111" t="s">
        <v>283</v>
      </c>
      <c r="K9" s="98">
        <f t="shared" si="5"/>
        <v>43476</v>
      </c>
      <c r="L9" s="99">
        <f t="shared" ca="1" si="6"/>
        <v>43530</v>
      </c>
      <c r="M9" s="97">
        <f t="shared" ca="1" si="7"/>
        <v>8100</v>
      </c>
      <c r="N9" s="122">
        <f t="shared" ca="1" si="8"/>
        <v>1.569049382716049</v>
      </c>
      <c r="O9" s="102">
        <f t="shared" si="2"/>
        <v>149.99889300000001</v>
      </c>
      <c r="P9" s="102">
        <f t="shared" si="3"/>
        <v>-1.1069999999904212E-3</v>
      </c>
      <c r="Q9" s="105">
        <f t="shared" si="9"/>
        <v>0.99999262000000011</v>
      </c>
      <c r="R9">
        <f t="shared" si="10"/>
        <v>1615.3400000000001</v>
      </c>
      <c r="S9" s="118">
        <f t="shared" si="4"/>
        <v>1220.7124380000002</v>
      </c>
      <c r="T9" s="118"/>
      <c r="U9" s="125"/>
      <c r="V9" s="109">
        <v>0</v>
      </c>
      <c r="W9" s="119">
        <f t="shared" si="11"/>
        <v>1220.7124380000002</v>
      </c>
      <c r="X9" s="109">
        <f t="shared" si="12"/>
        <v>1200</v>
      </c>
      <c r="Y9" s="6">
        <f t="shared" si="13"/>
        <v>20.712438000000247</v>
      </c>
      <c r="Z9" s="4">
        <f t="shared" si="16"/>
        <v>1.7260365000000277E-2</v>
      </c>
      <c r="AA9" s="4">
        <f t="shared" si="14"/>
        <v>1.7260365000000277E-2</v>
      </c>
      <c r="AB9" s="1">
        <f t="shared" si="15"/>
        <v>0</v>
      </c>
    </row>
    <row r="10" spans="1:28" hidden="1">
      <c r="A10" s="115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111" t="s">
        <v>284</v>
      </c>
      <c r="K10" s="98">
        <f t="shared" si="5"/>
        <v>43479</v>
      </c>
      <c r="L10" s="99">
        <f t="shared" ca="1" si="6"/>
        <v>43530</v>
      </c>
      <c r="M10" s="97">
        <f t="shared" ca="1" si="7"/>
        <v>7650</v>
      </c>
      <c r="N10" s="122">
        <f t="shared" ca="1" si="8"/>
        <v>1.7181241830065357</v>
      </c>
      <c r="O10" s="102">
        <f t="shared" si="2"/>
        <v>149.99978400000001</v>
      </c>
      <c r="P10" s="102">
        <f t="shared" si="3"/>
        <v>-2.159999999946649E-4</v>
      </c>
      <c r="Q10" s="105">
        <f t="shared" si="9"/>
        <v>0.99999855999999998</v>
      </c>
      <c r="R10">
        <f t="shared" si="10"/>
        <v>1815.1000000000001</v>
      </c>
      <c r="S10" s="118">
        <f t="shared" si="4"/>
        <v>1362.9585900000002</v>
      </c>
      <c r="T10" s="118"/>
      <c r="U10" s="125"/>
      <c r="V10" s="109">
        <v>0</v>
      </c>
      <c r="W10" s="119">
        <f t="shared" si="11"/>
        <v>1362.9585900000002</v>
      </c>
      <c r="X10" s="109">
        <f t="shared" si="12"/>
        <v>1350</v>
      </c>
      <c r="Y10" s="6">
        <f t="shared" si="13"/>
        <v>12.958590000000186</v>
      </c>
      <c r="Z10" s="4">
        <f t="shared" si="16"/>
        <v>9.5989555555557882E-3</v>
      </c>
      <c r="AA10" s="4">
        <f t="shared" si="14"/>
        <v>9.5989555555557882E-3</v>
      </c>
      <c r="AB10" s="1">
        <f t="shared" si="15"/>
        <v>0</v>
      </c>
    </row>
    <row r="11" spans="1:28" hidden="1">
      <c r="A11" s="115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111" t="s">
        <v>285</v>
      </c>
      <c r="K11" s="98">
        <f t="shared" si="5"/>
        <v>43480</v>
      </c>
      <c r="L11" s="99">
        <f t="shared" ca="1" si="6"/>
        <v>43531</v>
      </c>
      <c r="M11" s="97">
        <f t="shared" ca="1" si="7"/>
        <v>7650</v>
      </c>
      <c r="N11" s="122">
        <f t="shared" ca="1" si="8"/>
        <v>1.7090588235294115</v>
      </c>
      <c r="O11" s="102">
        <f t="shared" si="2"/>
        <v>150.00071000000003</v>
      </c>
      <c r="P11" s="102">
        <f t="shared" si="3"/>
        <v>7.1000000002641173E-4</v>
      </c>
      <c r="Q11" s="105">
        <f t="shared" si="9"/>
        <v>1.0000047333333335</v>
      </c>
      <c r="R11" s="6">
        <f t="shared" ref="R11:R42" si="17">R10+C11-T11</f>
        <v>2012.21</v>
      </c>
      <c r="S11" s="118">
        <f t="shared" si="4"/>
        <v>1531.2918099999999</v>
      </c>
      <c r="T11" s="118"/>
      <c r="U11" s="125"/>
      <c r="V11" s="109">
        <v>0</v>
      </c>
      <c r="W11" s="119">
        <f t="shared" si="11"/>
        <v>1531.2918099999999</v>
      </c>
      <c r="X11" s="109">
        <f t="shared" si="12"/>
        <v>1500</v>
      </c>
      <c r="Y11" s="6">
        <f t="shared" si="13"/>
        <v>31.291809999999941</v>
      </c>
      <c r="Z11" s="4">
        <f t="shared" si="16"/>
        <v>2.0861206666666687E-2</v>
      </c>
      <c r="AA11" s="4">
        <f t="shared" si="14"/>
        <v>2.0861206666666687E-2</v>
      </c>
      <c r="AB11" s="1">
        <f t="shared" si="15"/>
        <v>0</v>
      </c>
    </row>
    <row r="12" spans="1:28" hidden="1">
      <c r="A12" s="115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111" t="s">
        <v>286</v>
      </c>
      <c r="K12" s="98">
        <f t="shared" si="5"/>
        <v>43481</v>
      </c>
      <c r="L12" s="99">
        <f t="shared" ca="1" si="6"/>
        <v>43531</v>
      </c>
      <c r="M12" s="97">
        <f t="shared" ca="1" si="7"/>
        <v>7500</v>
      </c>
      <c r="N12" s="122">
        <f t="shared" ca="1" si="8"/>
        <v>1.7646533333333327</v>
      </c>
      <c r="O12" s="102">
        <f t="shared" si="2"/>
        <v>150.002736</v>
      </c>
      <c r="P12" s="102">
        <f t="shared" si="3"/>
        <v>2.7359999999987394E-3</v>
      </c>
      <c r="Q12" s="105">
        <f t="shared" si="9"/>
        <v>1.0000182399999999</v>
      </c>
      <c r="R12" s="6">
        <f t="shared" si="17"/>
        <v>2209.79</v>
      </c>
      <c r="S12" s="118">
        <f t="shared" si="4"/>
        <v>1677.672568</v>
      </c>
      <c r="T12" s="118"/>
      <c r="U12" s="125"/>
      <c r="V12" s="109">
        <v>0</v>
      </c>
      <c r="W12" s="119">
        <f t="shared" si="11"/>
        <v>1677.672568</v>
      </c>
      <c r="X12" s="109">
        <f t="shared" si="12"/>
        <v>1650</v>
      </c>
      <c r="Y12" s="6">
        <f t="shared" si="13"/>
        <v>27.672567999999956</v>
      </c>
      <c r="Z12" s="4">
        <f t="shared" si="16"/>
        <v>1.6771253333333291E-2</v>
      </c>
      <c r="AA12" s="4">
        <f t="shared" si="14"/>
        <v>1.6771253333333291E-2</v>
      </c>
      <c r="AB12" s="1">
        <f t="shared" si="15"/>
        <v>0</v>
      </c>
    </row>
    <row r="13" spans="1:28" hidden="1">
      <c r="A13" s="115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111" t="s">
        <v>287</v>
      </c>
      <c r="K13" s="98">
        <f t="shared" si="5"/>
        <v>43482</v>
      </c>
      <c r="L13" s="99">
        <f t="shared" ca="1" si="6"/>
        <v>43530</v>
      </c>
      <c r="M13" s="97">
        <f t="shared" ca="1" si="7"/>
        <v>7200</v>
      </c>
      <c r="N13" s="122">
        <f t="shared" ca="1" si="8"/>
        <v>1.7890069444444439</v>
      </c>
      <c r="O13" s="102">
        <f t="shared" si="2"/>
        <v>149.99866200000002</v>
      </c>
      <c r="P13" s="102">
        <f t="shared" si="3"/>
        <v>-1.3379999999756365E-3</v>
      </c>
      <c r="Q13" s="105">
        <f t="shared" si="9"/>
        <v>0.99999108000000014</v>
      </c>
      <c r="R13" s="6">
        <f t="shared" si="17"/>
        <v>2408.7799999999997</v>
      </c>
      <c r="S13" s="118">
        <f t="shared" si="4"/>
        <v>1815.7383639999998</v>
      </c>
      <c r="T13" s="118"/>
      <c r="U13" s="125"/>
      <c r="V13" s="109">
        <v>0</v>
      </c>
      <c r="W13" s="119">
        <f t="shared" si="11"/>
        <v>1815.7383639999998</v>
      </c>
      <c r="X13" s="109">
        <f t="shared" si="12"/>
        <v>1800</v>
      </c>
      <c r="Y13" s="6">
        <f t="shared" si="13"/>
        <v>15.738363999999819</v>
      </c>
      <c r="Z13" s="4">
        <f t="shared" si="16"/>
        <v>8.743535555555404E-3</v>
      </c>
      <c r="AA13" s="4">
        <f t="shared" si="14"/>
        <v>8.743535555555404E-3</v>
      </c>
      <c r="AB13" s="1">
        <f t="shared" si="15"/>
        <v>0</v>
      </c>
    </row>
    <row r="14" spans="1:28" hidden="1">
      <c r="A14" s="115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111" t="s">
        <v>288</v>
      </c>
      <c r="K14" s="98">
        <f t="shared" si="5"/>
        <v>43483</v>
      </c>
      <c r="L14" s="99">
        <f t="shared" ca="1" si="6"/>
        <v>43531</v>
      </c>
      <c r="M14" s="97">
        <f t="shared" ca="1" si="7"/>
        <v>7200</v>
      </c>
      <c r="N14" s="122">
        <f t="shared" ca="1" si="8"/>
        <v>1.8138472222222224</v>
      </c>
      <c r="O14" s="102">
        <f t="shared" si="2"/>
        <v>149.99758800000001</v>
      </c>
      <c r="P14" s="102">
        <f t="shared" si="3"/>
        <v>-2.4119999999925312E-3</v>
      </c>
      <c r="Q14" s="105">
        <f t="shared" si="9"/>
        <v>0.99998392000000003</v>
      </c>
      <c r="R14" s="6">
        <f t="shared" si="17"/>
        <v>2605.8599999999997</v>
      </c>
      <c r="S14" s="118">
        <f t="shared" si="4"/>
        <v>1983.3200459999998</v>
      </c>
      <c r="T14" s="118"/>
      <c r="U14" s="125"/>
      <c r="V14" s="109">
        <v>0</v>
      </c>
      <c r="W14" s="119">
        <f t="shared" si="11"/>
        <v>1983.3200459999998</v>
      </c>
      <c r="X14" s="109">
        <f t="shared" si="12"/>
        <v>1950</v>
      </c>
      <c r="Y14" s="6">
        <f t="shared" si="13"/>
        <v>33.32004599999982</v>
      </c>
      <c r="Z14" s="4">
        <f t="shared" si="16"/>
        <v>1.7087203076922908E-2</v>
      </c>
      <c r="AA14" s="4">
        <f t="shared" si="14"/>
        <v>1.7087203076922908E-2</v>
      </c>
      <c r="AB14" s="1">
        <f t="shared" si="15"/>
        <v>0</v>
      </c>
    </row>
    <row r="15" spans="1:28" hidden="1">
      <c r="A15" s="115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111" t="s">
        <v>289</v>
      </c>
      <c r="K15" s="98">
        <f t="shared" si="5"/>
        <v>43486</v>
      </c>
      <c r="L15" s="99">
        <f t="shared" ca="1" si="6"/>
        <v>43531</v>
      </c>
      <c r="M15" s="97">
        <f t="shared" ca="1" si="7"/>
        <v>6750</v>
      </c>
      <c r="N15" s="122">
        <f t="shared" ca="1" si="8"/>
        <v>1.8790740740740741</v>
      </c>
      <c r="O15" s="102">
        <f t="shared" si="2"/>
        <v>150.00309199999998</v>
      </c>
      <c r="P15" s="102">
        <f t="shared" si="3"/>
        <v>3.0919999999809988E-3</v>
      </c>
      <c r="Q15" s="105">
        <f t="shared" si="9"/>
        <v>1.0000206133333331</v>
      </c>
      <c r="R15" s="6">
        <f t="shared" si="17"/>
        <v>2801.8399999999997</v>
      </c>
      <c r="S15" s="118">
        <f t="shared" si="4"/>
        <v>2144.5283359999999</v>
      </c>
      <c r="T15" s="118"/>
      <c r="U15" s="125"/>
      <c r="V15" s="109">
        <v>0</v>
      </c>
      <c r="W15" s="119">
        <f t="shared" si="11"/>
        <v>2144.5283359999999</v>
      </c>
      <c r="X15" s="109">
        <f t="shared" si="12"/>
        <v>2100</v>
      </c>
      <c r="Y15" s="6">
        <f t="shared" si="13"/>
        <v>44.528335999999854</v>
      </c>
      <c r="Z15" s="4">
        <f t="shared" si="16"/>
        <v>2.120396952380954E-2</v>
      </c>
      <c r="AA15" s="4">
        <f t="shared" si="14"/>
        <v>2.120396952380954E-2</v>
      </c>
      <c r="AB15" s="1">
        <f t="shared" si="15"/>
        <v>0</v>
      </c>
    </row>
    <row r="16" spans="1:28" hidden="1">
      <c r="A16" s="115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111" t="s">
        <v>290</v>
      </c>
      <c r="K16" s="98">
        <f t="shared" si="5"/>
        <v>43487</v>
      </c>
      <c r="L16" s="99">
        <f t="shared" ca="1" si="6"/>
        <v>43530</v>
      </c>
      <c r="M16" s="97">
        <f t="shared" ca="1" si="7"/>
        <v>6450</v>
      </c>
      <c r="N16" s="122">
        <f t="shared" ca="1" si="8"/>
        <v>1.9857131782945738</v>
      </c>
      <c r="O16" s="102">
        <f t="shared" si="2"/>
        <v>149.99938800000001</v>
      </c>
      <c r="P16" s="102">
        <f t="shared" si="3"/>
        <v>-6.1199999998962085E-4</v>
      </c>
      <c r="Q16" s="105">
        <f t="shared" si="9"/>
        <v>0.99999592000000004</v>
      </c>
      <c r="R16" s="6">
        <f t="shared" si="17"/>
        <v>3000.62</v>
      </c>
      <c r="S16" s="118">
        <f t="shared" si="4"/>
        <v>2264.2678519999999</v>
      </c>
      <c r="T16" s="118"/>
      <c r="U16" s="125"/>
      <c r="V16" s="109">
        <v>0</v>
      </c>
      <c r="W16" s="119">
        <f t="shared" si="11"/>
        <v>2264.2678519999999</v>
      </c>
      <c r="X16" s="109">
        <f t="shared" si="12"/>
        <v>2250</v>
      </c>
      <c r="Y16" s="6">
        <f t="shared" si="13"/>
        <v>14.267851999999948</v>
      </c>
      <c r="Z16" s="4">
        <f t="shared" si="16"/>
        <v>6.3412675555556408E-3</v>
      </c>
      <c r="AA16" s="4">
        <f t="shared" si="14"/>
        <v>6.3412675555556408E-3</v>
      </c>
      <c r="AB16" s="1">
        <f t="shared" si="15"/>
        <v>0</v>
      </c>
    </row>
    <row r="17" spans="1:28" hidden="1">
      <c r="A17" s="115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111" t="s">
        <v>291</v>
      </c>
      <c r="K17" s="98">
        <f t="shared" si="5"/>
        <v>43488</v>
      </c>
      <c r="L17" s="99">
        <f t="shared" ca="1" si="6"/>
        <v>43530</v>
      </c>
      <c r="M17" s="97">
        <f t="shared" ca="1" si="7"/>
        <v>6300</v>
      </c>
      <c r="N17" s="122">
        <f t="shared" ca="1" si="8"/>
        <v>2.0156111111111108</v>
      </c>
      <c r="O17" s="102">
        <f t="shared" si="2"/>
        <v>150.00079600000001</v>
      </c>
      <c r="P17" s="102">
        <f t="shared" si="3"/>
        <v>7.9600000000823457E-4</v>
      </c>
      <c r="Q17" s="105">
        <f t="shared" si="9"/>
        <v>1.0000053066666668</v>
      </c>
      <c r="R17" s="6">
        <f t="shared" si="17"/>
        <v>3199.06</v>
      </c>
      <c r="S17" s="118">
        <f t="shared" si="4"/>
        <v>2418.1694539999999</v>
      </c>
      <c r="T17" s="118"/>
      <c r="U17" s="125"/>
      <c r="V17" s="109">
        <v>0</v>
      </c>
      <c r="W17" s="119">
        <f t="shared" si="11"/>
        <v>2418.1694539999999</v>
      </c>
      <c r="X17" s="109">
        <f t="shared" si="12"/>
        <v>2400</v>
      </c>
      <c r="Y17" s="6">
        <f t="shared" si="13"/>
        <v>18.16945399999986</v>
      </c>
      <c r="Z17" s="4">
        <f t="shared" si="16"/>
        <v>7.5706058333333548E-3</v>
      </c>
      <c r="AA17" s="4">
        <f t="shared" si="14"/>
        <v>7.5706058333333548E-3</v>
      </c>
      <c r="AB17" s="1">
        <f t="shared" si="15"/>
        <v>0</v>
      </c>
    </row>
    <row r="18" spans="1:28" hidden="1">
      <c r="A18" s="115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111" t="s">
        <v>292</v>
      </c>
      <c r="K18" s="98">
        <f t="shared" si="5"/>
        <v>43489</v>
      </c>
      <c r="L18" s="99">
        <f t="shared" ca="1" si="6"/>
        <v>43531</v>
      </c>
      <c r="M18" s="97">
        <f t="shared" ca="1" si="7"/>
        <v>6300</v>
      </c>
      <c r="N18" s="122">
        <f t="shared" ca="1" si="8"/>
        <v>2.0938253968253959</v>
      </c>
      <c r="O18" s="102">
        <f t="shared" si="2"/>
        <v>150.00276500000001</v>
      </c>
      <c r="P18" s="102">
        <f t="shared" si="3"/>
        <v>2.7650000000107866E-3</v>
      </c>
      <c r="Q18" s="105">
        <f t="shared" si="9"/>
        <v>1.0000184333333335</v>
      </c>
      <c r="R18" s="6">
        <f t="shared" si="17"/>
        <v>3396.5099999999998</v>
      </c>
      <c r="S18" s="118">
        <f t="shared" si="4"/>
        <v>2580.3286469999998</v>
      </c>
      <c r="T18" s="118"/>
      <c r="U18" s="125"/>
      <c r="V18" s="109">
        <v>0</v>
      </c>
      <c r="W18" s="119">
        <f t="shared" si="11"/>
        <v>2580.3286469999998</v>
      </c>
      <c r="X18" s="109">
        <f t="shared" si="12"/>
        <v>2550</v>
      </c>
      <c r="Y18" s="6">
        <f t="shared" si="13"/>
        <v>30.328646999999819</v>
      </c>
      <c r="Z18" s="4">
        <f t="shared" si="16"/>
        <v>1.1893587058823485E-2</v>
      </c>
      <c r="AA18" s="4">
        <f t="shared" si="14"/>
        <v>1.1893587058823485E-2</v>
      </c>
      <c r="AB18" s="1">
        <f t="shared" si="15"/>
        <v>0</v>
      </c>
    </row>
    <row r="19" spans="1:28" hidden="1">
      <c r="A19" s="115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111" t="s">
        <v>293</v>
      </c>
      <c r="K19" s="98">
        <f t="shared" si="5"/>
        <v>43490</v>
      </c>
      <c r="L19" s="99">
        <f t="shared" ca="1" si="6"/>
        <v>43530</v>
      </c>
      <c r="M19" s="97">
        <f t="shared" ca="1" si="7"/>
        <v>6000</v>
      </c>
      <c r="N19" s="122">
        <f t="shared" ca="1" si="8"/>
        <v>2.1054416666666675</v>
      </c>
      <c r="O19" s="102">
        <f t="shared" si="2"/>
        <v>150.00351599999999</v>
      </c>
      <c r="P19" s="102">
        <f t="shared" si="3"/>
        <v>3.5159999999905267E-3</v>
      </c>
      <c r="Q19" s="105">
        <f t="shared" si="9"/>
        <v>1.0000234399999999</v>
      </c>
      <c r="R19" s="6">
        <f t="shared" si="17"/>
        <v>3594.7699999999995</v>
      </c>
      <c r="S19" s="118">
        <f t="shared" si="4"/>
        <v>2719.8029819999997</v>
      </c>
      <c r="T19" s="118"/>
      <c r="U19" s="125"/>
      <c r="V19" s="109">
        <v>0</v>
      </c>
      <c r="W19" s="119">
        <f t="shared" si="11"/>
        <v>2719.8029819999997</v>
      </c>
      <c r="X19" s="109">
        <f t="shared" si="12"/>
        <v>2700</v>
      </c>
      <c r="Y19" s="6">
        <f t="shared" si="13"/>
        <v>19.802981999999702</v>
      </c>
      <c r="Z19" s="4">
        <f t="shared" si="16"/>
        <v>7.3344377777777581E-3</v>
      </c>
      <c r="AA19" s="4">
        <f t="shared" si="14"/>
        <v>7.3344377777777581E-3</v>
      </c>
      <c r="AB19" s="1">
        <f t="shared" si="15"/>
        <v>0</v>
      </c>
    </row>
    <row r="20" spans="1:28" hidden="1">
      <c r="A20" s="115" t="s">
        <v>120</v>
      </c>
      <c r="B20" s="22">
        <v>270</v>
      </c>
      <c r="C20" s="23">
        <v>357.76</v>
      </c>
      <c r="D20" s="24">
        <v>0.75470000000000004</v>
      </c>
      <c r="E20" s="27">
        <f>10%*Q20+13%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111" t="s">
        <v>294</v>
      </c>
      <c r="K20" s="98">
        <f t="shared" si="5"/>
        <v>43493</v>
      </c>
      <c r="L20" s="99">
        <f t="shared" ca="1" si="6"/>
        <v>43556</v>
      </c>
      <c r="M20" s="97">
        <f t="shared" ca="1" si="7"/>
        <v>17010</v>
      </c>
      <c r="N20" s="122">
        <f t="shared" ca="1" si="8"/>
        <v>1.8271457965902407</v>
      </c>
      <c r="O20" s="102">
        <f t="shared" si="2"/>
        <v>270.00147199999998</v>
      </c>
      <c r="P20" s="102">
        <f t="shared" si="3"/>
        <v>1.4719999999783795E-3</v>
      </c>
      <c r="Q20" s="105">
        <f t="shared" si="9"/>
        <v>1.8000098133333331</v>
      </c>
      <c r="R20" s="6">
        <f t="shared" si="17"/>
        <v>3952.5299999999997</v>
      </c>
      <c r="S20" s="118">
        <f t="shared" si="4"/>
        <v>2982.9743909999997</v>
      </c>
      <c r="T20" s="118"/>
      <c r="U20" s="125"/>
      <c r="V20" s="109">
        <v>0</v>
      </c>
      <c r="W20" s="119">
        <f t="shared" si="11"/>
        <v>2982.9743909999997</v>
      </c>
      <c r="X20" s="109">
        <f t="shared" si="12"/>
        <v>2970</v>
      </c>
      <c r="Y20" s="6">
        <f t="shared" si="13"/>
        <v>12.974390999999741</v>
      </c>
      <c r="Z20" s="4">
        <f t="shared" si="16"/>
        <v>4.3684818181817242E-3</v>
      </c>
      <c r="AA20" s="4">
        <f t="shared" si="14"/>
        <v>4.3684818181817242E-3</v>
      </c>
      <c r="AB20" s="1">
        <f t="shared" si="15"/>
        <v>0</v>
      </c>
    </row>
    <row r="21" spans="1:28" hidden="1">
      <c r="A21" s="115" t="s">
        <v>121</v>
      </c>
      <c r="B21" s="22">
        <v>270</v>
      </c>
      <c r="C21" s="23">
        <v>361.93</v>
      </c>
      <c r="D21" s="24">
        <v>0.746</v>
      </c>
      <c r="E21" s="27">
        <f>10%*Q21+13%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111" t="s">
        <v>295</v>
      </c>
      <c r="K21" s="98">
        <f t="shared" si="5"/>
        <v>43494</v>
      </c>
      <c r="L21" s="99">
        <f t="shared" ca="1" si="6"/>
        <v>43556</v>
      </c>
      <c r="M21" s="97">
        <f t="shared" ca="1" si="7"/>
        <v>16740</v>
      </c>
      <c r="N21" s="122">
        <f t="shared" ca="1" si="8"/>
        <v>1.9468847072879336</v>
      </c>
      <c r="O21" s="102">
        <f t="shared" si="2"/>
        <v>269.99977999999999</v>
      </c>
      <c r="P21" s="102">
        <f t="shared" si="3"/>
        <v>-2.2000000001298758E-4</v>
      </c>
      <c r="Q21" s="105">
        <f t="shared" si="9"/>
        <v>1.7999985333333333</v>
      </c>
      <c r="R21" s="6">
        <f t="shared" si="17"/>
        <v>4314.46</v>
      </c>
      <c r="S21" s="118">
        <f t="shared" si="4"/>
        <v>3218.58716</v>
      </c>
      <c r="T21" s="118"/>
      <c r="U21" s="125"/>
      <c r="V21" s="109">
        <v>0</v>
      </c>
      <c r="W21" s="119">
        <f t="shared" si="11"/>
        <v>3218.58716</v>
      </c>
      <c r="X21" s="109">
        <f t="shared" si="12"/>
        <v>3240</v>
      </c>
      <c r="Y21" s="6">
        <f t="shared" si="13"/>
        <v>-21.41283999999996</v>
      </c>
      <c r="Z21" s="4">
        <f t="shared" si="16"/>
        <v>-6.608901234567921E-3</v>
      </c>
      <c r="AA21" s="4">
        <f t="shared" si="14"/>
        <v>-6.608901234567921E-3</v>
      </c>
      <c r="AB21" s="1">
        <f t="shared" si="15"/>
        <v>0</v>
      </c>
    </row>
    <row r="22" spans="1:28" hidden="1">
      <c r="A22" s="115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8">10%*Q22+13%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111" t="s">
        <v>296</v>
      </c>
      <c r="K22" s="98">
        <f t="shared" si="5"/>
        <v>43495</v>
      </c>
      <c r="L22" s="99">
        <f t="shared" ca="1" si="6"/>
        <v>43556</v>
      </c>
      <c r="M22" s="97">
        <f t="shared" ca="1" si="7"/>
        <v>16470</v>
      </c>
      <c r="N22" s="122">
        <f t="shared" ca="1" si="8"/>
        <v>2.0530418943533695</v>
      </c>
      <c r="O22" s="102">
        <f t="shared" si="2"/>
        <v>270.00062099999997</v>
      </c>
      <c r="P22" s="102">
        <f t="shared" si="3"/>
        <v>6.2099999996689803E-4</v>
      </c>
      <c r="Q22" s="105">
        <f t="shared" si="9"/>
        <v>1.8000041399999998</v>
      </c>
      <c r="R22" s="6">
        <f t="shared" si="17"/>
        <v>4679.7700000000004</v>
      </c>
      <c r="S22" s="118">
        <f t="shared" si="4"/>
        <v>3458.8180070000003</v>
      </c>
      <c r="T22" s="118"/>
      <c r="U22" s="125"/>
      <c r="V22" s="109">
        <v>0</v>
      </c>
      <c r="W22" s="119">
        <f t="shared" si="11"/>
        <v>3458.8180070000003</v>
      </c>
      <c r="X22" s="109">
        <f t="shared" si="12"/>
        <v>3510</v>
      </c>
      <c r="Y22" s="6">
        <f t="shared" si="13"/>
        <v>-51.181992999999693</v>
      </c>
      <c r="Z22" s="4">
        <f t="shared" si="16"/>
        <v>-1.458176438746428E-2</v>
      </c>
      <c r="AA22" s="4">
        <f t="shared" si="14"/>
        <v>-1.458176438746428E-2</v>
      </c>
      <c r="AB22" s="1">
        <f t="shared" si="15"/>
        <v>0</v>
      </c>
    </row>
    <row r="23" spans="1:28" hidden="1">
      <c r="A23" s="115" t="s">
        <v>123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111" t="s">
        <v>297</v>
      </c>
      <c r="K23" s="98">
        <f t="shared" si="5"/>
        <v>43496</v>
      </c>
      <c r="L23" s="99">
        <f t="shared" ca="1" si="6"/>
        <v>43545</v>
      </c>
      <c r="M23" s="97">
        <f t="shared" ca="1" si="7"/>
        <v>13230</v>
      </c>
      <c r="N23" s="122">
        <f t="shared" ca="1" si="8"/>
        <v>2.3544293272864696</v>
      </c>
      <c r="O23" s="102">
        <f t="shared" si="2"/>
        <v>270.00106</v>
      </c>
      <c r="P23" s="102">
        <f t="shared" si="3"/>
        <v>1.059999999995398E-3</v>
      </c>
      <c r="Q23" s="105">
        <f t="shared" si="9"/>
        <v>1.8000070666666665</v>
      </c>
      <c r="R23" s="6">
        <f t="shared" si="17"/>
        <v>5047.97</v>
      </c>
      <c r="S23" s="118">
        <f t="shared" si="4"/>
        <v>3701.6764010000002</v>
      </c>
      <c r="T23" s="118"/>
      <c r="U23" s="125"/>
      <c r="V23" s="109">
        <v>0</v>
      </c>
      <c r="W23" s="119">
        <f t="shared" si="11"/>
        <v>3701.6764010000002</v>
      </c>
      <c r="X23" s="109">
        <f t="shared" si="12"/>
        <v>3780</v>
      </c>
      <c r="Y23" s="6">
        <f t="shared" si="13"/>
        <v>-78.323598999999831</v>
      </c>
      <c r="Z23" s="4">
        <f t="shared" si="16"/>
        <v>-2.0720528835978747E-2</v>
      </c>
      <c r="AA23" s="4">
        <f t="shared" si="14"/>
        <v>-2.0720528835978747E-2</v>
      </c>
      <c r="AB23" s="1">
        <f t="shared" si="15"/>
        <v>0</v>
      </c>
    </row>
    <row r="24" spans="1:28" hidden="1">
      <c r="A24" s="115" t="s">
        <v>124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111" t="s">
        <v>298</v>
      </c>
      <c r="K24" s="98">
        <f t="shared" si="5"/>
        <v>43497</v>
      </c>
      <c r="L24" s="99">
        <f t="shared" ca="1" si="6"/>
        <v>43556</v>
      </c>
      <c r="M24" s="97">
        <f t="shared" ca="1" si="7"/>
        <v>15930</v>
      </c>
      <c r="N24" s="122">
        <f t="shared" ca="1" si="8"/>
        <v>1.9737037037037035</v>
      </c>
      <c r="O24" s="102">
        <f t="shared" si="2"/>
        <v>270.00277599999998</v>
      </c>
      <c r="P24" s="102">
        <f t="shared" si="3"/>
        <v>2.7759999999830143E-3</v>
      </c>
      <c r="Q24" s="105">
        <f t="shared" si="9"/>
        <v>1.8000185066666665</v>
      </c>
      <c r="R24" s="6">
        <f t="shared" si="17"/>
        <v>5406.7300000000005</v>
      </c>
      <c r="S24" s="118">
        <f t="shared" si="4"/>
        <v>4069.1049980000007</v>
      </c>
      <c r="T24" s="118"/>
      <c r="U24" s="125"/>
      <c r="V24" s="109">
        <v>0</v>
      </c>
      <c r="W24" s="119">
        <f t="shared" si="11"/>
        <v>4069.1049980000007</v>
      </c>
      <c r="X24" s="109">
        <f t="shared" si="12"/>
        <v>4050</v>
      </c>
      <c r="Y24" s="6">
        <f t="shared" si="13"/>
        <v>19.104998000000705</v>
      </c>
      <c r="Z24" s="4">
        <f t="shared" si="16"/>
        <v>4.7172834567903443E-3</v>
      </c>
      <c r="AA24" s="4">
        <f t="shared" si="14"/>
        <v>4.7172834567903443E-3</v>
      </c>
      <c r="AB24" s="1">
        <f t="shared" si="15"/>
        <v>0</v>
      </c>
    </row>
    <row r="25" spans="1:28" hidden="1">
      <c r="A25" s="115" t="s">
        <v>125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111" t="s">
        <v>299</v>
      </c>
      <c r="K25" s="98">
        <f t="shared" si="5"/>
        <v>43507</v>
      </c>
      <c r="L25" s="99">
        <f t="shared" ca="1" si="6"/>
        <v>43559</v>
      </c>
      <c r="M25" s="97">
        <f t="shared" ca="1" si="7"/>
        <v>14040</v>
      </c>
      <c r="N25" s="122">
        <f t="shared" ca="1" si="8"/>
        <v>2.1990990028490023</v>
      </c>
      <c r="O25" s="102">
        <f t="shared" si="2"/>
        <v>270.00131199999998</v>
      </c>
      <c r="P25" s="102">
        <f t="shared" si="3"/>
        <v>1.3119999999844367E-3</v>
      </c>
      <c r="Q25" s="105">
        <f t="shared" si="9"/>
        <v>1.8000087466666665</v>
      </c>
      <c r="R25" s="6">
        <f t="shared" si="17"/>
        <v>5757.2900000000009</v>
      </c>
      <c r="S25" s="118">
        <f t="shared" si="4"/>
        <v>4434.2647580000003</v>
      </c>
      <c r="T25" s="118"/>
      <c r="U25" s="125"/>
      <c r="V25" s="109">
        <v>0</v>
      </c>
      <c r="W25" s="119">
        <f t="shared" si="11"/>
        <v>4434.2647580000003</v>
      </c>
      <c r="X25" s="109">
        <f t="shared" si="12"/>
        <v>4320</v>
      </c>
      <c r="Y25" s="6">
        <f t="shared" si="13"/>
        <v>114.26475800000026</v>
      </c>
      <c r="Z25" s="4">
        <f t="shared" si="16"/>
        <v>2.6450175462963132E-2</v>
      </c>
      <c r="AA25" s="4">
        <f t="shared" si="14"/>
        <v>2.6450175462963132E-2</v>
      </c>
      <c r="AB25" s="1">
        <f t="shared" si="15"/>
        <v>0</v>
      </c>
    </row>
    <row r="26" spans="1:28" hidden="1">
      <c r="A26" s="115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111" t="s">
        <v>300</v>
      </c>
      <c r="K26" s="98">
        <f t="shared" si="5"/>
        <v>43508</v>
      </c>
      <c r="L26" s="99">
        <f t="shared" ca="1" si="6"/>
        <v>43531</v>
      </c>
      <c r="M26" s="97">
        <f t="shared" ca="1" si="7"/>
        <v>2760</v>
      </c>
      <c r="N26" s="122">
        <f t="shared" ca="1" si="8"/>
        <v>3.4013768115942029</v>
      </c>
      <c r="O26" s="102">
        <f t="shared" si="2"/>
        <v>120.000454</v>
      </c>
      <c r="P26" s="102">
        <f t="shared" si="3"/>
        <v>4.5400000000483942E-4</v>
      </c>
      <c r="Q26" s="105">
        <f t="shared" si="9"/>
        <v>0.80000302666666667</v>
      </c>
      <c r="R26" s="6">
        <f t="shared" si="17"/>
        <v>5911.8700000000008</v>
      </c>
      <c r="S26" s="118">
        <f t="shared" si="4"/>
        <v>4589.3846810000005</v>
      </c>
      <c r="T26" s="118"/>
      <c r="U26" s="125"/>
      <c r="V26" s="109">
        <v>0</v>
      </c>
      <c r="W26" s="119">
        <f t="shared" si="11"/>
        <v>4589.3846810000005</v>
      </c>
      <c r="X26" s="109">
        <f t="shared" si="12"/>
        <v>4440</v>
      </c>
      <c r="Y26" s="6">
        <f t="shared" si="13"/>
        <v>149.38468100000046</v>
      </c>
      <c r="Z26" s="4">
        <f t="shared" si="16"/>
        <v>3.3645198423423617E-2</v>
      </c>
      <c r="AA26" s="4">
        <f t="shared" si="14"/>
        <v>3.3645198423423617E-2</v>
      </c>
      <c r="AB26" s="1">
        <f t="shared" si="15"/>
        <v>0</v>
      </c>
    </row>
    <row r="27" spans="1:28" hidden="1">
      <c r="A27" s="115" t="s">
        <v>127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111" t="s">
        <v>301</v>
      </c>
      <c r="K27" s="98">
        <f t="shared" si="5"/>
        <v>43509</v>
      </c>
      <c r="L27" s="99">
        <f t="shared" ca="1" si="6"/>
        <v>43543</v>
      </c>
      <c r="M27" s="97">
        <f t="shared" ca="1" si="7"/>
        <v>4080</v>
      </c>
      <c r="N27" s="122">
        <f t="shared" ca="1" si="8"/>
        <v>2.2570955882352934</v>
      </c>
      <c r="O27" s="102">
        <f t="shared" si="2"/>
        <v>120.00290899999999</v>
      </c>
      <c r="P27" s="102">
        <f t="shared" si="3"/>
        <v>2.9089999999882821E-3</v>
      </c>
      <c r="Q27" s="105">
        <f t="shared" si="9"/>
        <v>0.80001939333333327</v>
      </c>
      <c r="R27" s="6">
        <f t="shared" si="17"/>
        <v>6064.1</v>
      </c>
      <c r="S27" s="118">
        <f t="shared" si="4"/>
        <v>4780.3300300000001</v>
      </c>
      <c r="T27" s="118"/>
      <c r="U27" s="125"/>
      <c r="V27" s="109">
        <v>0</v>
      </c>
      <c r="W27" s="119">
        <f t="shared" si="11"/>
        <v>4780.3300300000001</v>
      </c>
      <c r="X27" s="109">
        <f t="shared" si="12"/>
        <v>4560</v>
      </c>
      <c r="Y27" s="6">
        <f t="shared" si="13"/>
        <v>220.33003000000008</v>
      </c>
      <c r="Z27" s="4">
        <f t="shared" si="16"/>
        <v>4.8317989035087772E-2</v>
      </c>
      <c r="AA27" s="4">
        <f t="shared" si="14"/>
        <v>4.8317989035087772E-2</v>
      </c>
      <c r="AB27" s="1">
        <f t="shared" si="15"/>
        <v>0</v>
      </c>
    </row>
    <row r="28" spans="1:28" hidden="1">
      <c r="A28" s="115" t="s">
        <v>128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111" t="s">
        <v>302</v>
      </c>
      <c r="K28" s="98">
        <f t="shared" si="5"/>
        <v>43510</v>
      </c>
      <c r="L28" s="99">
        <f t="shared" ca="1" si="6"/>
        <v>43545</v>
      </c>
      <c r="M28" s="97">
        <f t="shared" ca="1" si="7"/>
        <v>4200</v>
      </c>
      <c r="N28" s="122">
        <f t="shared" ca="1" si="8"/>
        <v>2.2855952380952389</v>
      </c>
      <c r="O28" s="102">
        <f t="shared" si="2"/>
        <v>119.998644</v>
      </c>
      <c r="P28" s="102">
        <f t="shared" si="3"/>
        <v>-1.3560000000012451E-3</v>
      </c>
      <c r="Q28" s="105">
        <f t="shared" si="9"/>
        <v>0.79999096000000003</v>
      </c>
      <c r="R28" s="6">
        <f t="shared" si="17"/>
        <v>6215.6900000000005</v>
      </c>
      <c r="S28" s="118">
        <f t="shared" si="4"/>
        <v>4920.3402040000001</v>
      </c>
      <c r="T28" s="118"/>
      <c r="U28" s="125"/>
      <c r="V28" s="109">
        <v>0</v>
      </c>
      <c r="W28" s="119">
        <f t="shared" si="11"/>
        <v>4920.3402040000001</v>
      </c>
      <c r="X28" s="109">
        <f t="shared" si="12"/>
        <v>4680</v>
      </c>
      <c r="Y28" s="6">
        <f t="shared" si="13"/>
        <v>240.34020400000009</v>
      </c>
      <c r="Z28" s="4">
        <f t="shared" si="16"/>
        <v>5.1354744444444433E-2</v>
      </c>
      <c r="AA28" s="4">
        <f t="shared" si="14"/>
        <v>5.1354744444444433E-2</v>
      </c>
      <c r="AB28" s="1">
        <f t="shared" si="15"/>
        <v>0</v>
      </c>
    </row>
    <row r="29" spans="1:28" hidden="1">
      <c r="A29" s="115" t="s">
        <v>129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111" t="s">
        <v>303</v>
      </c>
      <c r="K29" s="98">
        <f t="shared" si="5"/>
        <v>43511</v>
      </c>
      <c r="L29" s="99">
        <f t="shared" ca="1" si="6"/>
        <v>43543</v>
      </c>
      <c r="M29" s="97">
        <f t="shared" ca="1" si="7"/>
        <v>3840</v>
      </c>
      <c r="N29" s="122">
        <f t="shared" ca="1" si="8"/>
        <v>2.4276302083333325</v>
      </c>
      <c r="O29" s="102">
        <f t="shared" si="2"/>
        <v>120.00369599999999</v>
      </c>
      <c r="P29" s="102">
        <f t="shared" si="3"/>
        <v>3.6959999999908177E-3</v>
      </c>
      <c r="Q29" s="105">
        <f t="shared" si="9"/>
        <v>0.80002463999999995</v>
      </c>
      <c r="R29" s="6">
        <f t="shared" si="17"/>
        <v>6368.2500000000009</v>
      </c>
      <c r="S29" s="118">
        <f t="shared" si="4"/>
        <v>5009.2654500000008</v>
      </c>
      <c r="T29" s="118"/>
      <c r="U29" s="125"/>
      <c r="V29" s="109">
        <v>0</v>
      </c>
      <c r="W29" s="119">
        <f t="shared" si="11"/>
        <v>5009.2654500000008</v>
      </c>
      <c r="X29" s="109">
        <f t="shared" si="12"/>
        <v>4800</v>
      </c>
      <c r="Y29" s="6">
        <f t="shared" si="13"/>
        <v>209.26545000000078</v>
      </c>
      <c r="Z29" s="4">
        <f t="shared" si="16"/>
        <v>4.3596968750000187E-2</v>
      </c>
      <c r="AA29" s="4">
        <f t="shared" si="14"/>
        <v>4.3596968750000187E-2</v>
      </c>
      <c r="AB29" s="1">
        <f t="shared" si="15"/>
        <v>0</v>
      </c>
    </row>
    <row r="30" spans="1:28" hidden="1">
      <c r="A30" s="115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111" t="s">
        <v>304</v>
      </c>
      <c r="K30" s="98">
        <f t="shared" si="5"/>
        <v>43514</v>
      </c>
      <c r="L30" s="99">
        <f t="shared" ca="1" si="6"/>
        <v>43556</v>
      </c>
      <c r="M30" s="97">
        <f t="shared" ca="1" si="7"/>
        <v>5040</v>
      </c>
      <c r="N30" s="122">
        <f t="shared" ca="1" si="8"/>
        <v>1.9227678571428581</v>
      </c>
      <c r="O30" s="102">
        <f t="shared" si="2"/>
        <v>120.00179199999998</v>
      </c>
      <c r="P30" s="102">
        <f t="shared" si="3"/>
        <v>1.7919999999804759E-3</v>
      </c>
      <c r="Q30" s="105">
        <f t="shared" si="9"/>
        <v>0.80001194666666653</v>
      </c>
      <c r="R30" s="6">
        <f t="shared" si="17"/>
        <v>6515.8900000000012</v>
      </c>
      <c r="S30" s="118">
        <f t="shared" si="4"/>
        <v>5296.1153920000006</v>
      </c>
      <c r="T30" s="118"/>
      <c r="U30" s="125"/>
      <c r="V30" s="109">
        <v>0</v>
      </c>
      <c r="W30" s="119">
        <f t="shared" si="11"/>
        <v>5296.1153920000006</v>
      </c>
      <c r="X30" s="109">
        <f t="shared" si="12"/>
        <v>4920</v>
      </c>
      <c r="Y30" s="6">
        <f t="shared" si="13"/>
        <v>376.11539200000061</v>
      </c>
      <c r="Z30" s="4">
        <f t="shared" si="16"/>
        <v>7.6446217886178891E-2</v>
      </c>
      <c r="AA30" s="4">
        <f t="shared" si="14"/>
        <v>7.6446217886178891E-2</v>
      </c>
      <c r="AB30" s="1">
        <f t="shared" si="15"/>
        <v>0</v>
      </c>
    </row>
    <row r="31" spans="1:28" hidden="1">
      <c r="A31" s="115" t="s">
        <v>131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111" t="s">
        <v>305</v>
      </c>
      <c r="K31" s="98">
        <f t="shared" si="5"/>
        <v>43515</v>
      </c>
      <c r="L31" s="99">
        <f t="shared" ca="1" si="6"/>
        <v>43556</v>
      </c>
      <c r="M31" s="97">
        <f t="shared" ca="1" si="7"/>
        <v>4305</v>
      </c>
      <c r="N31" s="122">
        <f t="shared" ca="1" si="8"/>
        <v>1.9602322880371665</v>
      </c>
      <c r="O31" s="102">
        <f t="shared" si="2"/>
        <v>105.00321599999999</v>
      </c>
      <c r="P31" s="102">
        <f t="shared" si="3"/>
        <v>3.2159999999947786E-3</v>
      </c>
      <c r="Q31" s="105">
        <f t="shared" si="9"/>
        <v>0.70002143999999999</v>
      </c>
      <c r="R31" s="6">
        <f t="shared" si="17"/>
        <v>6644.9500000000016</v>
      </c>
      <c r="S31" s="118">
        <f t="shared" si="4"/>
        <v>5406.3313200000011</v>
      </c>
      <c r="T31" s="118"/>
      <c r="U31" s="125"/>
      <c r="V31" s="109">
        <v>0</v>
      </c>
      <c r="W31" s="119">
        <f t="shared" si="11"/>
        <v>5406.3313200000011</v>
      </c>
      <c r="X31" s="109">
        <f t="shared" si="12"/>
        <v>5025</v>
      </c>
      <c r="Y31" s="6">
        <f t="shared" si="13"/>
        <v>381.33132000000114</v>
      </c>
      <c r="Z31" s="4">
        <f t="shared" si="16"/>
        <v>7.5886829850746462E-2</v>
      </c>
      <c r="AA31" s="4">
        <f t="shared" si="14"/>
        <v>7.5886829850746462E-2</v>
      </c>
      <c r="AB31" s="1">
        <f t="shared" si="15"/>
        <v>0</v>
      </c>
    </row>
    <row r="32" spans="1:28" hidden="1">
      <c r="A32" s="115" t="s">
        <v>132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111" t="s">
        <v>306</v>
      </c>
      <c r="K32" s="98">
        <f t="shared" si="5"/>
        <v>43516</v>
      </c>
      <c r="L32" s="99">
        <f t="shared" ca="1" si="6"/>
        <v>43556</v>
      </c>
      <c r="M32" s="97">
        <f t="shared" ca="1" si="7"/>
        <v>4200</v>
      </c>
      <c r="N32" s="122">
        <f t="shared" ca="1" si="8"/>
        <v>2.0074999999999994</v>
      </c>
      <c r="O32" s="102">
        <f t="shared" si="2"/>
        <v>104.99984799999999</v>
      </c>
      <c r="P32" s="102">
        <f t="shared" si="3"/>
        <v>-1.5200000001414082E-4</v>
      </c>
      <c r="Q32" s="105">
        <f t="shared" si="9"/>
        <v>0.6999989866666666</v>
      </c>
      <c r="R32" s="6">
        <f t="shared" si="17"/>
        <v>6773.9900000000016</v>
      </c>
      <c r="S32" s="118">
        <f t="shared" si="4"/>
        <v>5511.9956630000015</v>
      </c>
      <c r="T32" s="118"/>
      <c r="U32" s="125"/>
      <c r="V32" s="109">
        <v>0</v>
      </c>
      <c r="W32" s="119">
        <f t="shared" si="11"/>
        <v>5511.9956630000015</v>
      </c>
      <c r="X32" s="109">
        <f t="shared" si="12"/>
        <v>5130</v>
      </c>
      <c r="Y32" s="6">
        <f t="shared" si="13"/>
        <v>381.99566300000151</v>
      </c>
      <c r="Z32" s="4">
        <f t="shared" si="16"/>
        <v>7.4463092202729397E-2</v>
      </c>
      <c r="AA32" s="4">
        <f t="shared" si="14"/>
        <v>7.4463092202729397E-2</v>
      </c>
      <c r="AB32" s="1">
        <f t="shared" si="15"/>
        <v>0</v>
      </c>
    </row>
    <row r="33" spans="1:28" hidden="1">
      <c r="A33" s="115" t="s">
        <v>133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111" t="s">
        <v>307</v>
      </c>
      <c r="K33" s="98">
        <f t="shared" si="5"/>
        <v>43517</v>
      </c>
      <c r="L33" s="99">
        <f t="shared" ca="1" si="6"/>
        <v>43556</v>
      </c>
      <c r="M33" s="97">
        <f t="shared" ca="1" si="7"/>
        <v>4095</v>
      </c>
      <c r="N33" s="122">
        <f t="shared" ca="1" si="8"/>
        <v>2.078583638583638</v>
      </c>
      <c r="O33" s="102">
        <f t="shared" si="2"/>
        <v>104.99789799999999</v>
      </c>
      <c r="P33" s="102">
        <f t="shared" si="3"/>
        <v>-2.1020000000078198E-3</v>
      </c>
      <c r="Q33" s="105">
        <f t="shared" si="9"/>
        <v>0.69998598666666656</v>
      </c>
      <c r="R33" s="6">
        <f t="shared" si="17"/>
        <v>6903.2500000000018</v>
      </c>
      <c r="S33" s="118">
        <f t="shared" si="4"/>
        <v>5607.5099750000018</v>
      </c>
      <c r="T33" s="118"/>
      <c r="U33" s="125"/>
      <c r="V33" s="109">
        <v>0</v>
      </c>
      <c r="W33" s="119">
        <f t="shared" si="11"/>
        <v>5607.5099750000018</v>
      </c>
      <c r="X33" s="109">
        <f t="shared" si="12"/>
        <v>5235</v>
      </c>
      <c r="Y33" s="6">
        <f t="shared" si="13"/>
        <v>372.50997500000176</v>
      </c>
      <c r="Z33" s="4">
        <f t="shared" si="16"/>
        <v>7.1157588347660283E-2</v>
      </c>
      <c r="AA33" s="4">
        <f t="shared" si="14"/>
        <v>7.1157588347660283E-2</v>
      </c>
      <c r="AB33" s="1">
        <f t="shared" si="15"/>
        <v>0</v>
      </c>
    </row>
    <row r="34" spans="1:28" hidden="1">
      <c r="A34" s="114" t="s">
        <v>134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ref="F34:F65" si="19">IF(G34="",($F$1*C34-B34)/B34,H34/B34)</f>
        <v>0.20923809523809522</v>
      </c>
      <c r="G34" s="26">
        <v>126.97</v>
      </c>
      <c r="H34" s="39">
        <f t="shared" ref="H34:H65" si="20">IF(G34="",$F$1*C34-B34,G34-B34)</f>
        <v>21.97</v>
      </c>
      <c r="I34" s="22" t="s">
        <v>11</v>
      </c>
      <c r="J34" s="111" t="s">
        <v>308</v>
      </c>
      <c r="K34" s="98">
        <f t="shared" si="5"/>
        <v>43518</v>
      </c>
      <c r="L34" s="99">
        <f t="shared" ca="1" si="6"/>
        <v>43558</v>
      </c>
      <c r="M34" s="97">
        <f t="shared" ca="1" si="7"/>
        <v>4200</v>
      </c>
      <c r="N34" s="122">
        <f t="shared" ca="1" si="8"/>
        <v>1.9092976190476187</v>
      </c>
      <c r="O34" s="102">
        <f t="shared" ref="O34:O65" si="21">D34*C34</f>
        <v>104.997816</v>
      </c>
      <c r="P34" s="102">
        <f t="shared" si="3"/>
        <v>-2.1839999999997417E-3</v>
      </c>
      <c r="Q34" s="105">
        <f t="shared" si="9"/>
        <v>0.69998543999999996</v>
      </c>
      <c r="R34" s="6">
        <f t="shared" si="17"/>
        <v>7029.510000000002</v>
      </c>
      <c r="S34" s="118">
        <f t="shared" ref="S34:S65" si="22">R34*D34</f>
        <v>5845.7405160000017</v>
      </c>
      <c r="T34" s="118"/>
      <c r="U34" s="125"/>
      <c r="V34" s="119">
        <f>U34+V33</f>
        <v>0</v>
      </c>
      <c r="W34" s="119">
        <f t="shared" si="11"/>
        <v>5845.7405160000017</v>
      </c>
      <c r="X34" s="109">
        <f t="shared" si="12"/>
        <v>5340</v>
      </c>
      <c r="Y34" s="6">
        <f t="shared" si="13"/>
        <v>505.74051600000166</v>
      </c>
      <c r="Z34" s="4">
        <f t="shared" si="16"/>
        <v>9.4707961797753093E-2</v>
      </c>
      <c r="AA34" s="4">
        <f t="shared" si="14"/>
        <v>9.4707961797753093E-2</v>
      </c>
      <c r="AB34" s="1">
        <f t="shared" si="15"/>
        <v>0</v>
      </c>
    </row>
    <row r="35" spans="1:28" hidden="1">
      <c r="A35" s="114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9"/>
        <v>3.4599999999999909E-2</v>
      </c>
      <c r="G35" s="26">
        <v>517.29999999999995</v>
      </c>
      <c r="H35" s="39">
        <f t="shared" si="20"/>
        <v>17.299999999999955</v>
      </c>
      <c r="I35" s="22" t="s">
        <v>11</v>
      </c>
      <c r="J35" s="111" t="s">
        <v>313</v>
      </c>
      <c r="K35" s="98">
        <f t="shared" si="5"/>
        <v>43594</v>
      </c>
      <c r="L35" s="99">
        <f t="shared" ca="1" si="6"/>
        <v>43595</v>
      </c>
      <c r="M35" s="97">
        <f t="shared" ca="1" si="7"/>
        <v>500</v>
      </c>
      <c r="N35" s="122">
        <f t="shared" ca="1" si="8"/>
        <v>12.628999999999966</v>
      </c>
      <c r="O35" s="102">
        <f t="shared" si="21"/>
        <v>500.00044500000001</v>
      </c>
      <c r="P35" s="102">
        <f t="shared" si="3"/>
        <v>4.4500000001335138E-4</v>
      </c>
      <c r="Q35" s="105">
        <v>0</v>
      </c>
      <c r="R35" s="6">
        <f t="shared" si="17"/>
        <v>7029.510000000002</v>
      </c>
      <c r="S35" s="118">
        <f t="shared" si="22"/>
        <v>5978.5982550000017</v>
      </c>
      <c r="T35" s="118">
        <v>587.89</v>
      </c>
      <c r="U35" s="125">
        <v>517.29999999999995</v>
      </c>
      <c r="V35" s="119">
        <f t="shared" ref="V35:V36" si="23">U35+V34</f>
        <v>517.29999999999995</v>
      </c>
      <c r="W35" s="119">
        <f t="shared" si="11"/>
        <v>6495.8982550000019</v>
      </c>
      <c r="X35" s="109">
        <f t="shared" ref="X35:X66" si="24">X34+B35</f>
        <v>5840</v>
      </c>
      <c r="Y35" s="6">
        <f t="shared" si="13"/>
        <v>655.89825500000188</v>
      </c>
      <c r="Z35" s="4">
        <f t="shared" si="16"/>
        <v>0.112311345034247</v>
      </c>
      <c r="AA35" s="4">
        <f t="shared" si="14"/>
        <v>0.12322660585792966</v>
      </c>
      <c r="AB35" s="1">
        <f t="shared" si="15"/>
        <v>7.9634867987937688E-2</v>
      </c>
    </row>
    <row r="36" spans="1:28">
      <c r="A36" s="117" t="s">
        <v>135</v>
      </c>
      <c r="B36">
        <v>105</v>
      </c>
      <c r="C36" s="2">
        <v>108.14</v>
      </c>
      <c r="D36" s="3">
        <v>0.97050000000000003</v>
      </c>
      <c r="E36" s="1">
        <f t="shared" ref="E36:E99" si="25">10%*Q36+13%</f>
        <v>0.19996658</v>
      </c>
      <c r="F36" s="36">
        <f t="shared" si="19"/>
        <v>3.484830476190471E-2</v>
      </c>
      <c r="G36" s="9"/>
      <c r="H36" s="40">
        <f t="shared" si="20"/>
        <v>3.6590719999999948</v>
      </c>
      <c r="I36" t="s">
        <v>7</v>
      </c>
      <c r="J36" s="109" t="s">
        <v>309</v>
      </c>
      <c r="K36" s="98">
        <f t="shared" si="5"/>
        <v>43521</v>
      </c>
      <c r="L36" s="99" t="str">
        <f t="shared" ca="1" si="6"/>
        <v>2019/9/9</v>
      </c>
      <c r="M36" s="97">
        <f t="shared" ca="1" si="7"/>
        <v>20580</v>
      </c>
      <c r="N36" s="122">
        <f t="shared" ca="1" si="8"/>
        <v>6.4896077745383779E-2</v>
      </c>
      <c r="O36" s="102">
        <f t="shared" si="21"/>
        <v>104.94987</v>
      </c>
      <c r="P36" s="102">
        <f t="shared" si="3"/>
        <v>-5.0129999999995789E-2</v>
      </c>
      <c r="Q36" s="105">
        <f t="shared" ref="Q36:Q99" si="26">O36/150</f>
        <v>0.6996658</v>
      </c>
      <c r="R36" s="6">
        <f t="shared" si="17"/>
        <v>7137.6500000000024</v>
      </c>
      <c r="S36" s="118">
        <f t="shared" si="22"/>
        <v>6927.0893250000026</v>
      </c>
      <c r="T36" s="118"/>
      <c r="U36" s="125"/>
      <c r="V36" s="119">
        <f t="shared" si="23"/>
        <v>517.29999999999995</v>
      </c>
      <c r="W36" s="119">
        <f t="shared" si="11"/>
        <v>7444.3893250000028</v>
      </c>
      <c r="X36" s="109">
        <f t="shared" si="24"/>
        <v>5945</v>
      </c>
      <c r="Y36" s="6">
        <f t="shared" si="13"/>
        <v>1499.3893250000028</v>
      </c>
      <c r="Z36" s="4">
        <f t="shared" si="16"/>
        <v>0.25221014718250689</v>
      </c>
      <c r="AA36" s="4">
        <f t="shared" si="14"/>
        <v>0.2762476417266988</v>
      </c>
      <c r="AB36" s="1">
        <f t="shared" si="15"/>
        <v>6.9488574202155901E-2</v>
      </c>
    </row>
    <row r="37" spans="1:28">
      <c r="A37" s="117" t="s">
        <v>136</v>
      </c>
      <c r="B37">
        <v>90</v>
      </c>
      <c r="C37" s="2">
        <v>92.8</v>
      </c>
      <c r="D37" s="3">
        <v>0.96930000000000005</v>
      </c>
      <c r="E37" s="1">
        <f t="shared" si="25"/>
        <v>0.18996736</v>
      </c>
      <c r="F37" s="36">
        <f t="shared" si="19"/>
        <v>3.6060444444444312E-2</v>
      </c>
      <c r="G37" s="9"/>
      <c r="H37" s="40">
        <f t="shared" si="20"/>
        <v>3.2454399999999879</v>
      </c>
      <c r="I37" t="s">
        <v>7</v>
      </c>
      <c r="J37" s="109" t="s">
        <v>27</v>
      </c>
      <c r="K37" s="98">
        <f t="shared" si="5"/>
        <v>43522</v>
      </c>
      <c r="L37" s="99" t="str">
        <f t="shared" ca="1" si="6"/>
        <v>2019/9/9</v>
      </c>
      <c r="M37" s="97">
        <f t="shared" ca="1" si="7"/>
        <v>17550</v>
      </c>
      <c r="N37" s="122">
        <f t="shared" ca="1" si="8"/>
        <v>6.7497754985754735E-2</v>
      </c>
      <c r="O37" s="102">
        <f t="shared" si="21"/>
        <v>89.951040000000006</v>
      </c>
      <c r="P37" s="102">
        <f t="shared" si="3"/>
        <v>-4.8959999999993897E-2</v>
      </c>
      <c r="Q37" s="105">
        <f t="shared" si="26"/>
        <v>0.59967360000000003</v>
      </c>
      <c r="R37" s="6">
        <f t="shared" si="17"/>
        <v>7230.4500000000025</v>
      </c>
      <c r="S37" s="118">
        <f t="shared" si="22"/>
        <v>7008.475185000003</v>
      </c>
      <c r="T37" s="118"/>
      <c r="U37" s="125"/>
      <c r="V37" s="119">
        <f t="shared" ref="V37:V100" si="27">U37+V36</f>
        <v>517.29999999999995</v>
      </c>
      <c r="W37" s="119">
        <f t="shared" ref="W37:W100" si="28">S37+V37</f>
        <v>7525.7751850000031</v>
      </c>
      <c r="X37" s="109">
        <f t="shared" si="24"/>
        <v>6035</v>
      </c>
      <c r="Y37" s="6">
        <f t="shared" ref="Y37:Y100" si="29">W37-X37</f>
        <v>1490.7751850000031</v>
      </c>
      <c r="Z37" s="4">
        <f t="shared" si="16"/>
        <v>0.24702157166528638</v>
      </c>
      <c r="AA37" s="4">
        <f t="shared" si="14"/>
        <v>0.27018054352357024</v>
      </c>
      <c r="AB37" s="1">
        <f t="shared" si="15"/>
        <v>6.8737105119889355E-2</v>
      </c>
    </row>
    <row r="38" spans="1:28">
      <c r="A38" s="117" t="s">
        <v>137</v>
      </c>
      <c r="B38">
        <v>90</v>
      </c>
      <c r="C38" s="2">
        <v>93.17</v>
      </c>
      <c r="D38" s="3">
        <v>0.96550000000000002</v>
      </c>
      <c r="E38" s="1">
        <f t="shared" si="25"/>
        <v>0.18997042333333333</v>
      </c>
      <c r="F38" s="36">
        <f t="shared" si="19"/>
        <v>4.0191288888888878E-2</v>
      </c>
      <c r="G38" s="9"/>
      <c r="H38" s="40">
        <f t="shared" si="20"/>
        <v>3.6172159999999991</v>
      </c>
      <c r="I38" t="s">
        <v>7</v>
      </c>
      <c r="J38" s="109" t="s">
        <v>29</v>
      </c>
      <c r="K38" s="98">
        <f t="shared" si="5"/>
        <v>43523</v>
      </c>
      <c r="L38" s="99" t="str">
        <f t="shared" ca="1" si="6"/>
        <v>2019/9/9</v>
      </c>
      <c r="M38" s="97">
        <f t="shared" ca="1" si="7"/>
        <v>17460</v>
      </c>
      <c r="N38" s="122">
        <f t="shared" ca="1" si="8"/>
        <v>7.5617631156930112E-2</v>
      </c>
      <c r="O38" s="102">
        <f t="shared" si="21"/>
        <v>89.955635000000001</v>
      </c>
      <c r="P38" s="102">
        <f t="shared" si="3"/>
        <v>-4.43649999999991E-2</v>
      </c>
      <c r="Q38" s="105">
        <f t="shared" si="26"/>
        <v>0.59970423333333334</v>
      </c>
      <c r="R38" s="6">
        <f t="shared" si="17"/>
        <v>7323.6200000000026</v>
      </c>
      <c r="S38" s="118">
        <f t="shared" si="22"/>
        <v>7070.9551100000026</v>
      </c>
      <c r="T38" s="118"/>
      <c r="U38" s="125"/>
      <c r="V38" s="119">
        <f t="shared" si="27"/>
        <v>517.29999999999995</v>
      </c>
      <c r="W38" s="119">
        <f t="shared" si="28"/>
        <v>7588.2551100000028</v>
      </c>
      <c r="X38" s="109">
        <f t="shared" si="24"/>
        <v>6125</v>
      </c>
      <c r="Y38" s="6">
        <f t="shared" si="29"/>
        <v>1463.2551100000028</v>
      </c>
      <c r="Z38" s="4">
        <f t="shared" si="16"/>
        <v>0.23889879346938825</v>
      </c>
      <c r="AA38" s="4">
        <f t="shared" si="14"/>
        <v>0.26093676730210302</v>
      </c>
      <c r="AB38" s="1">
        <f t="shared" si="15"/>
        <v>6.8171139807659917E-2</v>
      </c>
    </row>
    <row r="39" spans="1:28">
      <c r="A39" s="117" t="s">
        <v>138</v>
      </c>
      <c r="B39">
        <v>90</v>
      </c>
      <c r="C39" s="2">
        <v>93.05</v>
      </c>
      <c r="D39" s="3">
        <v>0.9667</v>
      </c>
      <c r="E39" s="1">
        <f t="shared" si="25"/>
        <v>0.18996762333333334</v>
      </c>
      <c r="F39" s="36">
        <f t="shared" si="19"/>
        <v>3.8851555555555389E-2</v>
      </c>
      <c r="G39" s="9"/>
      <c r="H39" s="40">
        <f t="shared" si="20"/>
        <v>3.4966399999999851</v>
      </c>
      <c r="I39" t="s">
        <v>7</v>
      </c>
      <c r="J39" s="109" t="s">
        <v>30</v>
      </c>
      <c r="K39" s="98">
        <f t="shared" si="5"/>
        <v>43524</v>
      </c>
      <c r="L39" s="99" t="str">
        <f t="shared" ca="1" si="6"/>
        <v>2019/9/9</v>
      </c>
      <c r="M39" s="97">
        <f t="shared" ca="1" si="7"/>
        <v>17370</v>
      </c>
      <c r="N39" s="122">
        <f t="shared" ca="1" si="8"/>
        <v>7.3475739781231689E-2</v>
      </c>
      <c r="O39" s="102">
        <f t="shared" si="21"/>
        <v>89.951435000000004</v>
      </c>
      <c r="P39" s="102">
        <f t="shared" si="3"/>
        <v>-4.8564999999996417E-2</v>
      </c>
      <c r="Q39" s="105">
        <f t="shared" si="26"/>
        <v>0.59967623333333331</v>
      </c>
      <c r="R39" s="6">
        <f t="shared" si="17"/>
        <v>7416.6700000000028</v>
      </c>
      <c r="S39" s="118">
        <f t="shared" si="22"/>
        <v>7169.6948890000031</v>
      </c>
      <c r="T39" s="118"/>
      <c r="U39" s="125"/>
      <c r="V39" s="119">
        <f t="shared" si="27"/>
        <v>517.29999999999995</v>
      </c>
      <c r="W39" s="119">
        <f t="shared" si="28"/>
        <v>7686.9948890000032</v>
      </c>
      <c r="X39" s="109">
        <f t="shared" si="24"/>
        <v>6215</v>
      </c>
      <c r="Y39" s="6">
        <f t="shared" si="29"/>
        <v>1471.9948890000032</v>
      </c>
      <c r="Z39" s="4">
        <f t="shared" si="16"/>
        <v>0.2368455171359618</v>
      </c>
      <c r="AA39" s="4">
        <f t="shared" si="14"/>
        <v>0.25834896344138913</v>
      </c>
      <c r="AB39" s="1">
        <f t="shared" si="15"/>
        <v>6.7295478593364225E-2</v>
      </c>
    </row>
    <row r="40" spans="1:28">
      <c r="A40" s="117" t="s">
        <v>139</v>
      </c>
      <c r="B40">
        <v>90</v>
      </c>
      <c r="C40" s="2">
        <v>92.33</v>
      </c>
      <c r="D40" s="3">
        <v>0.97430000000000005</v>
      </c>
      <c r="E40" s="1">
        <f t="shared" si="25"/>
        <v>0.18997141266666667</v>
      </c>
      <c r="F40" s="36">
        <f t="shared" si="19"/>
        <v>3.0813155555555402E-2</v>
      </c>
      <c r="G40" s="9"/>
      <c r="H40" s="40">
        <f t="shared" si="20"/>
        <v>2.7731839999999863</v>
      </c>
      <c r="I40" t="s">
        <v>7</v>
      </c>
      <c r="J40" s="109" t="s">
        <v>310</v>
      </c>
      <c r="K40" s="98">
        <f t="shared" si="5"/>
        <v>43525</v>
      </c>
      <c r="L40" s="99" t="str">
        <f t="shared" ca="1" si="6"/>
        <v>2019/9/9</v>
      </c>
      <c r="M40" s="97">
        <f t="shared" ca="1" si="7"/>
        <v>17280</v>
      </c>
      <c r="N40" s="122">
        <f t="shared" ca="1" si="8"/>
        <v>5.8577092592592299E-2</v>
      </c>
      <c r="O40" s="102">
        <f t="shared" si="21"/>
        <v>89.957119000000006</v>
      </c>
      <c r="P40" s="102">
        <f t="shared" si="3"/>
        <v>-4.2880999999994174E-2</v>
      </c>
      <c r="Q40" s="105">
        <f t="shared" si="26"/>
        <v>0.59971412666666668</v>
      </c>
      <c r="R40" s="6">
        <f t="shared" si="17"/>
        <v>7509.0000000000027</v>
      </c>
      <c r="S40" s="118">
        <f t="shared" si="22"/>
        <v>7316.0187000000033</v>
      </c>
      <c r="T40" s="118"/>
      <c r="U40" s="125"/>
      <c r="V40" s="119">
        <f t="shared" si="27"/>
        <v>517.29999999999995</v>
      </c>
      <c r="W40" s="119">
        <f t="shared" si="28"/>
        <v>7833.3187000000034</v>
      </c>
      <c r="X40" s="109">
        <f t="shared" si="24"/>
        <v>6305</v>
      </c>
      <c r="Y40" s="6">
        <f t="shared" si="29"/>
        <v>1528.3187000000034</v>
      </c>
      <c r="Z40" s="4">
        <f t="shared" si="16"/>
        <v>0.24239789056304573</v>
      </c>
      <c r="AA40" s="4">
        <f t="shared" si="14"/>
        <v>0.26406322027748552</v>
      </c>
      <c r="AB40" s="1">
        <f t="shared" si="15"/>
        <v>6.6038421237731557E-2</v>
      </c>
    </row>
    <row r="41" spans="1:28">
      <c r="A41" s="117" t="s">
        <v>140</v>
      </c>
      <c r="B41">
        <v>135</v>
      </c>
      <c r="C41" s="2">
        <v>136.19</v>
      </c>
      <c r="D41" s="3">
        <v>0.99080000000000001</v>
      </c>
      <c r="E41" s="1">
        <f t="shared" si="25"/>
        <v>0.21995803466666669</v>
      </c>
      <c r="F41" s="36">
        <f t="shared" si="19"/>
        <v>1.3657125925925795E-2</v>
      </c>
      <c r="G41" s="9"/>
      <c r="H41" s="40">
        <f t="shared" si="20"/>
        <v>1.8437119999999823</v>
      </c>
      <c r="I41" t="s">
        <v>7</v>
      </c>
      <c r="J41" s="109" t="s">
        <v>311</v>
      </c>
      <c r="K41" s="98">
        <f t="shared" si="5"/>
        <v>43528</v>
      </c>
      <c r="L41" s="99" t="str">
        <f t="shared" ca="1" si="6"/>
        <v>2019/9/9</v>
      </c>
      <c r="M41" s="97">
        <f t="shared" ca="1" si="7"/>
        <v>25515</v>
      </c>
      <c r="N41" s="122">
        <f t="shared" ca="1" si="8"/>
        <v>2.6374872819909603E-2</v>
      </c>
      <c r="O41" s="102">
        <f t="shared" si="21"/>
        <v>134.93705199999999</v>
      </c>
      <c r="P41" s="102">
        <f t="shared" si="3"/>
        <v>-6.2948000000005777E-2</v>
      </c>
      <c r="Q41" s="105">
        <f t="shared" si="26"/>
        <v>0.89958034666666664</v>
      </c>
      <c r="R41" s="6">
        <f t="shared" si="17"/>
        <v>7645.1900000000023</v>
      </c>
      <c r="S41" s="118">
        <f t="shared" si="22"/>
        <v>7574.8542520000028</v>
      </c>
      <c r="T41" s="118"/>
      <c r="U41" s="125"/>
      <c r="V41" s="119">
        <f t="shared" si="27"/>
        <v>517.29999999999995</v>
      </c>
      <c r="W41" s="119">
        <f t="shared" si="28"/>
        <v>8092.154252000003</v>
      </c>
      <c r="X41" s="109">
        <f t="shared" si="24"/>
        <v>6440</v>
      </c>
      <c r="Y41" s="6">
        <f t="shared" si="29"/>
        <v>1652.154252000003</v>
      </c>
      <c r="Z41" s="4">
        <f t="shared" si="16"/>
        <v>0.25654569130434823</v>
      </c>
      <c r="AA41" s="4">
        <f t="shared" si="14"/>
        <v>0.27895288500177329</v>
      </c>
      <c r="AB41" s="1">
        <f t="shared" si="15"/>
        <v>6.3926117062356735E-2</v>
      </c>
    </row>
    <row r="42" spans="1:28">
      <c r="A42" s="117" t="s">
        <v>141</v>
      </c>
      <c r="B42">
        <v>135</v>
      </c>
      <c r="C42" s="2">
        <v>132.86000000000001</v>
      </c>
      <c r="D42" s="3">
        <v>1.0156000000000001</v>
      </c>
      <c r="E42" s="1">
        <f t="shared" si="25"/>
        <v>0.21995507733333336</v>
      </c>
      <c r="F42" s="36">
        <f t="shared" si="19"/>
        <v>-1.1127940740740777E-2</v>
      </c>
      <c r="G42" s="9"/>
      <c r="H42" s="40">
        <f t="shared" si="20"/>
        <v>-1.5022720000000049</v>
      </c>
      <c r="I42" t="s">
        <v>7</v>
      </c>
      <c r="J42" s="109" t="s">
        <v>48</v>
      </c>
      <c r="K42" s="98">
        <f t="shared" si="5"/>
        <v>43529</v>
      </c>
      <c r="L42" s="99" t="str">
        <f t="shared" ca="1" si="6"/>
        <v>2019/9/9</v>
      </c>
      <c r="M42" s="97">
        <f t="shared" ca="1" si="7"/>
        <v>25380</v>
      </c>
      <c r="N42" s="122">
        <f t="shared" ca="1" si="8"/>
        <v>-2.1604778565799915E-2</v>
      </c>
      <c r="O42" s="102">
        <f t="shared" si="21"/>
        <v>134.93261600000002</v>
      </c>
      <c r="P42" s="102">
        <f t="shared" si="3"/>
        <v>-6.7383999999975686E-2</v>
      </c>
      <c r="Q42" s="105">
        <f t="shared" si="26"/>
        <v>0.89955077333333344</v>
      </c>
      <c r="R42" s="6">
        <f t="shared" si="17"/>
        <v>7160.6200000000017</v>
      </c>
      <c r="S42" s="118">
        <f t="shared" si="22"/>
        <v>7272.3256720000018</v>
      </c>
      <c r="T42" s="118">
        <v>617.42999999999995</v>
      </c>
      <c r="U42" s="125">
        <v>565.69000000000005</v>
      </c>
      <c r="V42" s="119">
        <f t="shared" si="27"/>
        <v>1082.99</v>
      </c>
      <c r="W42" s="119">
        <f t="shared" si="28"/>
        <v>8355.3156720000025</v>
      </c>
      <c r="X42" s="109">
        <f t="shared" si="24"/>
        <v>6575</v>
      </c>
      <c r="Y42" s="6">
        <f t="shared" si="29"/>
        <v>1780.3156720000025</v>
      </c>
      <c r="Z42" s="4">
        <f t="shared" si="16"/>
        <v>0.27077044441064668</v>
      </c>
      <c r="AA42" s="4">
        <f t="shared" si="14"/>
        <v>0.32416468141900712</v>
      </c>
      <c r="AB42" s="1">
        <f t="shared" si="15"/>
        <v>0.12961688612547251</v>
      </c>
    </row>
    <row r="43" spans="1:28">
      <c r="A43" s="121" t="s">
        <v>142</v>
      </c>
      <c r="B43">
        <v>135</v>
      </c>
      <c r="C43" s="2">
        <v>130.72</v>
      </c>
      <c r="D43" s="3">
        <v>1.0323</v>
      </c>
      <c r="E43" s="1">
        <f t="shared" si="25"/>
        <v>0.219961504</v>
      </c>
      <c r="F43" s="36">
        <f t="shared" si="19"/>
        <v>-2.7055881481481525E-2</v>
      </c>
      <c r="G43" s="9"/>
      <c r="H43" s="40">
        <f t="shared" si="20"/>
        <v>-3.652544000000006</v>
      </c>
      <c r="I43" t="s">
        <v>7</v>
      </c>
      <c r="J43" s="109" t="s">
        <v>49</v>
      </c>
      <c r="K43" s="98">
        <f t="shared" si="5"/>
        <v>43530</v>
      </c>
      <c r="L43" s="99" t="str">
        <f t="shared" ca="1" si="6"/>
        <v>2019/9/9</v>
      </c>
      <c r="M43" s="97">
        <f t="shared" ca="1" si="7"/>
        <v>25245</v>
      </c>
      <c r="N43" s="122">
        <f t="shared" ca="1" si="8"/>
        <v>-5.2809608239255387E-2</v>
      </c>
      <c r="O43" s="102">
        <f t="shared" si="21"/>
        <v>134.94225599999999</v>
      </c>
      <c r="P43" s="102">
        <f t="shared" si="3"/>
        <v>-5.7744000000013784E-2</v>
      </c>
      <c r="Q43" s="105">
        <f t="shared" si="26"/>
        <v>0.89961503999999992</v>
      </c>
      <c r="R43" s="6">
        <f t="shared" ref="R43:R74" si="30">R42+C43-T43</f>
        <v>5299.2000000000016</v>
      </c>
      <c r="S43" s="118">
        <f t="shared" si="22"/>
        <v>5470.3641600000019</v>
      </c>
      <c r="T43" s="118">
        <v>1992.14</v>
      </c>
      <c r="U43" s="125">
        <v>1855.08</v>
      </c>
      <c r="V43" s="119">
        <f t="shared" si="27"/>
        <v>2938.0699999999997</v>
      </c>
      <c r="W43" s="119">
        <f t="shared" si="28"/>
        <v>8408.4341600000007</v>
      </c>
      <c r="X43" s="109">
        <f t="shared" si="24"/>
        <v>6710</v>
      </c>
      <c r="Y43" s="6">
        <f t="shared" si="29"/>
        <v>1698.4341600000007</v>
      </c>
      <c r="Z43" s="4">
        <f t="shared" si="16"/>
        <v>0.25311984500745166</v>
      </c>
      <c r="AA43" s="4">
        <f t="shared" si="14"/>
        <v>0.45028252380081324</v>
      </c>
      <c r="AB43" s="1">
        <f t="shared" si="15"/>
        <v>0.34941939772529534</v>
      </c>
    </row>
    <row r="44" spans="1:28">
      <c r="A44" s="121" t="s">
        <v>143</v>
      </c>
      <c r="B44">
        <v>135</v>
      </c>
      <c r="C44" s="2">
        <v>129.13</v>
      </c>
      <c r="D44" s="3">
        <v>1.0449999999999999</v>
      </c>
      <c r="E44" s="1">
        <f t="shared" si="25"/>
        <v>0.21996056666666666</v>
      </c>
      <c r="F44" s="36">
        <f t="shared" si="19"/>
        <v>-3.8890192592592666E-2</v>
      </c>
      <c r="G44" s="9"/>
      <c r="H44" s="40">
        <f t="shared" si="20"/>
        <v>-5.2501760000000104</v>
      </c>
      <c r="I44" t="s">
        <v>7</v>
      </c>
      <c r="J44" s="109" t="s">
        <v>51</v>
      </c>
      <c r="K44" s="98">
        <f t="shared" si="5"/>
        <v>43531</v>
      </c>
      <c r="L44" s="99" t="str">
        <f t="shared" ca="1" si="6"/>
        <v>2019/9/9</v>
      </c>
      <c r="M44" s="97">
        <f t="shared" ca="1" si="7"/>
        <v>25110</v>
      </c>
      <c r="N44" s="122">
        <f t="shared" ca="1" si="8"/>
        <v>-7.6316775786539379E-2</v>
      </c>
      <c r="O44" s="102">
        <f t="shared" si="21"/>
        <v>134.94084999999998</v>
      </c>
      <c r="P44" s="102">
        <f t="shared" si="3"/>
        <v>-5.9150000000016689E-2</v>
      </c>
      <c r="Q44" s="105">
        <f t="shared" si="26"/>
        <v>0.89960566666666653</v>
      </c>
      <c r="R44" s="6">
        <f t="shared" si="30"/>
        <v>4288.550000000002</v>
      </c>
      <c r="S44" s="118">
        <f t="shared" si="22"/>
        <v>4481.5347500000016</v>
      </c>
      <c r="T44" s="118">
        <v>1139.78</v>
      </c>
      <c r="U44" s="125">
        <v>1074.47</v>
      </c>
      <c r="V44" s="119">
        <f t="shared" si="27"/>
        <v>4012.54</v>
      </c>
      <c r="W44" s="119">
        <f t="shared" si="28"/>
        <v>8494.0747500000016</v>
      </c>
      <c r="X44" s="109">
        <f t="shared" si="24"/>
        <v>6845</v>
      </c>
      <c r="Y44" s="6">
        <f t="shared" si="29"/>
        <v>1649.0747500000016</v>
      </c>
      <c r="Z44" s="4">
        <f t="shared" si="16"/>
        <v>0.24091669101533997</v>
      </c>
      <c r="AA44" s="4">
        <f t="shared" si="14"/>
        <v>0.58220583874088305</v>
      </c>
      <c r="AB44" s="1">
        <f t="shared" si="15"/>
        <v>0.47239282889522477</v>
      </c>
    </row>
    <row r="45" spans="1:28">
      <c r="A45" s="121" t="s">
        <v>144</v>
      </c>
      <c r="B45">
        <v>135</v>
      </c>
      <c r="C45" s="2">
        <v>133.72</v>
      </c>
      <c r="D45" s="3">
        <v>1.0091000000000001</v>
      </c>
      <c r="E45" s="1">
        <f t="shared" si="25"/>
        <v>0.21995790133333337</v>
      </c>
      <c r="F45" s="36">
        <f t="shared" si="19"/>
        <v>-4.7269925925926748E-3</v>
      </c>
      <c r="G45" s="9"/>
      <c r="H45" s="40">
        <f t="shared" si="20"/>
        <v>-0.63814400000001115</v>
      </c>
      <c r="I45" t="s">
        <v>7</v>
      </c>
      <c r="J45" s="109" t="s">
        <v>52</v>
      </c>
      <c r="K45" s="98">
        <f t="shared" si="5"/>
        <v>43532</v>
      </c>
      <c r="L45" s="99" t="str">
        <f t="shared" ca="1" si="6"/>
        <v>2019/9/9</v>
      </c>
      <c r="M45" s="97">
        <f t="shared" ca="1" si="7"/>
        <v>24975</v>
      </c>
      <c r="N45" s="122">
        <f t="shared" ca="1" si="8"/>
        <v>-9.326228628628792E-3</v>
      </c>
      <c r="O45" s="102">
        <f t="shared" si="21"/>
        <v>134.93685200000002</v>
      </c>
      <c r="P45" s="102">
        <f t="shared" si="3"/>
        <v>-6.3147999999983995E-2</v>
      </c>
      <c r="Q45" s="105">
        <f t="shared" si="26"/>
        <v>0.89957901333333345</v>
      </c>
      <c r="R45" s="6">
        <f t="shared" si="30"/>
        <v>4422.2700000000023</v>
      </c>
      <c r="S45" s="118">
        <f t="shared" si="22"/>
        <v>4462.5126570000029</v>
      </c>
      <c r="T45" s="118"/>
      <c r="U45" s="125"/>
      <c r="V45" s="119">
        <f t="shared" si="27"/>
        <v>4012.54</v>
      </c>
      <c r="W45" s="119">
        <f t="shared" si="28"/>
        <v>8475.0526570000038</v>
      </c>
      <c r="X45" s="109">
        <f t="shared" si="24"/>
        <v>6980</v>
      </c>
      <c r="Y45" s="6">
        <f t="shared" si="29"/>
        <v>1495.0526570000038</v>
      </c>
      <c r="Z45" s="4">
        <f t="shared" si="16"/>
        <v>0.21419092507163384</v>
      </c>
      <c r="AA45" s="4">
        <f t="shared" si="14"/>
        <v>0.50381560560209837</v>
      </c>
      <c r="AB45" s="1">
        <f t="shared" si="15"/>
        <v>0.47345310553154218</v>
      </c>
    </row>
    <row r="46" spans="1:28">
      <c r="A46" s="121" t="s">
        <v>145</v>
      </c>
      <c r="B46">
        <v>135</v>
      </c>
      <c r="C46" s="2">
        <v>128.99</v>
      </c>
      <c r="D46" s="3">
        <v>1.0462</v>
      </c>
      <c r="E46" s="1">
        <f t="shared" si="25"/>
        <v>0.21996622533333335</v>
      </c>
      <c r="F46" s="36">
        <f t="shared" si="19"/>
        <v>-3.9932207407407445E-2</v>
      </c>
      <c r="G46" s="9"/>
      <c r="H46" s="40">
        <f t="shared" si="20"/>
        <v>-5.3908480000000054</v>
      </c>
      <c r="I46" t="s">
        <v>7</v>
      </c>
      <c r="J46" s="109" t="s">
        <v>53</v>
      </c>
      <c r="K46" s="98">
        <f t="shared" si="5"/>
        <v>43535</v>
      </c>
      <c r="L46" s="99" t="str">
        <f t="shared" ca="1" si="6"/>
        <v>2019/9/9</v>
      </c>
      <c r="M46" s="97">
        <f t="shared" ca="1" si="7"/>
        <v>24570</v>
      </c>
      <c r="N46" s="122">
        <f t="shared" ca="1" si="8"/>
        <v>-8.0083822547822633E-2</v>
      </c>
      <c r="O46" s="102">
        <f t="shared" si="21"/>
        <v>134.94933800000001</v>
      </c>
      <c r="P46" s="102">
        <f t="shared" si="3"/>
        <v>-5.0661999999988439E-2</v>
      </c>
      <c r="Q46" s="105">
        <f t="shared" si="26"/>
        <v>0.89966225333333338</v>
      </c>
      <c r="R46" s="6">
        <f t="shared" si="30"/>
        <v>4551.260000000002</v>
      </c>
      <c r="S46" s="118">
        <f t="shared" si="22"/>
        <v>4761.528212000002</v>
      </c>
      <c r="T46" s="118"/>
      <c r="U46" s="125"/>
      <c r="V46" s="119">
        <f t="shared" si="27"/>
        <v>4012.54</v>
      </c>
      <c r="W46" s="119">
        <f t="shared" si="28"/>
        <v>8774.0682120000019</v>
      </c>
      <c r="X46" s="109">
        <f t="shared" si="24"/>
        <v>7115</v>
      </c>
      <c r="Y46" s="6">
        <f t="shared" si="29"/>
        <v>1659.0682120000019</v>
      </c>
      <c r="Z46" s="4">
        <f t="shared" si="16"/>
        <v>0.2331789475755448</v>
      </c>
      <c r="AA46" s="4">
        <f t="shared" si="14"/>
        <v>0.53475893710152644</v>
      </c>
      <c r="AB46" s="1">
        <f t="shared" si="15"/>
        <v>0.45731807675169223</v>
      </c>
    </row>
    <row r="47" spans="1:28">
      <c r="A47" s="121" t="s">
        <v>146</v>
      </c>
      <c r="B47">
        <v>135</v>
      </c>
      <c r="C47" s="2">
        <v>126.93</v>
      </c>
      <c r="D47" s="3">
        <v>1.0630999999999999</v>
      </c>
      <c r="E47" s="1">
        <f t="shared" si="25"/>
        <v>0.21995952200000002</v>
      </c>
      <c r="F47" s="36">
        <f t="shared" si="19"/>
        <v>-5.5264711111111087E-2</v>
      </c>
      <c r="G47" s="9"/>
      <c r="H47" s="40">
        <f t="shared" si="20"/>
        <v>-7.4607359999999971</v>
      </c>
      <c r="I47" t="s">
        <v>7</v>
      </c>
      <c r="J47" s="109" t="s">
        <v>54</v>
      </c>
      <c r="K47" s="98">
        <f t="shared" si="5"/>
        <v>43536</v>
      </c>
      <c r="L47" s="99" t="str">
        <f t="shared" ca="1" si="6"/>
        <v>2019/9/9</v>
      </c>
      <c r="M47" s="97">
        <f t="shared" ca="1" si="7"/>
        <v>24435</v>
      </c>
      <c r="N47" s="122">
        <f t="shared" ca="1" si="8"/>
        <v>-0.11144541190914667</v>
      </c>
      <c r="O47" s="102">
        <f t="shared" si="21"/>
        <v>134.93928299999999</v>
      </c>
      <c r="P47" s="102">
        <f t="shared" si="3"/>
        <v>-6.0717000000011012E-2</v>
      </c>
      <c r="Q47" s="105">
        <f t="shared" si="26"/>
        <v>0.89959521999999992</v>
      </c>
      <c r="R47" s="6">
        <f t="shared" si="30"/>
        <v>4678.1900000000023</v>
      </c>
      <c r="S47" s="118">
        <f t="shared" si="22"/>
        <v>4973.3837890000023</v>
      </c>
      <c r="T47" s="118"/>
      <c r="U47" s="125"/>
      <c r="V47" s="119">
        <f t="shared" si="27"/>
        <v>4012.54</v>
      </c>
      <c r="W47" s="119">
        <f t="shared" si="28"/>
        <v>8985.9237890000022</v>
      </c>
      <c r="X47" s="109">
        <f t="shared" si="24"/>
        <v>7250</v>
      </c>
      <c r="Y47" s="6">
        <f t="shared" si="29"/>
        <v>1735.9237890000022</v>
      </c>
      <c r="Z47" s="4">
        <f t="shared" si="16"/>
        <v>0.23943776400000027</v>
      </c>
      <c r="AA47" s="4">
        <f t="shared" si="14"/>
        <v>0.53619930099522528</v>
      </c>
      <c r="AB47" s="1">
        <f t="shared" si="15"/>
        <v>0.44653617081772906</v>
      </c>
    </row>
    <row r="48" spans="1:28">
      <c r="A48" s="121" t="s">
        <v>147</v>
      </c>
      <c r="B48">
        <v>135</v>
      </c>
      <c r="C48" s="2">
        <v>129.74</v>
      </c>
      <c r="D48" s="3">
        <v>1.04</v>
      </c>
      <c r="E48" s="1">
        <f t="shared" si="25"/>
        <v>0.2199530666666667</v>
      </c>
      <c r="F48" s="36">
        <f t="shared" si="19"/>
        <v>-3.4349985185185179E-2</v>
      </c>
      <c r="G48" s="9"/>
      <c r="H48" s="40">
        <f t="shared" si="20"/>
        <v>-4.6372479999999996</v>
      </c>
      <c r="I48" t="s">
        <v>7</v>
      </c>
      <c r="J48" s="109" t="s">
        <v>55</v>
      </c>
      <c r="K48" s="98">
        <f t="shared" si="5"/>
        <v>43537</v>
      </c>
      <c r="L48" s="99" t="str">
        <f t="shared" ca="1" si="6"/>
        <v>2019/9/9</v>
      </c>
      <c r="M48" s="97">
        <f t="shared" ca="1" si="7"/>
        <v>24300</v>
      </c>
      <c r="N48" s="122">
        <f t="shared" ca="1" si="8"/>
        <v>-6.9654136625514396E-2</v>
      </c>
      <c r="O48" s="102">
        <f t="shared" si="21"/>
        <v>134.92960000000002</v>
      </c>
      <c r="P48" s="102">
        <f t="shared" si="3"/>
        <v>-7.0399999999978036E-2</v>
      </c>
      <c r="Q48" s="105">
        <f t="shared" si="26"/>
        <v>0.89953066666666681</v>
      </c>
      <c r="R48" s="6">
        <f t="shared" si="30"/>
        <v>4807.9300000000021</v>
      </c>
      <c r="S48" s="118">
        <f t="shared" si="22"/>
        <v>5000.2472000000025</v>
      </c>
      <c r="T48" s="118"/>
      <c r="U48" s="125"/>
      <c r="V48" s="119">
        <f t="shared" si="27"/>
        <v>4012.54</v>
      </c>
      <c r="W48" s="119">
        <f t="shared" si="28"/>
        <v>9012.7872000000025</v>
      </c>
      <c r="X48" s="109">
        <f t="shared" si="24"/>
        <v>7385</v>
      </c>
      <c r="Y48" s="6">
        <f t="shared" si="29"/>
        <v>1627.7872000000025</v>
      </c>
      <c r="Z48" s="4">
        <f t="shared" si="16"/>
        <v>0.22041803656059611</v>
      </c>
      <c r="AA48" s="4">
        <f t="shared" si="14"/>
        <v>0.48267057281628323</v>
      </c>
      <c r="AB48" s="1">
        <f t="shared" si="15"/>
        <v>0.44520523018672836</v>
      </c>
    </row>
    <row r="49" spans="1:29">
      <c r="A49" s="121" t="s">
        <v>148</v>
      </c>
      <c r="B49">
        <v>135</v>
      </c>
      <c r="C49" s="2">
        <v>132.66</v>
      </c>
      <c r="D49" s="3">
        <v>1.0172000000000001</v>
      </c>
      <c r="E49" s="1">
        <f t="shared" si="25"/>
        <v>0.21996116800000001</v>
      </c>
      <c r="F49" s="36">
        <f t="shared" si="19"/>
        <v>-1.2616533333333438E-2</v>
      </c>
      <c r="G49" s="9"/>
      <c r="H49" s="40">
        <f t="shared" si="20"/>
        <v>-1.7032320000000141</v>
      </c>
      <c r="I49" t="s">
        <v>7</v>
      </c>
      <c r="J49" s="109" t="s">
        <v>56</v>
      </c>
      <c r="K49" s="98">
        <f t="shared" si="5"/>
        <v>43538</v>
      </c>
      <c r="L49" s="99" t="str">
        <f t="shared" ca="1" si="6"/>
        <v>2019/9/9</v>
      </c>
      <c r="M49" s="97">
        <f t="shared" ca="1" si="7"/>
        <v>24165</v>
      </c>
      <c r="N49" s="122">
        <f t="shared" ca="1" si="8"/>
        <v>-2.5726450651769303E-2</v>
      </c>
      <c r="O49" s="102">
        <f t="shared" si="21"/>
        <v>134.94175200000001</v>
      </c>
      <c r="P49" s="102">
        <f t="shared" si="3"/>
        <v>-5.8247999999991862E-2</v>
      </c>
      <c r="Q49" s="105">
        <f t="shared" si="26"/>
        <v>0.89961168000000002</v>
      </c>
      <c r="R49" s="6">
        <f t="shared" si="30"/>
        <v>4940.590000000002</v>
      </c>
      <c r="S49" s="118">
        <f t="shared" si="22"/>
        <v>5025.5681480000021</v>
      </c>
      <c r="T49" s="118"/>
      <c r="U49" s="125"/>
      <c r="V49" s="119">
        <f t="shared" si="27"/>
        <v>4012.54</v>
      </c>
      <c r="W49" s="119">
        <f t="shared" si="28"/>
        <v>9038.108148000003</v>
      </c>
      <c r="X49" s="109">
        <f t="shared" si="24"/>
        <v>7520</v>
      </c>
      <c r="Y49" s="6">
        <f t="shared" si="29"/>
        <v>1518.108148000003</v>
      </c>
      <c r="Z49" s="4">
        <f t="shared" si="16"/>
        <v>0.20187608351063879</v>
      </c>
      <c r="AA49" s="4">
        <f t="shared" si="14"/>
        <v>0.43282265457054447</v>
      </c>
      <c r="AB49" s="1">
        <f t="shared" si="15"/>
        <v>0.44395795384324038</v>
      </c>
    </row>
    <row r="50" spans="1:29">
      <c r="A50" s="121" t="s">
        <v>149</v>
      </c>
      <c r="B50">
        <v>135</v>
      </c>
      <c r="C50" s="2">
        <v>131.27000000000001</v>
      </c>
      <c r="D50" s="3">
        <v>1.028</v>
      </c>
      <c r="E50" s="1">
        <f t="shared" si="25"/>
        <v>0.21996370666666668</v>
      </c>
      <c r="F50" s="36">
        <f t="shared" si="19"/>
        <v>-2.2962251851851922E-2</v>
      </c>
      <c r="G50" s="9"/>
      <c r="H50" s="40">
        <f t="shared" si="20"/>
        <v>-3.0999040000000093</v>
      </c>
      <c r="I50" t="s">
        <v>7</v>
      </c>
      <c r="J50" s="109" t="s">
        <v>57</v>
      </c>
      <c r="K50" s="98">
        <f t="shared" si="5"/>
        <v>43539</v>
      </c>
      <c r="L50" s="99" t="str">
        <f t="shared" ca="1" si="6"/>
        <v>2019/9/9</v>
      </c>
      <c r="M50" s="97">
        <f t="shared" ca="1" si="7"/>
        <v>24030</v>
      </c>
      <c r="N50" s="122">
        <f t="shared" ca="1" si="8"/>
        <v>-4.7085516437786246E-2</v>
      </c>
      <c r="O50" s="102">
        <f t="shared" si="21"/>
        <v>134.94556</v>
      </c>
      <c r="P50" s="102">
        <f t="shared" si="3"/>
        <v>-5.44399999999996E-2</v>
      </c>
      <c r="Q50" s="105">
        <f t="shared" si="26"/>
        <v>0.89963706666666665</v>
      </c>
      <c r="R50" s="6">
        <f t="shared" si="30"/>
        <v>5071.8600000000024</v>
      </c>
      <c r="S50" s="118">
        <f t="shared" si="22"/>
        <v>5213.8720800000028</v>
      </c>
      <c r="T50" s="118"/>
      <c r="U50" s="125"/>
      <c r="V50" s="119">
        <f t="shared" si="27"/>
        <v>4012.54</v>
      </c>
      <c r="W50" s="119">
        <f t="shared" si="28"/>
        <v>9226.4120800000019</v>
      </c>
      <c r="X50" s="109">
        <f t="shared" si="24"/>
        <v>7655</v>
      </c>
      <c r="Y50" s="6">
        <f t="shared" si="29"/>
        <v>1571.4120800000019</v>
      </c>
      <c r="Z50" s="4">
        <f t="shared" si="16"/>
        <v>0.20527917439582</v>
      </c>
      <c r="AA50" s="4">
        <f t="shared" si="14"/>
        <v>0.43141505466086172</v>
      </c>
      <c r="AB50" s="1">
        <f t="shared" si="15"/>
        <v>0.43489711549931109</v>
      </c>
    </row>
    <row r="51" spans="1:29">
      <c r="A51" s="121" t="s">
        <v>150</v>
      </c>
      <c r="B51">
        <v>135</v>
      </c>
      <c r="C51" s="2">
        <v>128.06</v>
      </c>
      <c r="D51" s="3">
        <v>1.0537000000000001</v>
      </c>
      <c r="E51" s="1">
        <f t="shared" si="25"/>
        <v>0.21995788133333333</v>
      </c>
      <c r="F51" s="36">
        <f t="shared" si="19"/>
        <v>-4.6854162962962936E-2</v>
      </c>
      <c r="G51" s="9"/>
      <c r="H51" s="40">
        <f t="shared" si="20"/>
        <v>-6.3253119999999967</v>
      </c>
      <c r="I51" t="s">
        <v>7</v>
      </c>
      <c r="J51" s="109" t="s">
        <v>58</v>
      </c>
      <c r="K51" s="98">
        <f t="shared" si="5"/>
        <v>43542</v>
      </c>
      <c r="L51" s="99" t="str">
        <f t="shared" ca="1" si="6"/>
        <v>2019/9/9</v>
      </c>
      <c r="M51" s="97">
        <f t="shared" ca="1" si="7"/>
        <v>23625</v>
      </c>
      <c r="N51" s="122">
        <f t="shared" ca="1" si="8"/>
        <v>-9.7724397037036975E-2</v>
      </c>
      <c r="O51" s="102">
        <f t="shared" si="21"/>
        <v>134.93682200000001</v>
      </c>
      <c r="P51" s="102">
        <f t="shared" si="3"/>
        <v>-6.3177999999993517E-2</v>
      </c>
      <c r="Q51" s="105">
        <f t="shared" si="26"/>
        <v>0.89957881333333334</v>
      </c>
      <c r="R51" s="6">
        <f t="shared" si="30"/>
        <v>5199.9200000000028</v>
      </c>
      <c r="S51" s="118">
        <f t="shared" si="22"/>
        <v>5479.1557040000034</v>
      </c>
      <c r="T51" s="118"/>
      <c r="U51" s="125"/>
      <c r="V51" s="119">
        <f t="shared" si="27"/>
        <v>4012.54</v>
      </c>
      <c r="W51" s="119">
        <f t="shared" si="28"/>
        <v>9491.6957040000034</v>
      </c>
      <c r="X51" s="109">
        <f t="shared" si="24"/>
        <v>7790</v>
      </c>
      <c r="Y51" s="6">
        <f t="shared" si="29"/>
        <v>1701.6957040000034</v>
      </c>
      <c r="Z51" s="4">
        <f t="shared" si="16"/>
        <v>0.21844617509627762</v>
      </c>
      <c r="AA51" s="4">
        <f t="shared" si="14"/>
        <v>0.45048675670953586</v>
      </c>
      <c r="AB51" s="1">
        <f t="shared" si="15"/>
        <v>0.42274216590287761</v>
      </c>
    </row>
    <row r="52" spans="1:29">
      <c r="A52" s="121" t="s">
        <v>151</v>
      </c>
      <c r="B52">
        <v>135</v>
      </c>
      <c r="C52" s="2">
        <v>127.6</v>
      </c>
      <c r="D52" s="3">
        <v>1.0575000000000001</v>
      </c>
      <c r="E52" s="1">
        <f t="shared" si="25"/>
        <v>0.21995800000000001</v>
      </c>
      <c r="F52" s="36">
        <f t="shared" si="19"/>
        <v>-5.0277925925926142E-2</v>
      </c>
      <c r="G52" s="9"/>
      <c r="H52" s="40">
        <f t="shared" si="20"/>
        <v>-6.7875200000000291</v>
      </c>
      <c r="I52" t="s">
        <v>7</v>
      </c>
      <c r="J52" s="109" t="s">
        <v>59</v>
      </c>
      <c r="K52" s="98">
        <f t="shared" si="5"/>
        <v>43543</v>
      </c>
      <c r="L52" s="99" t="str">
        <f t="shared" ca="1" si="6"/>
        <v>2019/9/9</v>
      </c>
      <c r="M52" s="97">
        <f t="shared" ca="1" si="7"/>
        <v>23490</v>
      </c>
      <c r="N52" s="122">
        <f t="shared" ca="1" si="8"/>
        <v>-0.10546806300553473</v>
      </c>
      <c r="O52" s="102">
        <f t="shared" si="21"/>
        <v>134.93700000000001</v>
      </c>
      <c r="P52" s="102">
        <f t="shared" si="3"/>
        <v>-6.2999999999988177E-2</v>
      </c>
      <c r="Q52" s="105">
        <f t="shared" si="26"/>
        <v>0.89958000000000005</v>
      </c>
      <c r="R52" s="6">
        <f t="shared" si="30"/>
        <v>5022.7300000000032</v>
      </c>
      <c r="S52" s="118">
        <f t="shared" si="22"/>
        <v>5311.5369750000036</v>
      </c>
      <c r="T52" s="118">
        <v>304.79000000000002</v>
      </c>
      <c r="U52" s="125">
        <v>290.77</v>
      </c>
      <c r="V52" s="119">
        <f t="shared" si="27"/>
        <v>4303.3099999999995</v>
      </c>
      <c r="W52" s="119">
        <f t="shared" si="28"/>
        <v>9614.846975000004</v>
      </c>
      <c r="X52" s="109">
        <f t="shared" si="24"/>
        <v>7925</v>
      </c>
      <c r="Y52" s="6">
        <f t="shared" si="29"/>
        <v>1689.846975000004</v>
      </c>
      <c r="Z52" s="4">
        <f t="shared" si="16"/>
        <v>0.21322990220820248</v>
      </c>
      <c r="AA52" s="4">
        <f t="shared" si="14"/>
        <v>0.46659072836162196</v>
      </c>
      <c r="AB52" s="1">
        <f t="shared" si="15"/>
        <v>0.44756926565646121</v>
      </c>
    </row>
    <row r="53" spans="1:29">
      <c r="A53" s="121" t="s">
        <v>152</v>
      </c>
      <c r="B53">
        <v>135</v>
      </c>
      <c r="C53" s="2">
        <v>127.77</v>
      </c>
      <c r="D53" s="3">
        <v>1.0561</v>
      </c>
      <c r="E53" s="1">
        <f t="shared" si="25"/>
        <v>0.21995859800000001</v>
      </c>
      <c r="F53" s="36">
        <f t="shared" si="19"/>
        <v>-4.901262222222242E-2</v>
      </c>
      <c r="G53" s="9"/>
      <c r="H53" s="40">
        <f t="shared" si="20"/>
        <v>-6.616704000000027</v>
      </c>
      <c r="I53" t="s">
        <v>7</v>
      </c>
      <c r="J53" s="109" t="s">
        <v>60</v>
      </c>
      <c r="K53" s="98">
        <f t="shared" si="5"/>
        <v>43544</v>
      </c>
      <c r="L53" s="99" t="str">
        <f t="shared" ca="1" si="6"/>
        <v>2019/9/9</v>
      </c>
      <c r="M53" s="97">
        <f t="shared" ca="1" si="7"/>
        <v>23355</v>
      </c>
      <c r="N53" s="122">
        <f t="shared" ca="1" si="8"/>
        <v>-0.10340813359023805</v>
      </c>
      <c r="O53" s="102">
        <f t="shared" si="21"/>
        <v>134.93789699999999</v>
      </c>
      <c r="P53" s="102">
        <f t="shared" si="3"/>
        <v>-6.2103000000007569E-2</v>
      </c>
      <c r="Q53" s="105">
        <f t="shared" si="26"/>
        <v>0.8995859799999999</v>
      </c>
      <c r="R53" s="6">
        <f t="shared" si="30"/>
        <v>5150.5000000000036</v>
      </c>
      <c r="S53" s="118">
        <f t="shared" si="22"/>
        <v>5439.4430500000044</v>
      </c>
      <c r="T53" s="118"/>
      <c r="U53" s="125"/>
      <c r="V53" s="119">
        <f t="shared" si="27"/>
        <v>4303.3099999999995</v>
      </c>
      <c r="W53" s="119">
        <f t="shared" si="28"/>
        <v>9742.753050000003</v>
      </c>
      <c r="X53" s="109">
        <f t="shared" si="24"/>
        <v>8060</v>
      </c>
      <c r="Y53" s="6">
        <f t="shared" si="29"/>
        <v>1682.753050000003</v>
      </c>
      <c r="Z53" s="4">
        <f t="shared" si="16"/>
        <v>0.20877829404466541</v>
      </c>
      <c r="AA53" s="4">
        <f t="shared" si="14"/>
        <v>0.44793503057212702</v>
      </c>
      <c r="AB53" s="1">
        <f t="shared" si="15"/>
        <v>0.44169342873778356</v>
      </c>
    </row>
    <row r="54" spans="1:29">
      <c r="A54" s="121" t="s">
        <v>153</v>
      </c>
      <c r="B54">
        <v>135</v>
      </c>
      <c r="C54" s="2">
        <v>126.13</v>
      </c>
      <c r="D54" s="3">
        <v>1.0699000000000001</v>
      </c>
      <c r="E54" s="1">
        <f t="shared" si="25"/>
        <v>0.21996432466666666</v>
      </c>
      <c r="F54" s="36">
        <f t="shared" si="19"/>
        <v>-6.1219081481481627E-2</v>
      </c>
      <c r="G54" s="9"/>
      <c r="H54" s="40">
        <f t="shared" si="20"/>
        <v>-8.2645760000000195</v>
      </c>
      <c r="I54" t="s">
        <v>7</v>
      </c>
      <c r="J54" s="109" t="s">
        <v>61</v>
      </c>
      <c r="K54" s="98">
        <f t="shared" si="5"/>
        <v>43545</v>
      </c>
      <c r="L54" s="99" t="str">
        <f t="shared" ca="1" si="6"/>
        <v>2019/9/9</v>
      </c>
      <c r="M54" s="97">
        <f t="shared" ca="1" si="7"/>
        <v>23220</v>
      </c>
      <c r="N54" s="122">
        <f t="shared" ca="1" si="8"/>
        <v>-0.12991258570198136</v>
      </c>
      <c r="O54" s="102">
        <f t="shared" si="21"/>
        <v>134.94648699999999</v>
      </c>
      <c r="P54" s="102">
        <f t="shared" si="3"/>
        <v>-5.351300000000947E-2</v>
      </c>
      <c r="Q54" s="105">
        <f t="shared" si="26"/>
        <v>0.89964324666666662</v>
      </c>
      <c r="R54" s="6">
        <f t="shared" si="30"/>
        <v>4756.8400000000038</v>
      </c>
      <c r="S54" s="118">
        <f t="shared" si="22"/>
        <v>5089.3431160000046</v>
      </c>
      <c r="T54" s="118">
        <v>519.79</v>
      </c>
      <c r="U54" s="125">
        <v>501.64</v>
      </c>
      <c r="V54" s="119">
        <f t="shared" si="27"/>
        <v>4804.95</v>
      </c>
      <c r="W54" s="119">
        <f t="shared" si="28"/>
        <v>9894.2931160000044</v>
      </c>
      <c r="X54" s="109">
        <f t="shared" si="24"/>
        <v>8195</v>
      </c>
      <c r="Y54" s="6">
        <f t="shared" si="29"/>
        <v>1699.2931160000044</v>
      </c>
      <c r="Z54" s="4">
        <f t="shared" si="16"/>
        <v>0.20735730518608952</v>
      </c>
      <c r="AA54" s="4">
        <f t="shared" si="14"/>
        <v>0.50125901269892892</v>
      </c>
      <c r="AB54" s="1">
        <f t="shared" si="15"/>
        <v>0.4856284267776485</v>
      </c>
    </row>
    <row r="55" spans="1:29">
      <c r="A55" s="121" t="s">
        <v>154</v>
      </c>
      <c r="B55">
        <v>135</v>
      </c>
      <c r="C55" s="2">
        <v>125.44</v>
      </c>
      <c r="D55" s="3">
        <v>1.0757000000000001</v>
      </c>
      <c r="E55" s="1">
        <f t="shared" si="25"/>
        <v>0.21995720533333335</v>
      </c>
      <c r="F55" s="36">
        <f t="shared" si="19"/>
        <v>-6.6354725925926006E-2</v>
      </c>
      <c r="G55" s="9"/>
      <c r="H55" s="40">
        <f t="shared" si="20"/>
        <v>-8.9578880000000112</v>
      </c>
      <c r="I55" t="s">
        <v>7</v>
      </c>
      <c r="J55" s="109" t="s">
        <v>62</v>
      </c>
      <c r="K55" s="98">
        <f t="shared" si="5"/>
        <v>43546</v>
      </c>
      <c r="L55" s="99" t="str">
        <f t="shared" ca="1" si="6"/>
        <v>2019/9/9</v>
      </c>
      <c r="M55" s="97">
        <f t="shared" ca="1" si="7"/>
        <v>23085</v>
      </c>
      <c r="N55" s="122">
        <f t="shared" ca="1" si="8"/>
        <v>-0.14163435650855552</v>
      </c>
      <c r="O55" s="102">
        <f t="shared" si="21"/>
        <v>134.93580800000001</v>
      </c>
      <c r="P55" s="102">
        <f t="shared" si="3"/>
        <v>-6.4191999999991367E-2</v>
      </c>
      <c r="Q55" s="105">
        <f t="shared" si="26"/>
        <v>0.89957205333333334</v>
      </c>
      <c r="R55" s="6">
        <f t="shared" si="30"/>
        <v>4882.2800000000034</v>
      </c>
      <c r="S55" s="118">
        <f t="shared" si="22"/>
        <v>5251.8685960000039</v>
      </c>
      <c r="T55" s="118"/>
      <c r="U55" s="125"/>
      <c r="V55" s="119">
        <f t="shared" si="27"/>
        <v>4804.95</v>
      </c>
      <c r="W55" s="119">
        <f t="shared" si="28"/>
        <v>10056.818596000005</v>
      </c>
      <c r="X55" s="109">
        <f t="shared" si="24"/>
        <v>8330</v>
      </c>
      <c r="Y55" s="6">
        <f t="shared" si="29"/>
        <v>1726.8185960000046</v>
      </c>
      <c r="Z55" s="4">
        <f t="shared" si="16"/>
        <v>0.2073011519807928</v>
      </c>
      <c r="AA55" s="4">
        <f t="shared" si="14"/>
        <v>0.48987066736642126</v>
      </c>
      <c r="AB55" s="1">
        <f t="shared" si="15"/>
        <v>0.47778031930605958</v>
      </c>
      <c r="AC55" s="6"/>
    </row>
    <row r="56" spans="1:29">
      <c r="A56" s="121" t="s">
        <v>155</v>
      </c>
      <c r="B56">
        <v>135</v>
      </c>
      <c r="C56" s="2">
        <v>126.97</v>
      </c>
      <c r="D56" s="3">
        <v>1.0627</v>
      </c>
      <c r="E56" s="1">
        <f t="shared" si="25"/>
        <v>0.21995401266666667</v>
      </c>
      <c r="F56" s="36">
        <f t="shared" si="19"/>
        <v>-5.4966992592592641E-2</v>
      </c>
      <c r="G56" s="9"/>
      <c r="H56" s="40">
        <f t="shared" si="20"/>
        <v>-7.4205440000000067</v>
      </c>
      <c r="I56" t="s">
        <v>7</v>
      </c>
      <c r="J56" s="109" t="s">
        <v>64</v>
      </c>
      <c r="K56" s="98">
        <f t="shared" si="5"/>
        <v>43549</v>
      </c>
      <c r="L56" s="99" t="str">
        <f t="shared" ca="1" si="6"/>
        <v>2019/9/9</v>
      </c>
      <c r="M56" s="97">
        <f t="shared" ca="1" si="7"/>
        <v>22680</v>
      </c>
      <c r="N56" s="122">
        <f t="shared" ca="1" si="8"/>
        <v>-0.11942233509700187</v>
      </c>
      <c r="O56" s="102">
        <f t="shared" si="21"/>
        <v>134.93101899999999</v>
      </c>
      <c r="P56" s="102">
        <f t="shared" si="3"/>
        <v>-6.8981000000007953E-2</v>
      </c>
      <c r="Q56" s="105">
        <f t="shared" si="26"/>
        <v>0.89954012666666661</v>
      </c>
      <c r="R56" s="6">
        <f t="shared" si="30"/>
        <v>5009.2500000000036</v>
      </c>
      <c r="S56" s="118">
        <f t="shared" si="22"/>
        <v>5323.3299750000042</v>
      </c>
      <c r="T56" s="118"/>
      <c r="U56" s="125"/>
      <c r="V56" s="119">
        <f t="shared" si="27"/>
        <v>4804.95</v>
      </c>
      <c r="W56" s="119">
        <f t="shared" si="28"/>
        <v>10128.279975000005</v>
      </c>
      <c r="X56" s="109">
        <f t="shared" si="24"/>
        <v>8465</v>
      </c>
      <c r="Y56" s="6">
        <f t="shared" si="29"/>
        <v>1663.2799750000049</v>
      </c>
      <c r="Z56" s="4">
        <f t="shared" si="16"/>
        <v>0.19648906969876023</v>
      </c>
      <c r="AA56" s="4">
        <f t="shared" si="14"/>
        <v>0.45444187237879374</v>
      </c>
      <c r="AB56" s="1">
        <f t="shared" si="15"/>
        <v>0.47440927895558077</v>
      </c>
    </row>
    <row r="57" spans="1:29">
      <c r="A57" s="121" t="s">
        <v>156</v>
      </c>
      <c r="B57">
        <v>135</v>
      </c>
      <c r="C57" s="2">
        <v>130.43</v>
      </c>
      <c r="D57" s="3">
        <v>1.0346</v>
      </c>
      <c r="E57" s="1">
        <f t="shared" si="25"/>
        <v>0.2199619186666667</v>
      </c>
      <c r="F57" s="36">
        <f t="shared" si="19"/>
        <v>-2.92143407407408E-2</v>
      </c>
      <c r="G57" s="9"/>
      <c r="H57" s="40">
        <f t="shared" si="20"/>
        <v>-3.9439360000000079</v>
      </c>
      <c r="I57" t="s">
        <v>7</v>
      </c>
      <c r="J57" s="109" t="s">
        <v>65</v>
      </c>
      <c r="K57" s="98">
        <f t="shared" si="5"/>
        <v>43550</v>
      </c>
      <c r="L57" s="99" t="str">
        <f t="shared" ca="1" si="6"/>
        <v>2019/9/9</v>
      </c>
      <c r="M57" s="97">
        <f t="shared" ca="1" si="7"/>
        <v>22545</v>
      </c>
      <c r="N57" s="122">
        <f t="shared" ca="1" si="8"/>
        <v>-6.3851702816589168E-2</v>
      </c>
      <c r="O57" s="102">
        <f t="shared" si="21"/>
        <v>134.94287800000001</v>
      </c>
      <c r="P57" s="102">
        <f t="shared" si="3"/>
        <v>-5.7121999999992568E-2</v>
      </c>
      <c r="Q57" s="105">
        <f t="shared" si="26"/>
        <v>0.89961918666666674</v>
      </c>
      <c r="R57" s="6">
        <f t="shared" si="30"/>
        <v>5139.6800000000039</v>
      </c>
      <c r="S57" s="118">
        <f t="shared" si="22"/>
        <v>5317.5129280000037</v>
      </c>
      <c r="T57" s="118"/>
      <c r="U57" s="125"/>
      <c r="V57" s="119">
        <f t="shared" si="27"/>
        <v>4804.95</v>
      </c>
      <c r="W57" s="119">
        <f t="shared" si="28"/>
        <v>10122.462928000004</v>
      </c>
      <c r="X57" s="109">
        <f t="shared" si="24"/>
        <v>8600</v>
      </c>
      <c r="Y57" s="6">
        <f t="shared" si="29"/>
        <v>1522.4629280000045</v>
      </c>
      <c r="Z57" s="4">
        <f t="shared" si="16"/>
        <v>0.17703057302325642</v>
      </c>
      <c r="AA57" s="4">
        <f t="shared" si="14"/>
        <v>0.40117071659135028</v>
      </c>
      <c r="AB57" s="1">
        <f t="shared" si="15"/>
        <v>0.47468190638751606</v>
      </c>
    </row>
    <row r="58" spans="1:29">
      <c r="A58" s="121" t="s">
        <v>157</v>
      </c>
      <c r="B58">
        <v>135</v>
      </c>
      <c r="C58" s="2">
        <v>129.27000000000001</v>
      </c>
      <c r="D58" s="3">
        <v>1.0439000000000001</v>
      </c>
      <c r="E58" s="1">
        <f t="shared" si="25"/>
        <v>0.21996330200000003</v>
      </c>
      <c r="F58" s="36">
        <f t="shared" si="19"/>
        <v>-3.7848177777777679E-2</v>
      </c>
      <c r="G58" s="9"/>
      <c r="H58" s="40">
        <f t="shared" si="20"/>
        <v>-5.1095039999999869</v>
      </c>
      <c r="I58" t="s">
        <v>7</v>
      </c>
      <c r="J58" s="109" t="s">
        <v>66</v>
      </c>
      <c r="K58" s="98">
        <f t="shared" si="5"/>
        <v>43551</v>
      </c>
      <c r="L58" s="99" t="str">
        <f t="shared" ca="1" si="6"/>
        <v>2019/9/9</v>
      </c>
      <c r="M58" s="97">
        <f t="shared" ca="1" si="7"/>
        <v>22410</v>
      </c>
      <c r="N58" s="122">
        <f t="shared" ca="1" si="8"/>
        <v>-8.3220390896920807E-2</v>
      </c>
      <c r="O58" s="102">
        <f t="shared" si="21"/>
        <v>134.94495300000003</v>
      </c>
      <c r="P58" s="102">
        <f t="shared" si="3"/>
        <v>-5.5046999999973423E-2</v>
      </c>
      <c r="Q58" s="105">
        <f t="shared" si="26"/>
        <v>0.89963302000000023</v>
      </c>
      <c r="R58" s="6">
        <f t="shared" si="30"/>
        <v>5268.9500000000044</v>
      </c>
      <c r="S58" s="118">
        <f t="shared" si="22"/>
        <v>5500.2569050000047</v>
      </c>
      <c r="T58" s="118"/>
      <c r="U58" s="125"/>
      <c r="V58" s="119">
        <f t="shared" si="27"/>
        <v>4804.95</v>
      </c>
      <c r="W58" s="119">
        <f t="shared" si="28"/>
        <v>10305.206905000005</v>
      </c>
      <c r="X58" s="109">
        <f t="shared" si="24"/>
        <v>8735</v>
      </c>
      <c r="Y58" s="6">
        <f t="shared" si="29"/>
        <v>1570.2069050000046</v>
      </c>
      <c r="Z58" s="4">
        <f t="shared" si="16"/>
        <v>0.17976037836290826</v>
      </c>
      <c r="AA58" s="4">
        <f t="shared" si="14"/>
        <v>0.39953865854124104</v>
      </c>
      <c r="AB58" s="1">
        <f t="shared" si="15"/>
        <v>0.46626429185702972</v>
      </c>
    </row>
    <row r="59" spans="1:29">
      <c r="A59" s="121" t="s">
        <v>158</v>
      </c>
      <c r="B59">
        <v>135</v>
      </c>
      <c r="C59" s="2">
        <v>131.01</v>
      </c>
      <c r="D59" s="3">
        <v>1.03</v>
      </c>
      <c r="E59" s="1">
        <f t="shared" si="25"/>
        <v>0.21996019999999999</v>
      </c>
      <c r="F59" s="36">
        <f t="shared" si="19"/>
        <v>-2.4897422222222465E-2</v>
      </c>
      <c r="G59" s="9"/>
      <c r="H59" s="40">
        <f t="shared" si="20"/>
        <v>-3.3611520000000326</v>
      </c>
      <c r="I59" t="s">
        <v>7</v>
      </c>
      <c r="J59" s="109" t="s">
        <v>67</v>
      </c>
      <c r="K59" s="98">
        <f t="shared" si="5"/>
        <v>43552</v>
      </c>
      <c r="L59" s="99" t="str">
        <f t="shared" ca="1" si="6"/>
        <v>2019/9/9</v>
      </c>
      <c r="M59" s="97">
        <f t="shared" ca="1" si="7"/>
        <v>22275</v>
      </c>
      <c r="N59" s="122">
        <f t="shared" ca="1" si="8"/>
        <v>-5.5076115824916359E-2</v>
      </c>
      <c r="O59" s="102">
        <f t="shared" si="21"/>
        <v>134.94030000000001</v>
      </c>
      <c r="P59" s="102">
        <f t="shared" si="3"/>
        <v>-5.9699999999992315E-2</v>
      </c>
      <c r="Q59" s="105">
        <f t="shared" si="26"/>
        <v>0.89960200000000001</v>
      </c>
      <c r="R59" s="6">
        <f t="shared" si="30"/>
        <v>5399.9600000000046</v>
      </c>
      <c r="S59" s="118">
        <f t="shared" si="22"/>
        <v>5561.9588000000049</v>
      </c>
      <c r="T59" s="118"/>
      <c r="U59" s="125"/>
      <c r="V59" s="119">
        <f t="shared" si="27"/>
        <v>4804.95</v>
      </c>
      <c r="W59" s="119">
        <f t="shared" si="28"/>
        <v>10366.908800000005</v>
      </c>
      <c r="X59" s="109">
        <f t="shared" si="24"/>
        <v>8870</v>
      </c>
      <c r="Y59" s="6">
        <f t="shared" si="29"/>
        <v>1496.9088000000047</v>
      </c>
      <c r="Z59" s="4">
        <f t="shared" si="16"/>
        <v>0.1687608568207446</v>
      </c>
      <c r="AA59" s="4">
        <f t="shared" si="14"/>
        <v>0.36823871785095008</v>
      </c>
      <c r="AB59" s="1">
        <f t="shared" si="15"/>
        <v>0.46348917432359371</v>
      </c>
    </row>
    <row r="60" spans="1:29">
      <c r="A60" s="121" t="s">
        <v>159</v>
      </c>
      <c r="B60">
        <v>135</v>
      </c>
      <c r="C60" s="2">
        <v>127.02</v>
      </c>
      <c r="D60" s="3">
        <v>1.0624</v>
      </c>
      <c r="E60" s="1">
        <f t="shared" si="25"/>
        <v>0.219964032</v>
      </c>
      <c r="F60" s="36">
        <f t="shared" si="19"/>
        <v>-5.4594844444444582E-2</v>
      </c>
      <c r="G60" s="9"/>
      <c r="H60" s="40">
        <f t="shared" si="20"/>
        <v>-7.3703040000000186</v>
      </c>
      <c r="I60" t="s">
        <v>7</v>
      </c>
      <c r="J60" s="109" t="s">
        <v>68</v>
      </c>
      <c r="K60" s="98">
        <f t="shared" si="5"/>
        <v>43553</v>
      </c>
      <c r="L60" s="99" t="str">
        <f t="shared" ca="1" si="6"/>
        <v>2019/9/9</v>
      </c>
      <c r="M60" s="97">
        <f t="shared" ca="1" si="7"/>
        <v>22140</v>
      </c>
      <c r="N60" s="122">
        <f t="shared" ca="1" si="8"/>
        <v>-0.1215068184281846</v>
      </c>
      <c r="O60" s="102">
        <f t="shared" si="21"/>
        <v>134.94604799999999</v>
      </c>
      <c r="P60" s="102">
        <f t="shared" si="3"/>
        <v>-5.3952000000009548E-2</v>
      </c>
      <c r="Q60" s="105">
        <f t="shared" si="26"/>
        <v>0.89964031999999994</v>
      </c>
      <c r="R60" s="6">
        <f t="shared" si="30"/>
        <v>5526.980000000005</v>
      </c>
      <c r="S60" s="118">
        <f t="shared" si="22"/>
        <v>5871.8635520000053</v>
      </c>
      <c r="T60" s="118"/>
      <c r="U60" s="125"/>
      <c r="V60" s="119">
        <f t="shared" si="27"/>
        <v>4804.95</v>
      </c>
      <c r="W60" s="119">
        <f t="shared" si="28"/>
        <v>10676.813552000005</v>
      </c>
      <c r="X60" s="109">
        <f t="shared" si="24"/>
        <v>9005</v>
      </c>
      <c r="Y60" s="6">
        <f t="shared" si="29"/>
        <v>1671.8135520000051</v>
      </c>
      <c r="Z60" s="4">
        <f t="shared" si="16"/>
        <v>0.18565392026651906</v>
      </c>
      <c r="AA60" s="4">
        <f t="shared" si="14"/>
        <v>0.39804610707015509</v>
      </c>
      <c r="AB60" s="1">
        <f t="shared" si="15"/>
        <v>0.45003595657057488</v>
      </c>
    </row>
    <row r="61" spans="1:29">
      <c r="A61" s="121" t="s">
        <v>160</v>
      </c>
      <c r="B61">
        <v>135</v>
      </c>
      <c r="C61" s="2">
        <v>122.62</v>
      </c>
      <c r="D61" s="3">
        <v>1.1005</v>
      </c>
      <c r="E61" s="1">
        <f t="shared" si="25"/>
        <v>0.21996220666666666</v>
      </c>
      <c r="F61" s="36">
        <f t="shared" si="19"/>
        <v>-8.7343881481481533E-2</v>
      </c>
      <c r="G61" s="9"/>
      <c r="H61" s="40">
        <f t="shared" si="20"/>
        <v>-11.791424000000006</v>
      </c>
      <c r="I61" t="s">
        <v>7</v>
      </c>
      <c r="J61" s="109" t="s">
        <v>312</v>
      </c>
      <c r="K61" s="98">
        <f t="shared" si="5"/>
        <v>43556</v>
      </c>
      <c r="L61" s="99" t="str">
        <f t="shared" ca="1" si="6"/>
        <v>2019/9/9</v>
      </c>
      <c r="M61" s="97">
        <f t="shared" ca="1" si="7"/>
        <v>21735</v>
      </c>
      <c r="N61" s="122">
        <f t="shared" ca="1" si="8"/>
        <v>-0.1980156319300668</v>
      </c>
      <c r="O61" s="102">
        <f t="shared" si="21"/>
        <v>134.94331</v>
      </c>
      <c r="P61" s="102">
        <f t="shared" si="3"/>
        <v>-5.6690000000003238E-2</v>
      </c>
      <c r="Q61" s="105">
        <f t="shared" si="26"/>
        <v>0.89962206666666666</v>
      </c>
      <c r="R61" s="6">
        <f t="shared" si="30"/>
        <v>3670.8400000000047</v>
      </c>
      <c r="S61" s="118">
        <f t="shared" si="22"/>
        <v>4039.7594200000053</v>
      </c>
      <c r="T61" s="118">
        <v>1978.76</v>
      </c>
      <c r="U61" s="125">
        <v>1961.31</v>
      </c>
      <c r="V61" s="119">
        <f t="shared" si="27"/>
        <v>6766.26</v>
      </c>
      <c r="W61" s="119">
        <f t="shared" si="28"/>
        <v>10806.019420000006</v>
      </c>
      <c r="X61" s="109">
        <f t="shared" si="24"/>
        <v>9140</v>
      </c>
      <c r="Y61" s="6">
        <f t="shared" si="29"/>
        <v>1666.019420000006</v>
      </c>
      <c r="Z61" s="4">
        <f t="shared" si="16"/>
        <v>0.18227783588621516</v>
      </c>
      <c r="AA61" s="4">
        <f t="shared" si="14"/>
        <v>0.70185421318257513</v>
      </c>
      <c r="AB61" s="1">
        <f t="shared" si="15"/>
        <v>0.62615656487502369</v>
      </c>
    </row>
    <row r="62" spans="1:29">
      <c r="A62" s="121" t="s">
        <v>161</v>
      </c>
      <c r="B62">
        <v>135</v>
      </c>
      <c r="C62" s="2">
        <v>122.25</v>
      </c>
      <c r="D62" s="3">
        <v>1.1037999999999999</v>
      </c>
      <c r="E62" s="1">
        <f t="shared" si="25"/>
        <v>0.21995970000000001</v>
      </c>
      <c r="F62" s="36">
        <f t="shared" si="19"/>
        <v>-9.0097777777777804E-2</v>
      </c>
      <c r="G62" s="9"/>
      <c r="H62" s="40">
        <f t="shared" si="20"/>
        <v>-12.163200000000003</v>
      </c>
      <c r="I62" t="s">
        <v>7</v>
      </c>
      <c r="J62" s="109" t="s">
        <v>79</v>
      </c>
      <c r="K62" s="98">
        <f t="shared" si="5"/>
        <v>43557</v>
      </c>
      <c r="L62" s="99" t="str">
        <f t="shared" ca="1" si="6"/>
        <v>2019/9/9</v>
      </c>
      <c r="M62" s="97">
        <f t="shared" ca="1" si="7"/>
        <v>21600</v>
      </c>
      <c r="N62" s="122">
        <f t="shared" ca="1" si="8"/>
        <v>-0.20553555555555561</v>
      </c>
      <c r="O62" s="102">
        <f t="shared" si="21"/>
        <v>134.93955</v>
      </c>
      <c r="P62" s="102">
        <f t="shared" si="3"/>
        <v>-6.0450000000003001E-2</v>
      </c>
      <c r="Q62" s="105">
        <f t="shared" si="26"/>
        <v>0.89959699999999998</v>
      </c>
      <c r="R62" s="6">
        <f t="shared" si="30"/>
        <v>3793.0900000000047</v>
      </c>
      <c r="S62" s="118">
        <f t="shared" si="22"/>
        <v>4186.8127420000046</v>
      </c>
      <c r="T62" s="118"/>
      <c r="U62" s="125"/>
      <c r="V62" s="119">
        <f t="shared" si="27"/>
        <v>6766.26</v>
      </c>
      <c r="W62" s="119">
        <f t="shared" si="28"/>
        <v>10953.072742000004</v>
      </c>
      <c r="X62" s="109">
        <f t="shared" si="24"/>
        <v>9275</v>
      </c>
      <c r="Y62" s="6">
        <f t="shared" si="29"/>
        <v>1678.0727420000039</v>
      </c>
      <c r="Z62" s="4">
        <f t="shared" si="16"/>
        <v>0.18092428485175249</v>
      </c>
      <c r="AA62" s="4">
        <f t="shared" si="14"/>
        <v>0.66889065506987766</v>
      </c>
      <c r="AB62" s="1">
        <f t="shared" si="15"/>
        <v>0.617749937335347</v>
      </c>
    </row>
    <row r="63" spans="1:29">
      <c r="A63" s="121" t="s">
        <v>162</v>
      </c>
      <c r="B63">
        <v>120</v>
      </c>
      <c r="C63" s="2">
        <v>107.6</v>
      </c>
      <c r="D63" s="3">
        <v>1.1148</v>
      </c>
      <c r="E63" s="1">
        <f t="shared" si="25"/>
        <v>0.20996831999999999</v>
      </c>
      <c r="F63" s="36">
        <f t="shared" si="19"/>
        <v>-9.9029333333333483E-2</v>
      </c>
      <c r="G63" s="9"/>
      <c r="H63" s="40">
        <f t="shared" si="20"/>
        <v>-11.883520000000019</v>
      </c>
      <c r="I63" t="s">
        <v>7</v>
      </c>
      <c r="J63" s="109" t="s">
        <v>80</v>
      </c>
      <c r="K63" s="98">
        <f t="shared" si="5"/>
        <v>43558</v>
      </c>
      <c r="L63" s="99" t="str">
        <f t="shared" ca="1" si="6"/>
        <v>2019/9/9</v>
      </c>
      <c r="M63" s="97">
        <f t="shared" ca="1" si="7"/>
        <v>19080</v>
      </c>
      <c r="N63" s="122">
        <f t="shared" ca="1" si="8"/>
        <v>-0.22733148846960202</v>
      </c>
      <c r="O63" s="102">
        <f t="shared" si="21"/>
        <v>119.95247999999999</v>
      </c>
      <c r="P63" s="102">
        <f t="shared" si="3"/>
        <v>-4.752000000000578E-2</v>
      </c>
      <c r="Q63" s="105">
        <f t="shared" si="26"/>
        <v>0.79968319999999993</v>
      </c>
      <c r="R63" s="6">
        <f t="shared" si="30"/>
        <v>3774.4300000000044</v>
      </c>
      <c r="S63" s="118">
        <f t="shared" si="22"/>
        <v>4207.7345640000049</v>
      </c>
      <c r="T63" s="118">
        <v>126.26</v>
      </c>
      <c r="U63" s="125">
        <v>126.97</v>
      </c>
      <c r="V63" s="119">
        <f t="shared" si="27"/>
        <v>6893.2300000000005</v>
      </c>
      <c r="W63" s="119">
        <f t="shared" si="28"/>
        <v>11100.964564000005</v>
      </c>
      <c r="X63" s="109">
        <f t="shared" si="24"/>
        <v>9395</v>
      </c>
      <c r="Y63" s="6">
        <f t="shared" si="29"/>
        <v>1705.9645640000053</v>
      </c>
      <c r="Z63" s="4">
        <f t="shared" si="16"/>
        <v>0.18158217817988342</v>
      </c>
      <c r="AA63" s="4">
        <f t="shared" si="14"/>
        <v>0.68190303824892196</v>
      </c>
      <c r="AB63" s="1">
        <f t="shared" si="15"/>
        <v>0.62095775193756375</v>
      </c>
    </row>
    <row r="64" spans="1:29">
      <c r="A64" s="121" t="s">
        <v>163</v>
      </c>
      <c r="B64">
        <v>120</v>
      </c>
      <c r="C64" s="2">
        <v>106.98</v>
      </c>
      <c r="D64" s="3">
        <v>1.1213</v>
      </c>
      <c r="E64" s="1">
        <f t="shared" si="25"/>
        <v>0.20997111600000001</v>
      </c>
      <c r="F64" s="36">
        <f t="shared" si="19"/>
        <v>-0.10422079999999999</v>
      </c>
      <c r="G64" s="9"/>
      <c r="H64" s="40">
        <f t="shared" si="20"/>
        <v>-12.506495999999999</v>
      </c>
      <c r="I64" t="s">
        <v>7</v>
      </c>
      <c r="J64" s="109" t="s">
        <v>81</v>
      </c>
      <c r="K64" s="98">
        <f t="shared" si="5"/>
        <v>43559</v>
      </c>
      <c r="L64" s="99" t="str">
        <f t="shared" ca="1" si="6"/>
        <v>2019/9/9</v>
      </c>
      <c r="M64" s="97">
        <f t="shared" ca="1" si="7"/>
        <v>18960</v>
      </c>
      <c r="N64" s="122">
        <f t="shared" ca="1" si="8"/>
        <v>-0.24076324050632908</v>
      </c>
      <c r="O64" s="102">
        <f t="shared" si="21"/>
        <v>119.95667400000001</v>
      </c>
      <c r="P64" s="102">
        <f t="shared" si="3"/>
        <v>-4.3325999999993314E-2</v>
      </c>
      <c r="Q64" s="105">
        <f t="shared" si="26"/>
        <v>0.79971116000000009</v>
      </c>
      <c r="R64" s="6">
        <f t="shared" si="30"/>
        <v>3530.8500000000045</v>
      </c>
      <c r="S64" s="118">
        <f t="shared" si="22"/>
        <v>3959.1421050000049</v>
      </c>
      <c r="T64" s="118">
        <v>350.56</v>
      </c>
      <c r="U64" s="125">
        <v>354.59</v>
      </c>
      <c r="V64" s="119">
        <f t="shared" si="27"/>
        <v>7247.8200000000006</v>
      </c>
      <c r="W64" s="119">
        <f t="shared" si="28"/>
        <v>11206.962105000006</v>
      </c>
      <c r="X64" s="109">
        <f t="shared" si="24"/>
        <v>9515</v>
      </c>
      <c r="Y64" s="6">
        <f t="shared" si="29"/>
        <v>1691.962105000006</v>
      </c>
      <c r="Z64" s="4">
        <f t="shared" si="16"/>
        <v>0.17782050499211843</v>
      </c>
      <c r="AA64" s="4">
        <f t="shared" si="14"/>
        <v>0.74628485828209756</v>
      </c>
      <c r="AB64" s="1">
        <f t="shared" si="15"/>
        <v>0.64672477091417779</v>
      </c>
    </row>
    <row r="65" spans="1:28">
      <c r="A65" s="121" t="s">
        <v>164</v>
      </c>
      <c r="B65">
        <v>120</v>
      </c>
      <c r="C65" s="2">
        <v>107.41</v>
      </c>
      <c r="D65" s="3">
        <v>1.1168</v>
      </c>
      <c r="E65" s="1">
        <f t="shared" si="25"/>
        <v>0.20997032533333335</v>
      </c>
      <c r="F65" s="36">
        <f t="shared" si="19"/>
        <v>-0.1006202666666668</v>
      </c>
      <c r="G65" s="9"/>
      <c r="H65" s="40">
        <f t="shared" si="20"/>
        <v>-12.074432000000016</v>
      </c>
      <c r="I65" t="s">
        <v>7</v>
      </c>
      <c r="J65" s="109" t="s">
        <v>84</v>
      </c>
      <c r="K65" s="98">
        <f t="shared" si="5"/>
        <v>43563</v>
      </c>
      <c r="L65" s="99" t="str">
        <f t="shared" ca="1" si="6"/>
        <v>2019/9/9</v>
      </c>
      <c r="M65" s="97">
        <f t="shared" ca="1" si="7"/>
        <v>18480</v>
      </c>
      <c r="N65" s="122">
        <f t="shared" ca="1" si="8"/>
        <v>-0.2384830995670999</v>
      </c>
      <c r="O65" s="102">
        <f t="shared" si="21"/>
        <v>119.955488</v>
      </c>
      <c r="P65" s="102">
        <f t="shared" si="3"/>
        <v>-4.4511999999997443E-2</v>
      </c>
      <c r="Q65" s="105">
        <f t="shared" si="26"/>
        <v>0.79970325333333336</v>
      </c>
      <c r="R65" s="6">
        <f t="shared" si="30"/>
        <v>3638.2600000000043</v>
      </c>
      <c r="S65" s="118">
        <f t="shared" si="22"/>
        <v>4063.208768000005</v>
      </c>
      <c r="T65" s="118"/>
      <c r="U65" s="125"/>
      <c r="V65" s="119">
        <f t="shared" si="27"/>
        <v>7247.8200000000006</v>
      </c>
      <c r="W65" s="119">
        <f t="shared" si="28"/>
        <v>11311.028768000006</v>
      </c>
      <c r="X65" s="109">
        <f t="shared" si="24"/>
        <v>9635</v>
      </c>
      <c r="Y65" s="6">
        <f t="shared" si="29"/>
        <v>1676.0287680000056</v>
      </c>
      <c r="Z65" s="4">
        <f t="shared" si="16"/>
        <v>0.17395212952776395</v>
      </c>
      <c r="AA65" s="4">
        <f t="shared" si="14"/>
        <v>0.70209568109652642</v>
      </c>
      <c r="AB65" s="1">
        <f t="shared" si="15"/>
        <v>0.64077460579932255</v>
      </c>
    </row>
    <row r="66" spans="1:28">
      <c r="A66" s="121" t="s">
        <v>165</v>
      </c>
      <c r="B66">
        <v>120</v>
      </c>
      <c r="C66" s="2">
        <v>107.23</v>
      </c>
      <c r="D66" s="3">
        <v>1.1186</v>
      </c>
      <c r="E66" s="1">
        <f t="shared" si="25"/>
        <v>0.20996498533333335</v>
      </c>
      <c r="F66" s="36">
        <f t="shared" ref="F66:F97" si="31">IF(G66="",($F$1*C66-B66)/B66,H66/B66)</f>
        <v>-0.10212746666666668</v>
      </c>
      <c r="G66" s="9"/>
      <c r="H66" s="40">
        <f t="shared" ref="H66:H97" si="32">IF(G66="",$F$1*C66-B66,G66-B66)</f>
        <v>-12.255296000000001</v>
      </c>
      <c r="I66" t="s">
        <v>7</v>
      </c>
      <c r="J66" s="109" t="s">
        <v>85</v>
      </c>
      <c r="K66" s="98">
        <f t="shared" si="5"/>
        <v>43564</v>
      </c>
      <c r="L66" s="99" t="str">
        <f t="shared" ca="1" si="6"/>
        <v>2019/9/9</v>
      </c>
      <c r="M66" s="97">
        <f t="shared" ca="1" si="7"/>
        <v>18360</v>
      </c>
      <c r="N66" s="122">
        <f t="shared" ca="1" si="8"/>
        <v>-0.24363742047930287</v>
      </c>
      <c r="O66" s="102">
        <f t="shared" ref="O66:O97" si="33">D66*C66</f>
        <v>119.947478</v>
      </c>
      <c r="P66" s="102">
        <f t="shared" ref="P66:P129" si="34">O66-B66</f>
        <v>-5.2521999999996183E-2</v>
      </c>
      <c r="Q66" s="105">
        <f t="shared" si="26"/>
        <v>0.79964985333333338</v>
      </c>
      <c r="R66" s="6">
        <f t="shared" si="30"/>
        <v>3745.4900000000043</v>
      </c>
      <c r="S66" s="118">
        <f t="shared" ref="S66:S97" si="35">R66*D66</f>
        <v>4189.7051140000049</v>
      </c>
      <c r="T66" s="118"/>
      <c r="U66" s="125"/>
      <c r="V66" s="119">
        <f t="shared" si="27"/>
        <v>7247.8200000000006</v>
      </c>
      <c r="W66" s="119">
        <f t="shared" si="28"/>
        <v>11437.525114000005</v>
      </c>
      <c r="X66" s="109">
        <f t="shared" si="24"/>
        <v>9755</v>
      </c>
      <c r="Y66" s="6">
        <f t="shared" si="29"/>
        <v>1682.5251140000055</v>
      </c>
      <c r="Z66" s="4">
        <f t="shared" si="16"/>
        <v>0.17247822798564894</v>
      </c>
      <c r="AA66" s="4">
        <f t="shared" si="14"/>
        <v>0.67108269609681237</v>
      </c>
      <c r="AB66" s="1">
        <f t="shared" si="15"/>
        <v>0.63368778890184629</v>
      </c>
    </row>
    <row r="67" spans="1:28">
      <c r="A67" s="121" t="s">
        <v>166</v>
      </c>
      <c r="B67">
        <v>120</v>
      </c>
      <c r="C67" s="2">
        <v>107.35</v>
      </c>
      <c r="D67" s="3">
        <v>1.1173999999999999</v>
      </c>
      <c r="E67" s="1">
        <f t="shared" si="25"/>
        <v>0.20996859333333334</v>
      </c>
      <c r="F67" s="36">
        <f t="shared" si="31"/>
        <v>-0.10112266666666679</v>
      </c>
      <c r="G67" s="9"/>
      <c r="H67" s="40">
        <f t="shared" si="32"/>
        <v>-12.134720000000016</v>
      </c>
      <c r="I67" t="s">
        <v>7</v>
      </c>
      <c r="J67" s="109" t="s">
        <v>86</v>
      </c>
      <c r="K67" s="98">
        <f t="shared" ref="K67:K130" si="36">DATE(MID(J67,1,4),MID(J67,5,2),MID(J67,7,2))</f>
        <v>43565</v>
      </c>
      <c r="L67" s="99" t="str">
        <f t="shared" ref="L67:L130" ca="1" si="37">IF(LEN(J67) &gt; 15,DATE(MID(J67,12,4),MID(J67,16,2),MID(J67,18,2)),TEXT(TODAY(),"yyyy/m/d"))</f>
        <v>2019/9/9</v>
      </c>
      <c r="M67" s="97">
        <f t="shared" ref="M67:M130" ca="1" si="38">(L67-K67)*B67</f>
        <v>18240</v>
      </c>
      <c r="N67" s="122">
        <f t="shared" ref="N67:N130" ca="1" si="39">H67/M67*365</f>
        <v>-0.24282745614035117</v>
      </c>
      <c r="O67" s="102">
        <f t="shared" si="33"/>
        <v>119.95288999999998</v>
      </c>
      <c r="P67" s="102">
        <f t="shared" si="34"/>
        <v>-4.7110000000017749E-2</v>
      </c>
      <c r="Q67" s="105">
        <f t="shared" si="26"/>
        <v>0.79968593333333327</v>
      </c>
      <c r="R67" s="6">
        <f t="shared" si="30"/>
        <v>3852.8400000000042</v>
      </c>
      <c r="S67" s="118">
        <f t="shared" si="35"/>
        <v>4305.1634160000049</v>
      </c>
      <c r="T67" s="118"/>
      <c r="U67" s="125"/>
      <c r="V67" s="119">
        <f t="shared" si="27"/>
        <v>7247.8200000000006</v>
      </c>
      <c r="W67" s="119">
        <f t="shared" si="28"/>
        <v>11552.983416000006</v>
      </c>
      <c r="X67" s="109">
        <f t="shared" ref="X67:X98" si="40">X66+B67</f>
        <v>9875</v>
      </c>
      <c r="Y67" s="6">
        <f t="shared" si="29"/>
        <v>1677.9834160000064</v>
      </c>
      <c r="Z67" s="4">
        <f t="shared" si="16"/>
        <v>0.16992237124050691</v>
      </c>
      <c r="AA67" s="4">
        <f t="shared" ref="AA67:AA130" si="41">S67/(X67-V67)-1</f>
        <v>0.63870135125876648</v>
      </c>
      <c r="AB67" s="1">
        <f t="shared" ref="AB67:AB130" si="42">V67/W67</f>
        <v>0.62735483459296926</v>
      </c>
    </row>
    <row r="68" spans="1:28">
      <c r="A68" s="121" t="s">
        <v>167</v>
      </c>
      <c r="B68">
        <v>120</v>
      </c>
      <c r="C68" s="2">
        <v>109.55</v>
      </c>
      <c r="D68" s="3">
        <v>1.095</v>
      </c>
      <c r="E68" s="1">
        <f t="shared" si="25"/>
        <v>0.20997150000000001</v>
      </c>
      <c r="F68" s="36">
        <f t="shared" si="31"/>
        <v>-8.270133333333346E-2</v>
      </c>
      <c r="G68" s="9"/>
      <c r="H68" s="40">
        <f t="shared" si="32"/>
        <v>-9.9241600000000147</v>
      </c>
      <c r="I68" t="s">
        <v>7</v>
      </c>
      <c r="J68" s="109" t="s">
        <v>87</v>
      </c>
      <c r="K68" s="98">
        <f t="shared" si="36"/>
        <v>43566</v>
      </c>
      <c r="L68" s="99" t="str">
        <f t="shared" ca="1" si="37"/>
        <v>2019/9/9</v>
      </c>
      <c r="M68" s="97">
        <f t="shared" ca="1" si="38"/>
        <v>18120</v>
      </c>
      <c r="N68" s="122">
        <f t="shared" ca="1" si="39"/>
        <v>-0.19990719646799146</v>
      </c>
      <c r="O68" s="102">
        <f t="shared" si="33"/>
        <v>119.95724999999999</v>
      </c>
      <c r="P68" s="102">
        <f t="shared" si="34"/>
        <v>-4.2750000000012278E-2</v>
      </c>
      <c r="Q68" s="105">
        <f t="shared" si="26"/>
        <v>0.79971499999999995</v>
      </c>
      <c r="R68" s="6">
        <f t="shared" si="30"/>
        <v>3962.3900000000044</v>
      </c>
      <c r="S68" s="118">
        <f t="shared" si="35"/>
        <v>4338.8170500000051</v>
      </c>
      <c r="T68" s="118"/>
      <c r="U68" s="125"/>
      <c r="V68" s="119">
        <f t="shared" si="27"/>
        <v>7247.8200000000006</v>
      </c>
      <c r="W68" s="119">
        <f t="shared" si="28"/>
        <v>11586.637050000005</v>
      </c>
      <c r="X68" s="109">
        <f t="shared" si="40"/>
        <v>9995</v>
      </c>
      <c r="Y68" s="6">
        <f t="shared" si="29"/>
        <v>1591.6370500000048</v>
      </c>
      <c r="Z68" s="4">
        <f t="shared" ref="Z68:Z131" si="43">W68/X68-1</f>
        <v>0.15924332666333219</v>
      </c>
      <c r="AA68" s="4">
        <f t="shared" si="41"/>
        <v>0.57937122795011842</v>
      </c>
      <c r="AB68" s="1">
        <f t="shared" si="42"/>
        <v>0.6255326691190346</v>
      </c>
    </row>
    <row r="69" spans="1:28">
      <c r="A69" s="121" t="s">
        <v>168</v>
      </c>
      <c r="B69">
        <v>135</v>
      </c>
      <c r="C69" s="2">
        <v>123.52</v>
      </c>
      <c r="D69" s="3">
        <v>1.0925</v>
      </c>
      <c r="E69" s="1">
        <f t="shared" si="25"/>
        <v>0.21996373333333336</v>
      </c>
      <c r="F69" s="36">
        <f t="shared" si="31"/>
        <v>-8.0645214814814875E-2</v>
      </c>
      <c r="G69" s="9"/>
      <c r="H69" s="40">
        <f t="shared" si="32"/>
        <v>-10.887104000000008</v>
      </c>
      <c r="I69" t="s">
        <v>7</v>
      </c>
      <c r="J69" s="109" t="s">
        <v>88</v>
      </c>
      <c r="K69" s="98">
        <f t="shared" si="36"/>
        <v>43567</v>
      </c>
      <c r="L69" s="99" t="str">
        <f t="shared" ca="1" si="37"/>
        <v>2019/9/9</v>
      </c>
      <c r="M69" s="97">
        <f t="shared" ca="1" si="38"/>
        <v>20250</v>
      </c>
      <c r="N69" s="122">
        <f t="shared" ca="1" si="39"/>
        <v>-0.19623668938271618</v>
      </c>
      <c r="O69" s="102">
        <f t="shared" si="33"/>
        <v>134.94560000000001</v>
      </c>
      <c r="P69" s="102">
        <f t="shared" si="34"/>
        <v>-5.4399999999986903E-2</v>
      </c>
      <c r="Q69" s="105">
        <f t="shared" si="26"/>
        <v>0.8996373333333334</v>
      </c>
      <c r="R69" s="6">
        <f t="shared" si="30"/>
        <v>4085.9100000000044</v>
      </c>
      <c r="S69" s="118">
        <f t="shared" si="35"/>
        <v>4463.8566750000045</v>
      </c>
      <c r="T69" s="118"/>
      <c r="U69" s="125"/>
      <c r="V69" s="119">
        <f t="shared" si="27"/>
        <v>7247.8200000000006</v>
      </c>
      <c r="W69" s="119">
        <f t="shared" si="28"/>
        <v>11711.676675000006</v>
      </c>
      <c r="X69" s="109">
        <f t="shared" si="40"/>
        <v>10130</v>
      </c>
      <c r="Y69" s="6">
        <f t="shared" si="29"/>
        <v>1581.6766750000061</v>
      </c>
      <c r="Z69" s="4">
        <f t="shared" si="43"/>
        <v>0.15613787512339639</v>
      </c>
      <c r="AA69" s="4">
        <f t="shared" si="41"/>
        <v>0.54877789555128609</v>
      </c>
      <c r="AB69" s="1">
        <f t="shared" si="42"/>
        <v>0.61885417443869084</v>
      </c>
    </row>
    <row r="70" spans="1:28">
      <c r="A70" s="121" t="s">
        <v>169</v>
      </c>
      <c r="B70">
        <v>135</v>
      </c>
      <c r="C70" s="2">
        <v>124.78</v>
      </c>
      <c r="D70" s="3">
        <v>1.0813999999999999</v>
      </c>
      <c r="E70" s="1">
        <f t="shared" si="25"/>
        <v>0.21995806133333334</v>
      </c>
      <c r="F70" s="36">
        <f t="shared" si="31"/>
        <v>-7.1267081481481559E-2</v>
      </c>
      <c r="G70" s="9"/>
      <c r="H70" s="40">
        <f t="shared" si="32"/>
        <v>-9.62105600000001</v>
      </c>
      <c r="I70" t="s">
        <v>7</v>
      </c>
      <c r="J70" s="109" t="s">
        <v>89</v>
      </c>
      <c r="K70" s="98">
        <f t="shared" si="36"/>
        <v>43570</v>
      </c>
      <c r="L70" s="99" t="str">
        <f t="shared" ca="1" si="37"/>
        <v>2019/9/9</v>
      </c>
      <c r="M70" s="97">
        <f t="shared" ca="1" si="38"/>
        <v>19845</v>
      </c>
      <c r="N70" s="122">
        <f t="shared" ca="1" si="39"/>
        <v>-0.1769556785084406</v>
      </c>
      <c r="O70" s="102">
        <f t="shared" si="33"/>
        <v>134.93709199999998</v>
      </c>
      <c r="P70" s="102">
        <f t="shared" si="34"/>
        <v>-6.2908000000021502E-2</v>
      </c>
      <c r="Q70" s="105">
        <f t="shared" si="26"/>
        <v>0.89958061333333317</v>
      </c>
      <c r="R70" s="6">
        <f t="shared" si="30"/>
        <v>4210.6900000000041</v>
      </c>
      <c r="S70" s="118">
        <f t="shared" si="35"/>
        <v>4553.440166000004</v>
      </c>
      <c r="T70" s="118"/>
      <c r="U70" s="125"/>
      <c r="V70" s="119">
        <f t="shared" si="27"/>
        <v>7247.8200000000006</v>
      </c>
      <c r="W70" s="119">
        <f t="shared" si="28"/>
        <v>11801.260166000004</v>
      </c>
      <c r="X70" s="109">
        <f t="shared" si="40"/>
        <v>10265</v>
      </c>
      <c r="Y70" s="6">
        <f t="shared" si="29"/>
        <v>1536.2601660000037</v>
      </c>
      <c r="Z70" s="4">
        <f t="shared" si="43"/>
        <v>0.14966002591329808</v>
      </c>
      <c r="AA70" s="4">
        <f t="shared" si="41"/>
        <v>0.5091708701502744</v>
      </c>
      <c r="AB70" s="1">
        <f t="shared" si="42"/>
        <v>0.61415644584137863</v>
      </c>
    </row>
    <row r="71" spans="1:28">
      <c r="A71" s="121" t="s">
        <v>170</v>
      </c>
      <c r="B71">
        <v>135</v>
      </c>
      <c r="C71" s="2">
        <v>122.31</v>
      </c>
      <c r="D71" s="3">
        <v>1.1032999999999999</v>
      </c>
      <c r="E71" s="1">
        <f t="shared" si="25"/>
        <v>0.21996308200000003</v>
      </c>
      <c r="F71" s="36">
        <f t="shared" si="31"/>
        <v>-8.9651200000000028E-2</v>
      </c>
      <c r="G71" s="9"/>
      <c r="H71" s="40">
        <f t="shared" si="32"/>
        <v>-12.102912000000003</v>
      </c>
      <c r="I71" t="s">
        <v>7</v>
      </c>
      <c r="J71" s="109" t="s">
        <v>90</v>
      </c>
      <c r="K71" s="98">
        <f t="shared" si="36"/>
        <v>43571</v>
      </c>
      <c r="L71" s="99" t="str">
        <f t="shared" ca="1" si="37"/>
        <v>2019/9/9</v>
      </c>
      <c r="M71" s="97">
        <f t="shared" ca="1" si="38"/>
        <v>19710</v>
      </c>
      <c r="N71" s="122">
        <f t="shared" ca="1" si="39"/>
        <v>-0.22412800000000005</v>
      </c>
      <c r="O71" s="102">
        <f t="shared" si="33"/>
        <v>134.94462300000001</v>
      </c>
      <c r="P71" s="102">
        <f t="shared" si="34"/>
        <v>-5.5376999999992904E-2</v>
      </c>
      <c r="Q71" s="105">
        <f t="shared" si="26"/>
        <v>0.89963082000000005</v>
      </c>
      <c r="R71" s="6">
        <f t="shared" si="30"/>
        <v>4333.0000000000045</v>
      </c>
      <c r="S71" s="118">
        <f t="shared" si="35"/>
        <v>4780.5989000000045</v>
      </c>
      <c r="T71" s="118"/>
      <c r="U71" s="125"/>
      <c r="V71" s="119">
        <f t="shared" si="27"/>
        <v>7247.8200000000006</v>
      </c>
      <c r="W71" s="119">
        <f t="shared" si="28"/>
        <v>12028.418900000004</v>
      </c>
      <c r="X71" s="109">
        <f t="shared" si="40"/>
        <v>10400</v>
      </c>
      <c r="Y71" s="6">
        <f t="shared" si="29"/>
        <v>1628.4189000000042</v>
      </c>
      <c r="Z71" s="4">
        <f t="shared" si="43"/>
        <v>0.15657874038461572</v>
      </c>
      <c r="AA71" s="4">
        <f t="shared" si="41"/>
        <v>0.51660086035696096</v>
      </c>
      <c r="AB71" s="1">
        <f t="shared" si="42"/>
        <v>0.60255799704481505</v>
      </c>
    </row>
    <row r="72" spans="1:28">
      <c r="A72" s="121" t="s">
        <v>171</v>
      </c>
      <c r="B72">
        <v>120</v>
      </c>
      <c r="C72" s="2">
        <v>108.19</v>
      </c>
      <c r="D72" s="3">
        <v>1.1087</v>
      </c>
      <c r="E72" s="1">
        <f t="shared" si="25"/>
        <v>0.20996683533333332</v>
      </c>
      <c r="F72" s="36">
        <f t="shared" si="31"/>
        <v>-9.4089066666666804E-2</v>
      </c>
      <c r="G72" s="9"/>
      <c r="H72" s="40">
        <f t="shared" si="32"/>
        <v>-11.290688000000017</v>
      </c>
      <c r="I72" t="s">
        <v>7</v>
      </c>
      <c r="J72" s="109" t="s">
        <v>91</v>
      </c>
      <c r="K72" s="98">
        <f t="shared" si="36"/>
        <v>43572</v>
      </c>
      <c r="L72" s="99" t="str">
        <f t="shared" ca="1" si="37"/>
        <v>2019/9/9</v>
      </c>
      <c r="M72" s="97">
        <f t="shared" ca="1" si="38"/>
        <v>17400</v>
      </c>
      <c r="N72" s="122">
        <f t="shared" ca="1" si="39"/>
        <v>-0.23684489195402336</v>
      </c>
      <c r="O72" s="102">
        <f t="shared" si="33"/>
        <v>119.950253</v>
      </c>
      <c r="P72" s="102">
        <f t="shared" si="34"/>
        <v>-4.9746999999996433E-2</v>
      </c>
      <c r="Q72" s="105">
        <f t="shared" si="26"/>
        <v>0.7996683533333333</v>
      </c>
      <c r="R72" s="6">
        <f t="shared" si="30"/>
        <v>4441.1900000000041</v>
      </c>
      <c r="S72" s="118">
        <f t="shared" si="35"/>
        <v>4923.947353000005</v>
      </c>
      <c r="T72" s="118"/>
      <c r="U72" s="125"/>
      <c r="V72" s="119">
        <f t="shared" si="27"/>
        <v>7247.8200000000006</v>
      </c>
      <c r="W72" s="119">
        <f t="shared" si="28"/>
        <v>12171.767353000007</v>
      </c>
      <c r="X72" s="109">
        <f t="shared" si="40"/>
        <v>10520</v>
      </c>
      <c r="Y72" s="6">
        <f t="shared" si="29"/>
        <v>1651.7673530000066</v>
      </c>
      <c r="Z72" s="4">
        <f t="shared" si="43"/>
        <v>0.15701210579847968</v>
      </c>
      <c r="AA72" s="4">
        <f t="shared" si="41"/>
        <v>0.50479110348452894</v>
      </c>
      <c r="AB72" s="1">
        <f t="shared" si="42"/>
        <v>0.59546159483680994</v>
      </c>
    </row>
    <row r="73" spans="1:28">
      <c r="A73" s="121" t="s">
        <v>172</v>
      </c>
      <c r="B73">
        <v>120</v>
      </c>
      <c r="C73" s="2">
        <v>108.77</v>
      </c>
      <c r="D73" s="3">
        <v>1.1028</v>
      </c>
      <c r="E73" s="1">
        <f t="shared" si="25"/>
        <v>0.20996770400000001</v>
      </c>
      <c r="F73" s="36">
        <f t="shared" si="31"/>
        <v>-8.9232533333333447E-2</v>
      </c>
      <c r="G73" s="9"/>
      <c r="H73" s="40">
        <f t="shared" si="32"/>
        <v>-10.707904000000013</v>
      </c>
      <c r="I73" t="s">
        <v>7</v>
      </c>
      <c r="J73" s="109" t="s">
        <v>92</v>
      </c>
      <c r="K73" s="98">
        <f t="shared" si="36"/>
        <v>43573</v>
      </c>
      <c r="L73" s="99" t="str">
        <f t="shared" ca="1" si="37"/>
        <v>2019/9/9</v>
      </c>
      <c r="M73" s="97">
        <f t="shared" ca="1" si="38"/>
        <v>17280</v>
      </c>
      <c r="N73" s="122">
        <f t="shared" ca="1" si="39"/>
        <v>-0.22617968518518544</v>
      </c>
      <c r="O73" s="102">
        <f t="shared" si="33"/>
        <v>119.951556</v>
      </c>
      <c r="P73" s="102">
        <f t="shared" si="34"/>
        <v>-4.8444000000003484E-2</v>
      </c>
      <c r="Q73" s="105">
        <f t="shared" si="26"/>
        <v>0.79967703999999995</v>
      </c>
      <c r="R73" s="6">
        <f t="shared" si="30"/>
        <v>4549.9600000000046</v>
      </c>
      <c r="S73" s="118">
        <f t="shared" si="35"/>
        <v>5017.6958880000047</v>
      </c>
      <c r="T73" s="118"/>
      <c r="U73" s="125"/>
      <c r="V73" s="119">
        <f t="shared" si="27"/>
        <v>7247.8200000000006</v>
      </c>
      <c r="W73" s="119">
        <f t="shared" si="28"/>
        <v>12265.515888000005</v>
      </c>
      <c r="X73" s="109">
        <f t="shared" si="40"/>
        <v>10640</v>
      </c>
      <c r="Y73" s="6">
        <f t="shared" si="29"/>
        <v>1625.5158880000054</v>
      </c>
      <c r="Z73" s="4">
        <f t="shared" si="43"/>
        <v>0.1527740496240606</v>
      </c>
      <c r="AA73" s="4">
        <f t="shared" si="41"/>
        <v>0.47919505686608788</v>
      </c>
      <c r="AB73" s="1">
        <f t="shared" si="42"/>
        <v>0.59091032665743159</v>
      </c>
    </row>
    <row r="74" spans="1:28">
      <c r="A74" s="121" t="s">
        <v>173</v>
      </c>
      <c r="B74">
        <v>120</v>
      </c>
      <c r="C74" s="2">
        <v>108.14</v>
      </c>
      <c r="D74" s="3">
        <v>1.1092</v>
      </c>
      <c r="E74" s="1">
        <f t="shared" si="25"/>
        <v>0.20996592533333336</v>
      </c>
      <c r="F74" s="36">
        <f t="shared" si="31"/>
        <v>-9.4507733333333371E-2</v>
      </c>
      <c r="G74" s="9"/>
      <c r="H74" s="40">
        <f t="shared" si="32"/>
        <v>-11.340928000000005</v>
      </c>
      <c r="I74" t="s">
        <v>7</v>
      </c>
      <c r="J74" s="109" t="s">
        <v>93</v>
      </c>
      <c r="K74" s="98">
        <f t="shared" si="36"/>
        <v>43574</v>
      </c>
      <c r="L74" s="99" t="str">
        <f t="shared" ca="1" si="37"/>
        <v>2019/9/9</v>
      </c>
      <c r="M74" s="97">
        <f t="shared" ca="1" si="38"/>
        <v>17160</v>
      </c>
      <c r="N74" s="122">
        <f t="shared" ca="1" si="39"/>
        <v>-0.24122603263403275</v>
      </c>
      <c r="O74" s="102">
        <f t="shared" si="33"/>
        <v>119.948888</v>
      </c>
      <c r="P74" s="102">
        <f t="shared" si="34"/>
        <v>-5.1112000000003377E-2</v>
      </c>
      <c r="Q74" s="105">
        <f t="shared" si="26"/>
        <v>0.79965925333333332</v>
      </c>
      <c r="R74" s="6">
        <f t="shared" si="30"/>
        <v>4658.1000000000049</v>
      </c>
      <c r="S74" s="118">
        <f t="shared" si="35"/>
        <v>5166.7645200000052</v>
      </c>
      <c r="T74" s="118"/>
      <c r="U74" s="125"/>
      <c r="V74" s="119">
        <f t="shared" si="27"/>
        <v>7247.8200000000006</v>
      </c>
      <c r="W74" s="119">
        <f t="shared" si="28"/>
        <v>12414.584520000006</v>
      </c>
      <c r="X74" s="109">
        <f t="shared" si="40"/>
        <v>10760</v>
      </c>
      <c r="Y74" s="6">
        <f t="shared" si="29"/>
        <v>1654.5845200000058</v>
      </c>
      <c r="Z74" s="4">
        <f t="shared" si="43"/>
        <v>0.15377179553903408</v>
      </c>
      <c r="AA74" s="4">
        <f t="shared" si="41"/>
        <v>0.47109900973184926</v>
      </c>
      <c r="AB74" s="1">
        <f t="shared" si="42"/>
        <v>0.58381494671236867</v>
      </c>
    </row>
    <row r="75" spans="1:28">
      <c r="A75" s="121" t="s">
        <v>174</v>
      </c>
      <c r="B75">
        <v>120</v>
      </c>
      <c r="C75" s="2">
        <v>109.71</v>
      </c>
      <c r="D75" s="3">
        <v>1.0932999999999999</v>
      </c>
      <c r="E75" s="1">
        <f t="shared" si="25"/>
        <v>0.209963962</v>
      </c>
      <c r="F75" s="36">
        <f t="shared" si="31"/>
        <v>-8.1361600000000089E-2</v>
      </c>
      <c r="G75" s="9"/>
      <c r="H75" s="40">
        <f t="shared" si="32"/>
        <v>-9.7633920000000103</v>
      </c>
      <c r="I75" t="s">
        <v>7</v>
      </c>
      <c r="J75" s="109" t="s">
        <v>95</v>
      </c>
      <c r="K75" s="98">
        <f t="shared" si="36"/>
        <v>43577</v>
      </c>
      <c r="L75" s="99" t="str">
        <f t="shared" ca="1" si="37"/>
        <v>2019/9/9</v>
      </c>
      <c r="M75" s="97">
        <f t="shared" ca="1" si="38"/>
        <v>16800</v>
      </c>
      <c r="N75" s="122">
        <f t="shared" ca="1" si="39"/>
        <v>-0.21212131428571449</v>
      </c>
      <c r="O75" s="102">
        <f t="shared" si="33"/>
        <v>119.94594299999999</v>
      </c>
      <c r="P75" s="102">
        <f t="shared" si="34"/>
        <v>-5.4057000000014455E-2</v>
      </c>
      <c r="Q75" s="105">
        <f t="shared" si="26"/>
        <v>0.79963961999999988</v>
      </c>
      <c r="R75" s="6">
        <f t="shared" ref="R75:R106" si="44">R74+C75-T75</f>
        <v>4767.8100000000049</v>
      </c>
      <c r="S75" s="118">
        <f t="shared" si="35"/>
        <v>5212.6466730000047</v>
      </c>
      <c r="T75" s="118"/>
      <c r="U75" s="125"/>
      <c r="V75" s="119">
        <f t="shared" si="27"/>
        <v>7247.8200000000006</v>
      </c>
      <c r="W75" s="119">
        <f t="shared" si="28"/>
        <v>12460.466673000006</v>
      </c>
      <c r="X75" s="109">
        <f t="shared" si="40"/>
        <v>10880</v>
      </c>
      <c r="Y75" s="6">
        <f t="shared" si="29"/>
        <v>1580.4666730000063</v>
      </c>
      <c r="Z75" s="4">
        <f t="shared" si="43"/>
        <v>0.14526348097426522</v>
      </c>
      <c r="AA75" s="4">
        <f t="shared" si="41"/>
        <v>0.43512895093305004</v>
      </c>
      <c r="AB75" s="1">
        <f t="shared" si="42"/>
        <v>0.58166521288524109</v>
      </c>
    </row>
    <row r="76" spans="1:28">
      <c r="A76" s="121" t="s">
        <v>175</v>
      </c>
      <c r="B76">
        <v>135</v>
      </c>
      <c r="C76" s="2">
        <v>125.35</v>
      </c>
      <c r="D76" s="3">
        <v>1.0765</v>
      </c>
      <c r="E76" s="1">
        <f t="shared" si="25"/>
        <v>0.21995951666666669</v>
      </c>
      <c r="F76" s="36">
        <f t="shared" si="31"/>
        <v>-6.7024592592592733E-2</v>
      </c>
      <c r="G76" s="9"/>
      <c r="H76" s="40">
        <f t="shared" si="32"/>
        <v>-9.0483200000000181</v>
      </c>
      <c r="I76" t="s">
        <v>7</v>
      </c>
      <c r="J76" s="109" t="s">
        <v>96</v>
      </c>
      <c r="K76" s="98">
        <f t="shared" si="36"/>
        <v>43578</v>
      </c>
      <c r="L76" s="99" t="str">
        <f t="shared" ca="1" si="37"/>
        <v>2019/9/9</v>
      </c>
      <c r="M76" s="97">
        <f t="shared" ca="1" si="38"/>
        <v>18765</v>
      </c>
      <c r="N76" s="122">
        <f t="shared" ca="1" si="39"/>
        <v>-0.1759998294697579</v>
      </c>
      <c r="O76" s="102">
        <f t="shared" si="33"/>
        <v>134.93927500000001</v>
      </c>
      <c r="P76" s="102">
        <f t="shared" si="34"/>
        <v>-6.0724999999990814E-2</v>
      </c>
      <c r="Q76" s="105">
        <f t="shared" si="26"/>
        <v>0.89959516666666672</v>
      </c>
      <c r="R76" s="6">
        <f t="shared" si="44"/>
        <v>4893.1600000000053</v>
      </c>
      <c r="S76" s="118">
        <f t="shared" si="35"/>
        <v>5267.4867400000057</v>
      </c>
      <c r="T76" s="118"/>
      <c r="U76" s="125"/>
      <c r="V76" s="119">
        <f t="shared" si="27"/>
        <v>7247.8200000000006</v>
      </c>
      <c r="W76" s="119">
        <f t="shared" si="28"/>
        <v>12515.306740000007</v>
      </c>
      <c r="X76" s="109">
        <f t="shared" si="40"/>
        <v>11015</v>
      </c>
      <c r="Y76" s="6">
        <f t="shared" si="29"/>
        <v>1500.3067400000073</v>
      </c>
      <c r="Z76" s="4">
        <f t="shared" si="43"/>
        <v>0.13620578665456251</v>
      </c>
      <c r="AA76" s="4">
        <f t="shared" si="41"/>
        <v>0.39825724812724816</v>
      </c>
      <c r="AB76" s="1">
        <f t="shared" si="42"/>
        <v>0.57911644920658145</v>
      </c>
    </row>
    <row r="77" spans="1:28">
      <c r="A77" s="121" t="s">
        <v>176</v>
      </c>
      <c r="B77">
        <v>135</v>
      </c>
      <c r="C77" s="2">
        <v>124.26</v>
      </c>
      <c r="D77" s="3">
        <v>1.0860000000000001</v>
      </c>
      <c r="E77" s="1">
        <f t="shared" si="25"/>
        <v>0.21996424000000003</v>
      </c>
      <c r="F77" s="36">
        <f t="shared" si="31"/>
        <v>-7.5137422222222222E-2</v>
      </c>
      <c r="G77" s="9"/>
      <c r="H77" s="40">
        <f t="shared" si="32"/>
        <v>-10.143552</v>
      </c>
      <c r="I77" t="s">
        <v>7</v>
      </c>
      <c r="J77" s="109" t="s">
        <v>97</v>
      </c>
      <c r="K77" s="98">
        <f t="shared" si="36"/>
        <v>43579</v>
      </c>
      <c r="L77" s="99" t="str">
        <f t="shared" ca="1" si="37"/>
        <v>2019/9/9</v>
      </c>
      <c r="M77" s="97">
        <f t="shared" ca="1" si="38"/>
        <v>18630</v>
      </c>
      <c r="N77" s="122">
        <f t="shared" ca="1" si="39"/>
        <v>-0.19873303703703704</v>
      </c>
      <c r="O77" s="102">
        <f t="shared" si="33"/>
        <v>134.94636000000003</v>
      </c>
      <c r="P77" s="102">
        <f t="shared" si="34"/>
        <v>-5.3639999999973043E-2</v>
      </c>
      <c r="Q77" s="105">
        <f t="shared" si="26"/>
        <v>0.89964240000000018</v>
      </c>
      <c r="R77" s="6">
        <f t="shared" si="44"/>
        <v>5017.4200000000055</v>
      </c>
      <c r="S77" s="118">
        <f t="shared" si="35"/>
        <v>5448.9181200000066</v>
      </c>
      <c r="T77" s="118"/>
      <c r="U77" s="125"/>
      <c r="V77" s="119">
        <f t="shared" si="27"/>
        <v>7247.8200000000006</v>
      </c>
      <c r="W77" s="119">
        <f t="shared" si="28"/>
        <v>12696.738120000007</v>
      </c>
      <c r="X77" s="109">
        <f t="shared" si="40"/>
        <v>11150</v>
      </c>
      <c r="Y77" s="6">
        <f t="shared" si="29"/>
        <v>1546.7381200000073</v>
      </c>
      <c r="Z77" s="4">
        <f t="shared" si="43"/>
        <v>0.13872090762331912</v>
      </c>
      <c r="AA77" s="4">
        <f t="shared" si="41"/>
        <v>0.39637795283662136</v>
      </c>
      <c r="AB77" s="1">
        <f t="shared" si="42"/>
        <v>0.57084110355739115</v>
      </c>
    </row>
    <row r="78" spans="1:28">
      <c r="A78" s="121" t="s">
        <v>177</v>
      </c>
      <c r="B78">
        <v>135</v>
      </c>
      <c r="C78" s="2">
        <v>129.08000000000001</v>
      </c>
      <c r="D78" s="3">
        <v>1.0454000000000001</v>
      </c>
      <c r="E78" s="1">
        <f t="shared" si="25"/>
        <v>0.21996015466666669</v>
      </c>
      <c r="F78" s="36">
        <f t="shared" si="31"/>
        <v>-3.9262340740740621E-2</v>
      </c>
      <c r="G78" s="9"/>
      <c r="H78" s="40">
        <f t="shared" si="32"/>
        <v>-5.3004159999999843</v>
      </c>
      <c r="I78" t="s">
        <v>7</v>
      </c>
      <c r="J78" s="109" t="s">
        <v>98</v>
      </c>
      <c r="K78" s="98">
        <f t="shared" si="36"/>
        <v>43580</v>
      </c>
      <c r="L78" s="99" t="str">
        <f t="shared" ca="1" si="37"/>
        <v>2019/9/9</v>
      </c>
      <c r="M78" s="97">
        <f t="shared" ca="1" si="38"/>
        <v>18495</v>
      </c>
      <c r="N78" s="122">
        <f t="shared" ca="1" si="39"/>
        <v>-0.10460404649905349</v>
      </c>
      <c r="O78" s="102">
        <f t="shared" si="33"/>
        <v>134.94023200000004</v>
      </c>
      <c r="P78" s="102">
        <f t="shared" si="34"/>
        <v>-5.976799999996274E-2</v>
      </c>
      <c r="Q78" s="105">
        <f t="shared" si="26"/>
        <v>0.89960154666666692</v>
      </c>
      <c r="R78" s="6">
        <f t="shared" si="44"/>
        <v>5146.5000000000055</v>
      </c>
      <c r="S78" s="118">
        <f t="shared" si="35"/>
        <v>5380.1511000000064</v>
      </c>
      <c r="T78" s="118"/>
      <c r="U78" s="125"/>
      <c r="V78" s="119">
        <f t="shared" si="27"/>
        <v>7247.8200000000006</v>
      </c>
      <c r="W78" s="119">
        <f t="shared" si="28"/>
        <v>12627.971100000006</v>
      </c>
      <c r="X78" s="109">
        <f t="shared" si="40"/>
        <v>11285</v>
      </c>
      <c r="Y78" s="6">
        <f t="shared" si="29"/>
        <v>1342.9711000000061</v>
      </c>
      <c r="Z78" s="4">
        <f t="shared" si="43"/>
        <v>0.11900497120070952</v>
      </c>
      <c r="AA78" s="4">
        <f t="shared" si="41"/>
        <v>0.33265078594464637</v>
      </c>
      <c r="AB78" s="1">
        <f t="shared" si="42"/>
        <v>0.57394968222567422</v>
      </c>
    </row>
    <row r="79" spans="1:28">
      <c r="A79" s="121" t="s">
        <v>178</v>
      </c>
      <c r="B79">
        <v>135</v>
      </c>
      <c r="C79" s="2">
        <v>130.18</v>
      </c>
      <c r="D79" s="3">
        <v>1.0366</v>
      </c>
      <c r="E79" s="1">
        <f t="shared" si="25"/>
        <v>0.21996305866666668</v>
      </c>
      <c r="F79" s="36">
        <f t="shared" si="31"/>
        <v>-3.1075081481481415E-2</v>
      </c>
      <c r="G79" s="9"/>
      <c r="H79" s="40">
        <f t="shared" si="32"/>
        <v>-4.1951359999999909</v>
      </c>
      <c r="I79" t="s">
        <v>7</v>
      </c>
      <c r="J79" s="109" t="s">
        <v>99</v>
      </c>
      <c r="K79" s="98">
        <f t="shared" si="36"/>
        <v>43581</v>
      </c>
      <c r="L79" s="99" t="str">
        <f t="shared" ca="1" si="37"/>
        <v>2019/9/9</v>
      </c>
      <c r="M79" s="97">
        <f t="shared" ca="1" si="38"/>
        <v>18360</v>
      </c>
      <c r="N79" s="122">
        <f t="shared" ca="1" si="39"/>
        <v>-8.3400034858387609E-2</v>
      </c>
      <c r="O79" s="102">
        <f t="shared" si="33"/>
        <v>134.94458800000001</v>
      </c>
      <c r="P79" s="102">
        <f t="shared" si="34"/>
        <v>-5.5411999999989803E-2</v>
      </c>
      <c r="Q79" s="105">
        <f t="shared" si="26"/>
        <v>0.89963058666666673</v>
      </c>
      <c r="R79" s="6">
        <f t="shared" si="44"/>
        <v>5276.6800000000057</v>
      </c>
      <c r="S79" s="118">
        <f t="shared" si="35"/>
        <v>5469.8064880000056</v>
      </c>
      <c r="T79" s="118"/>
      <c r="U79" s="125"/>
      <c r="V79" s="119">
        <f t="shared" si="27"/>
        <v>7247.8200000000006</v>
      </c>
      <c r="W79" s="119">
        <f t="shared" si="28"/>
        <v>12717.626488000005</v>
      </c>
      <c r="X79" s="109">
        <f t="shared" si="40"/>
        <v>11420</v>
      </c>
      <c r="Y79" s="6">
        <f t="shared" si="29"/>
        <v>1297.6264880000053</v>
      </c>
      <c r="Z79" s="4">
        <f t="shared" si="43"/>
        <v>0.11362753835376571</v>
      </c>
      <c r="AA79" s="4">
        <f t="shared" si="41"/>
        <v>0.31101881702131884</v>
      </c>
      <c r="AB79" s="1">
        <f t="shared" si="42"/>
        <v>0.56990351201451306</v>
      </c>
    </row>
    <row r="80" spans="1:28">
      <c r="A80" s="121" t="s">
        <v>179</v>
      </c>
      <c r="B80">
        <v>135</v>
      </c>
      <c r="C80" s="2">
        <v>133.52000000000001</v>
      </c>
      <c r="D80" s="3">
        <v>1.0105999999999999</v>
      </c>
      <c r="E80" s="1">
        <f t="shared" si="25"/>
        <v>0.21995687466666669</v>
      </c>
      <c r="F80" s="36">
        <f t="shared" si="31"/>
        <v>-6.2155851851851251E-3</v>
      </c>
      <c r="G80" s="9"/>
      <c r="H80" s="40">
        <f t="shared" si="32"/>
        <v>-0.83910399999999186</v>
      </c>
      <c r="I80" t="s">
        <v>7</v>
      </c>
      <c r="J80" s="109" t="s">
        <v>100</v>
      </c>
      <c r="K80" s="98">
        <f t="shared" si="36"/>
        <v>43584</v>
      </c>
      <c r="L80" s="99" t="str">
        <f t="shared" ca="1" si="37"/>
        <v>2019/9/9</v>
      </c>
      <c r="M80" s="97">
        <f t="shared" ca="1" si="38"/>
        <v>17955</v>
      </c>
      <c r="N80" s="122">
        <f t="shared" ca="1" si="39"/>
        <v>-1.7057808966861432E-2</v>
      </c>
      <c r="O80" s="102">
        <f t="shared" si="33"/>
        <v>134.93531200000001</v>
      </c>
      <c r="P80" s="102">
        <f t="shared" si="34"/>
        <v>-6.4687999999989643E-2</v>
      </c>
      <c r="Q80" s="105">
        <f t="shared" si="26"/>
        <v>0.89956874666666675</v>
      </c>
      <c r="R80" s="6">
        <f t="shared" si="44"/>
        <v>5410.2000000000062</v>
      </c>
      <c r="S80" s="118">
        <f t="shared" si="35"/>
        <v>5467.5481200000058</v>
      </c>
      <c r="T80" s="118"/>
      <c r="U80" s="125"/>
      <c r="V80" s="119">
        <f t="shared" si="27"/>
        <v>7247.8200000000006</v>
      </c>
      <c r="W80" s="119">
        <f t="shared" si="28"/>
        <v>12715.368120000006</v>
      </c>
      <c r="X80" s="109">
        <f t="shared" si="40"/>
        <v>11555</v>
      </c>
      <c r="Y80" s="6">
        <f t="shared" si="29"/>
        <v>1160.3681200000065</v>
      </c>
      <c r="Z80" s="4">
        <f t="shared" si="43"/>
        <v>0.10042129987018655</v>
      </c>
      <c r="AA80" s="4">
        <f t="shared" si="41"/>
        <v>0.26940321045324467</v>
      </c>
      <c r="AB80" s="1">
        <f t="shared" si="42"/>
        <v>0.57000473219488645</v>
      </c>
    </row>
    <row r="81" spans="1:28">
      <c r="A81" s="121" t="s">
        <v>180</v>
      </c>
      <c r="B81">
        <v>135</v>
      </c>
      <c r="C81" s="2">
        <v>132.56</v>
      </c>
      <c r="D81" s="3">
        <v>1.018</v>
      </c>
      <c r="E81" s="1">
        <f t="shared" si="25"/>
        <v>0.21996405333333335</v>
      </c>
      <c r="F81" s="36">
        <f t="shared" si="31"/>
        <v>-1.3360829629629768E-2</v>
      </c>
      <c r="G81" s="9"/>
      <c r="H81" s="40">
        <f t="shared" si="32"/>
        <v>-1.8037120000000186</v>
      </c>
      <c r="I81" t="s">
        <v>7</v>
      </c>
      <c r="J81" s="109" t="s">
        <v>101</v>
      </c>
      <c r="K81" s="98">
        <f t="shared" si="36"/>
        <v>43585</v>
      </c>
      <c r="L81" s="99" t="str">
        <f t="shared" ca="1" si="37"/>
        <v>2019/9/9</v>
      </c>
      <c r="M81" s="97">
        <f t="shared" ca="1" si="38"/>
        <v>17820</v>
      </c>
      <c r="N81" s="122">
        <f t="shared" ca="1" si="39"/>
        <v>-3.6944718294052013E-2</v>
      </c>
      <c r="O81" s="102">
        <f t="shared" si="33"/>
        <v>134.94607999999999</v>
      </c>
      <c r="P81" s="102">
        <f t="shared" si="34"/>
        <v>-5.3920000000005075E-2</v>
      </c>
      <c r="Q81" s="105">
        <f t="shared" si="26"/>
        <v>0.89964053333333327</v>
      </c>
      <c r="R81" s="6">
        <f t="shared" si="44"/>
        <v>5542.7600000000066</v>
      </c>
      <c r="S81" s="118">
        <f t="shared" si="35"/>
        <v>5642.5296800000069</v>
      </c>
      <c r="T81" s="118"/>
      <c r="U81" s="125"/>
      <c r="V81" s="119">
        <f t="shared" si="27"/>
        <v>7247.8200000000006</v>
      </c>
      <c r="W81" s="119">
        <f t="shared" si="28"/>
        <v>12890.349680000007</v>
      </c>
      <c r="X81" s="109">
        <f t="shared" si="40"/>
        <v>11690</v>
      </c>
      <c r="Y81" s="6">
        <f t="shared" si="29"/>
        <v>1200.3496800000066</v>
      </c>
      <c r="Z81" s="4">
        <f t="shared" si="43"/>
        <v>0.10268175192472251</v>
      </c>
      <c r="AA81" s="4">
        <f t="shared" si="41"/>
        <v>0.27021635323197346</v>
      </c>
      <c r="AB81" s="1">
        <f t="shared" si="42"/>
        <v>0.56226713626282299</v>
      </c>
    </row>
    <row r="82" spans="1:28">
      <c r="A82" s="121" t="s">
        <v>260</v>
      </c>
      <c r="B82">
        <v>135</v>
      </c>
      <c r="C82" s="2">
        <v>142.72</v>
      </c>
      <c r="D82" s="3">
        <v>0.94540000000000002</v>
      </c>
      <c r="E82" s="1">
        <f t="shared" si="25"/>
        <v>0.21995165866666669</v>
      </c>
      <c r="F82" s="36">
        <f t="shared" si="31"/>
        <v>6.225967407407388E-2</v>
      </c>
      <c r="G82" s="9"/>
      <c r="H82" s="40">
        <f t="shared" si="32"/>
        <v>8.4050559999999734</v>
      </c>
      <c r="I82" t="s">
        <v>7</v>
      </c>
      <c r="J82" s="109" t="s">
        <v>266</v>
      </c>
      <c r="K82" s="98">
        <f t="shared" si="36"/>
        <v>43591</v>
      </c>
      <c r="L82" s="99" t="str">
        <f t="shared" ca="1" si="37"/>
        <v>2019/9/9</v>
      </c>
      <c r="M82" s="97">
        <f t="shared" ca="1" si="38"/>
        <v>17010</v>
      </c>
      <c r="N82" s="122">
        <f t="shared" ca="1" si="39"/>
        <v>0.18035540505584893</v>
      </c>
      <c r="O82" s="102">
        <f t="shared" si="33"/>
        <v>134.92748800000001</v>
      </c>
      <c r="P82" s="102">
        <f t="shared" si="34"/>
        <v>-7.251199999998903E-2</v>
      </c>
      <c r="Q82" s="105">
        <f t="shared" si="26"/>
        <v>0.89951658666666678</v>
      </c>
      <c r="R82" s="6">
        <f t="shared" si="44"/>
        <v>5685.4800000000068</v>
      </c>
      <c r="S82" s="118">
        <f t="shared" si="35"/>
        <v>5375.0527920000068</v>
      </c>
      <c r="T82" s="118"/>
      <c r="U82" s="125"/>
      <c r="V82" s="119">
        <f t="shared" si="27"/>
        <v>7247.8200000000006</v>
      </c>
      <c r="W82" s="119">
        <f t="shared" si="28"/>
        <v>12622.872792000007</v>
      </c>
      <c r="X82" s="109">
        <f t="shared" si="40"/>
        <v>11825</v>
      </c>
      <c r="Y82" s="6">
        <f t="shared" si="29"/>
        <v>797.87279200000739</v>
      </c>
      <c r="Z82" s="4">
        <f t="shared" si="43"/>
        <v>6.7473386215645359E-2</v>
      </c>
      <c r="AA82" s="4">
        <f t="shared" si="41"/>
        <v>0.17431536273426151</v>
      </c>
      <c r="AB82" s="1">
        <f t="shared" si="42"/>
        <v>0.57418149730491208</v>
      </c>
    </row>
    <row r="83" spans="1:28">
      <c r="A83" s="121" t="s">
        <v>261</v>
      </c>
      <c r="B83">
        <v>90</v>
      </c>
      <c r="C83" s="2">
        <v>93.96</v>
      </c>
      <c r="D83" s="3">
        <v>0.95740000000000003</v>
      </c>
      <c r="E83" s="1">
        <f t="shared" si="25"/>
        <v>0.189971536</v>
      </c>
      <c r="F83" s="36">
        <f t="shared" si="31"/>
        <v>4.901119999999979E-2</v>
      </c>
      <c r="G83" s="9"/>
      <c r="H83" s="40">
        <f t="shared" si="32"/>
        <v>4.4110079999999812</v>
      </c>
      <c r="I83" t="s">
        <v>7</v>
      </c>
      <c r="J83" s="109" t="s">
        <v>269</v>
      </c>
      <c r="K83" s="98">
        <f t="shared" si="36"/>
        <v>43592</v>
      </c>
      <c r="L83" s="99" t="str">
        <f t="shared" ca="1" si="37"/>
        <v>2019/9/9</v>
      </c>
      <c r="M83" s="97">
        <f t="shared" ca="1" si="38"/>
        <v>11250</v>
      </c>
      <c r="N83" s="122">
        <f t="shared" ca="1" si="39"/>
        <v>0.1431127039999994</v>
      </c>
      <c r="O83" s="102">
        <f t="shared" si="33"/>
        <v>89.957303999999993</v>
      </c>
      <c r="P83" s="102">
        <f t="shared" si="34"/>
        <v>-4.2696000000006507E-2</v>
      </c>
      <c r="Q83" s="105">
        <f t="shared" si="26"/>
        <v>0.59971535999999992</v>
      </c>
      <c r="R83" s="6">
        <f t="shared" si="44"/>
        <v>5779.4400000000069</v>
      </c>
      <c r="S83" s="118">
        <f t="shared" si="35"/>
        <v>5533.2358560000066</v>
      </c>
      <c r="T83" s="118"/>
      <c r="U83" s="125"/>
      <c r="V83" s="119">
        <f t="shared" si="27"/>
        <v>7247.8200000000006</v>
      </c>
      <c r="W83" s="119">
        <f t="shared" si="28"/>
        <v>12781.055856000006</v>
      </c>
      <c r="X83" s="109">
        <f t="shared" si="40"/>
        <v>11915</v>
      </c>
      <c r="Y83" s="6">
        <f t="shared" si="29"/>
        <v>866.05585600000632</v>
      </c>
      <c r="Z83" s="4">
        <f t="shared" si="43"/>
        <v>7.2686181787663173E-2</v>
      </c>
      <c r="AA83" s="4">
        <f t="shared" si="41"/>
        <v>0.18556298578585095</v>
      </c>
      <c r="AB83" s="1">
        <f t="shared" si="42"/>
        <v>0.56707521519808912</v>
      </c>
    </row>
    <row r="84" spans="1:28">
      <c r="A84" s="121" t="s">
        <v>262</v>
      </c>
      <c r="B84">
        <v>90</v>
      </c>
      <c r="C84" s="2">
        <v>94.35</v>
      </c>
      <c r="D84" s="3">
        <v>0.95340000000000003</v>
      </c>
      <c r="E84" s="1">
        <f t="shared" si="25"/>
        <v>0.18996886000000002</v>
      </c>
      <c r="F84" s="36">
        <f t="shared" si="31"/>
        <v>5.3365333333333195E-2</v>
      </c>
      <c r="G84" s="9"/>
      <c r="H84" s="40">
        <f t="shared" si="32"/>
        <v>4.8028799999999876</v>
      </c>
      <c r="I84" t="s">
        <v>7</v>
      </c>
      <c r="J84" s="109" t="s">
        <v>271</v>
      </c>
      <c r="K84" s="98">
        <f t="shared" si="36"/>
        <v>43593</v>
      </c>
      <c r="L84" s="99" t="str">
        <f t="shared" ca="1" si="37"/>
        <v>2019/9/9</v>
      </c>
      <c r="M84" s="97">
        <f t="shared" ca="1" si="38"/>
        <v>11160</v>
      </c>
      <c r="N84" s="122">
        <f t="shared" ca="1" si="39"/>
        <v>0.15708344086021464</v>
      </c>
      <c r="O84" s="102">
        <f t="shared" si="33"/>
        <v>89.953289999999996</v>
      </c>
      <c r="P84" s="102">
        <f t="shared" si="34"/>
        <v>-4.671000000000447E-2</v>
      </c>
      <c r="Q84" s="105">
        <f t="shared" si="26"/>
        <v>0.59968860000000002</v>
      </c>
      <c r="R84" s="6">
        <f t="shared" si="44"/>
        <v>5873.7900000000072</v>
      </c>
      <c r="S84" s="118">
        <f t="shared" si="35"/>
        <v>5600.0713860000069</v>
      </c>
      <c r="T84" s="118"/>
      <c r="U84" s="125"/>
      <c r="V84" s="119">
        <f t="shared" si="27"/>
        <v>7247.8200000000006</v>
      </c>
      <c r="W84" s="119">
        <f t="shared" si="28"/>
        <v>12847.891386000007</v>
      </c>
      <c r="X84" s="109">
        <f t="shared" si="40"/>
        <v>12005</v>
      </c>
      <c r="Y84" s="6">
        <f t="shared" si="29"/>
        <v>842.89138600000661</v>
      </c>
      <c r="Z84" s="4">
        <f t="shared" si="43"/>
        <v>7.0211693960850141E-2</v>
      </c>
      <c r="AA84" s="4">
        <f t="shared" si="41"/>
        <v>0.17718299202468857</v>
      </c>
      <c r="AB84" s="1">
        <f t="shared" si="42"/>
        <v>0.56412525466223584</v>
      </c>
    </row>
    <row r="85" spans="1:28">
      <c r="A85" s="121" t="s">
        <v>263</v>
      </c>
      <c r="B85">
        <v>90</v>
      </c>
      <c r="C85" s="2">
        <v>95.42</v>
      </c>
      <c r="D85" s="3">
        <v>0.94279999999999997</v>
      </c>
      <c r="E85" s="1">
        <f t="shared" si="25"/>
        <v>0.18997465066666666</v>
      </c>
      <c r="F85" s="36">
        <f t="shared" si="31"/>
        <v>6.5311288888888763E-2</v>
      </c>
      <c r="G85" s="9"/>
      <c r="H85" s="40">
        <f t="shared" si="32"/>
        <v>5.8780159999999881</v>
      </c>
      <c r="I85" t="s">
        <v>7</v>
      </c>
      <c r="J85" s="109" t="s">
        <v>273</v>
      </c>
      <c r="K85" s="98">
        <f t="shared" si="36"/>
        <v>43594</v>
      </c>
      <c r="L85" s="99" t="str">
        <f t="shared" ca="1" si="37"/>
        <v>2019/9/9</v>
      </c>
      <c r="M85" s="97">
        <f t="shared" ca="1" si="38"/>
        <v>11070</v>
      </c>
      <c r="N85" s="122">
        <f t="shared" ca="1" si="39"/>
        <v>0.19380992231255606</v>
      </c>
      <c r="O85" s="102">
        <f t="shared" si="33"/>
        <v>89.961975999999993</v>
      </c>
      <c r="P85" s="102">
        <f t="shared" si="34"/>
        <v>-3.8024000000007163E-2</v>
      </c>
      <c r="Q85" s="105">
        <f t="shared" si="26"/>
        <v>0.59974650666666662</v>
      </c>
      <c r="R85" s="6">
        <f t="shared" si="44"/>
        <v>5969.2100000000073</v>
      </c>
      <c r="S85" s="118">
        <f t="shared" si="35"/>
        <v>5627.771188000007</v>
      </c>
      <c r="T85" s="118"/>
      <c r="U85" s="125"/>
      <c r="V85" s="119">
        <f t="shared" si="27"/>
        <v>7247.8200000000006</v>
      </c>
      <c r="W85" s="119">
        <f t="shared" si="28"/>
        <v>12875.591188000008</v>
      </c>
      <c r="X85" s="109">
        <f t="shared" si="40"/>
        <v>12095</v>
      </c>
      <c r="Y85" s="6">
        <f t="shared" si="29"/>
        <v>780.59118800000761</v>
      </c>
      <c r="Z85" s="4">
        <f t="shared" si="43"/>
        <v>6.4538337164117943E-2</v>
      </c>
      <c r="AA85" s="4">
        <f t="shared" si="41"/>
        <v>0.16104027248833508</v>
      </c>
      <c r="AB85" s="1">
        <f t="shared" si="42"/>
        <v>0.5629116282252683</v>
      </c>
    </row>
    <row r="86" spans="1:28">
      <c r="A86" s="121" t="s">
        <v>264</v>
      </c>
      <c r="B86">
        <v>90</v>
      </c>
      <c r="C86" s="2">
        <v>92.29</v>
      </c>
      <c r="D86" s="3">
        <v>0.97470000000000001</v>
      </c>
      <c r="E86" s="1">
        <f t="shared" si="25"/>
        <v>0.18997004200000001</v>
      </c>
      <c r="F86" s="36">
        <f t="shared" si="31"/>
        <v>3.0366577777777733E-2</v>
      </c>
      <c r="G86" s="9"/>
      <c r="H86" s="40">
        <f t="shared" si="32"/>
        <v>2.7329919999999959</v>
      </c>
      <c r="I86" t="s">
        <v>7</v>
      </c>
      <c r="J86" s="109" t="s">
        <v>275</v>
      </c>
      <c r="K86" s="98">
        <f t="shared" si="36"/>
        <v>43595</v>
      </c>
      <c r="L86" s="99" t="str">
        <f t="shared" ca="1" si="37"/>
        <v>2019/9/9</v>
      </c>
      <c r="M86" s="97">
        <f t="shared" ca="1" si="38"/>
        <v>10980</v>
      </c>
      <c r="N86" s="122">
        <f t="shared" ca="1" si="39"/>
        <v>9.0850826958105521E-2</v>
      </c>
      <c r="O86" s="102">
        <f t="shared" si="33"/>
        <v>89.95506300000001</v>
      </c>
      <c r="P86" s="102">
        <f t="shared" si="34"/>
        <v>-4.4936999999990235E-2</v>
      </c>
      <c r="Q86" s="105">
        <f t="shared" si="26"/>
        <v>0.59970042000000001</v>
      </c>
      <c r="R86" s="6">
        <f t="shared" si="44"/>
        <v>6061.5000000000073</v>
      </c>
      <c r="S86" s="118">
        <f t="shared" si="35"/>
        <v>5908.1440500000072</v>
      </c>
      <c r="V86" s="119">
        <f t="shared" si="27"/>
        <v>7247.8200000000006</v>
      </c>
      <c r="W86" s="119">
        <f t="shared" si="28"/>
        <v>13155.964050000008</v>
      </c>
      <c r="X86" s="109">
        <f t="shared" si="40"/>
        <v>12185</v>
      </c>
      <c r="Y86" s="6">
        <f t="shared" si="29"/>
        <v>970.96405000000777</v>
      </c>
      <c r="Z86" s="4">
        <f t="shared" si="43"/>
        <v>7.9685190808371553E-2</v>
      </c>
      <c r="AA86" s="4">
        <f t="shared" si="41"/>
        <v>0.19666369263425842</v>
      </c>
      <c r="AB86" s="1">
        <f t="shared" si="42"/>
        <v>0.55091515699299864</v>
      </c>
    </row>
    <row r="87" spans="1:28">
      <c r="A87" s="121" t="s">
        <v>315</v>
      </c>
      <c r="B87">
        <v>135</v>
      </c>
      <c r="C87" s="2">
        <v>139.97999999999999</v>
      </c>
      <c r="D87" s="3">
        <v>0.96399999999999997</v>
      </c>
      <c r="E87" s="1">
        <f t="shared" si="25"/>
        <v>0.21996048000000001</v>
      </c>
      <c r="F87" s="36">
        <f t="shared" si="31"/>
        <v>4.1865955555555355E-2</v>
      </c>
      <c r="G87" s="9"/>
      <c r="H87" s="40">
        <f t="shared" si="32"/>
        <v>5.6519039999999734</v>
      </c>
      <c r="I87" t="s">
        <v>7</v>
      </c>
      <c r="J87" s="109" t="s">
        <v>316</v>
      </c>
      <c r="K87" s="98">
        <f t="shared" si="36"/>
        <v>43598</v>
      </c>
      <c r="L87" s="99" t="str">
        <f t="shared" ca="1" si="37"/>
        <v>2019/9/9</v>
      </c>
      <c r="M87" s="97">
        <f t="shared" ca="1" si="38"/>
        <v>16065</v>
      </c>
      <c r="N87" s="122">
        <f t="shared" ca="1" si="39"/>
        <v>0.12841238468720761</v>
      </c>
      <c r="O87" s="102">
        <f t="shared" si="33"/>
        <v>134.94072</v>
      </c>
      <c r="P87" s="102">
        <f t="shared" si="34"/>
        <v>-5.928000000000111E-2</v>
      </c>
      <c r="Q87" s="105">
        <f t="shared" si="26"/>
        <v>0.89960479999999998</v>
      </c>
      <c r="R87" s="6">
        <f t="shared" si="44"/>
        <v>6201.4800000000068</v>
      </c>
      <c r="S87" s="118">
        <f t="shared" si="35"/>
        <v>5978.226720000006</v>
      </c>
      <c r="T87" s="118"/>
      <c r="U87" s="125"/>
      <c r="V87" s="119">
        <f t="shared" si="27"/>
        <v>7247.8200000000006</v>
      </c>
      <c r="W87" s="119">
        <f t="shared" si="28"/>
        <v>13226.046720000006</v>
      </c>
      <c r="X87" s="109">
        <f t="shared" si="40"/>
        <v>12320</v>
      </c>
      <c r="Y87" s="6">
        <f t="shared" si="29"/>
        <v>906.04672000000573</v>
      </c>
      <c r="Z87" s="4">
        <f t="shared" si="43"/>
        <v>7.3542753246753634E-2</v>
      </c>
      <c r="AA87" s="4">
        <f t="shared" si="41"/>
        <v>0.17863063219365372</v>
      </c>
      <c r="AB87" s="1">
        <f t="shared" si="42"/>
        <v>0.54799594719713784</v>
      </c>
    </row>
    <row r="88" spans="1:28">
      <c r="A88" s="121" t="s">
        <v>317</v>
      </c>
      <c r="B88">
        <v>135</v>
      </c>
      <c r="C88" s="2">
        <v>140.97</v>
      </c>
      <c r="D88" s="3">
        <v>0.95720000000000005</v>
      </c>
      <c r="E88" s="1">
        <f t="shared" si="25"/>
        <v>0.219957656</v>
      </c>
      <c r="F88" s="36">
        <f t="shared" si="31"/>
        <v>4.9234488888888733E-2</v>
      </c>
      <c r="G88" s="9"/>
      <c r="H88" s="40">
        <f t="shared" si="32"/>
        <v>6.6466559999999788</v>
      </c>
      <c r="I88" t="s">
        <v>7</v>
      </c>
      <c r="J88" s="109" t="s">
        <v>318</v>
      </c>
      <c r="K88" s="98">
        <f t="shared" si="36"/>
        <v>43599</v>
      </c>
      <c r="L88" s="99" t="str">
        <f t="shared" ca="1" si="37"/>
        <v>2019/9/9</v>
      </c>
      <c r="M88" s="97">
        <f t="shared" ca="1" si="38"/>
        <v>15930</v>
      </c>
      <c r="N88" s="122">
        <f t="shared" ca="1" si="39"/>
        <v>0.15229312241054566</v>
      </c>
      <c r="O88" s="102">
        <f t="shared" si="33"/>
        <v>134.93648400000001</v>
      </c>
      <c r="P88" s="102">
        <f t="shared" si="34"/>
        <v>-6.35159999999928E-2</v>
      </c>
      <c r="Q88" s="105">
        <f t="shared" si="26"/>
        <v>0.89957656000000008</v>
      </c>
      <c r="R88" s="6">
        <f t="shared" si="44"/>
        <v>6342.4500000000071</v>
      </c>
      <c r="S88" s="118">
        <f t="shared" si="35"/>
        <v>6070.9931400000069</v>
      </c>
      <c r="T88" s="118"/>
      <c r="U88" s="125"/>
      <c r="V88" s="119">
        <f t="shared" si="27"/>
        <v>7247.8200000000006</v>
      </c>
      <c r="W88" s="119">
        <f t="shared" si="28"/>
        <v>13318.813140000007</v>
      </c>
      <c r="X88" s="109">
        <f t="shared" si="40"/>
        <v>12455</v>
      </c>
      <c r="Y88" s="6">
        <f t="shared" si="29"/>
        <v>863.81314000000748</v>
      </c>
      <c r="Z88" s="4">
        <f t="shared" si="43"/>
        <v>6.9354728221598272E-2</v>
      </c>
      <c r="AA88" s="4">
        <f t="shared" si="41"/>
        <v>0.16588885730856395</v>
      </c>
      <c r="AB88" s="1">
        <f t="shared" si="42"/>
        <v>0.5441791189511348</v>
      </c>
    </row>
    <row r="89" spans="1:28">
      <c r="A89" s="121" t="s">
        <v>319</v>
      </c>
      <c r="B89">
        <v>135</v>
      </c>
      <c r="C89" s="2">
        <v>138.03</v>
      </c>
      <c r="D89" s="3">
        <v>0.97760000000000002</v>
      </c>
      <c r="E89" s="1">
        <f t="shared" si="25"/>
        <v>0.21995875200000004</v>
      </c>
      <c r="F89" s="36">
        <f t="shared" si="31"/>
        <v>2.7352177777777764E-2</v>
      </c>
      <c r="G89" s="9"/>
      <c r="H89" s="40">
        <f t="shared" si="32"/>
        <v>3.6925439999999981</v>
      </c>
      <c r="I89" t="s">
        <v>7</v>
      </c>
      <c r="J89" s="109" t="s">
        <v>320</v>
      </c>
      <c r="K89" s="98">
        <f t="shared" si="36"/>
        <v>43600</v>
      </c>
      <c r="L89" s="99" t="str">
        <f t="shared" ca="1" si="37"/>
        <v>2019/9/9</v>
      </c>
      <c r="M89" s="97">
        <f t="shared" ca="1" si="38"/>
        <v>15795</v>
      </c>
      <c r="N89" s="122">
        <f t="shared" ca="1" si="39"/>
        <v>8.532944349477678E-2</v>
      </c>
      <c r="O89" s="102">
        <f t="shared" si="33"/>
        <v>134.93812800000001</v>
      </c>
      <c r="P89" s="102">
        <f t="shared" si="34"/>
        <v>-6.1871999999993932E-2</v>
      </c>
      <c r="Q89" s="105">
        <f t="shared" si="26"/>
        <v>0.89958752000000008</v>
      </c>
      <c r="R89" s="6">
        <f t="shared" si="44"/>
        <v>6480.4800000000068</v>
      </c>
      <c r="S89" s="118">
        <f t="shared" si="35"/>
        <v>6335.3172480000067</v>
      </c>
      <c r="T89" s="118"/>
      <c r="U89" s="125"/>
      <c r="V89" s="119">
        <f t="shared" si="27"/>
        <v>7247.8200000000006</v>
      </c>
      <c r="W89" s="119">
        <f t="shared" si="28"/>
        <v>13583.137248000006</v>
      </c>
      <c r="X89" s="109">
        <f t="shared" si="40"/>
        <v>12590</v>
      </c>
      <c r="Y89" s="6">
        <f t="shared" si="29"/>
        <v>993.13724800000637</v>
      </c>
      <c r="Z89" s="4">
        <f t="shared" si="43"/>
        <v>7.8883022081017273E-2</v>
      </c>
      <c r="AA89" s="4">
        <f t="shared" si="41"/>
        <v>0.18590486430633324</v>
      </c>
      <c r="AB89" s="1">
        <f t="shared" si="42"/>
        <v>0.53358954324540719</v>
      </c>
    </row>
    <row r="90" spans="1:28">
      <c r="A90" s="121" t="s">
        <v>321</v>
      </c>
      <c r="B90">
        <v>135</v>
      </c>
      <c r="C90" s="2">
        <v>137.19999999999999</v>
      </c>
      <c r="D90" s="3">
        <v>0.98350000000000004</v>
      </c>
      <c r="E90" s="1">
        <f t="shared" si="25"/>
        <v>0.21995746666666666</v>
      </c>
      <c r="F90" s="36">
        <f t="shared" si="31"/>
        <v>2.1174518518518391E-2</v>
      </c>
      <c r="G90" s="9"/>
      <c r="H90" s="40">
        <f t="shared" si="32"/>
        <v>2.8585599999999829</v>
      </c>
      <c r="I90" t="s">
        <v>7</v>
      </c>
      <c r="J90" s="109" t="s">
        <v>322</v>
      </c>
      <c r="K90" s="98">
        <f t="shared" si="36"/>
        <v>43601</v>
      </c>
      <c r="L90" s="99" t="str">
        <f t="shared" ca="1" si="37"/>
        <v>2019/9/9</v>
      </c>
      <c r="M90" s="97">
        <f t="shared" ca="1" si="38"/>
        <v>15660</v>
      </c>
      <c r="N90" s="122">
        <f t="shared" ca="1" si="39"/>
        <v>6.6626717752234596E-2</v>
      </c>
      <c r="O90" s="102">
        <f t="shared" si="33"/>
        <v>134.93619999999999</v>
      </c>
      <c r="P90" s="102">
        <f t="shared" si="34"/>
        <v>-6.3800000000014734E-2</v>
      </c>
      <c r="Q90" s="105">
        <f t="shared" si="26"/>
        <v>0.89957466666666652</v>
      </c>
      <c r="R90" s="6">
        <f t="shared" si="44"/>
        <v>6617.6800000000067</v>
      </c>
      <c r="S90" s="118">
        <f t="shared" si="35"/>
        <v>6508.4882800000069</v>
      </c>
      <c r="T90" s="118"/>
      <c r="U90" s="125"/>
      <c r="V90" s="119">
        <f t="shared" si="27"/>
        <v>7247.8200000000006</v>
      </c>
      <c r="W90" s="119">
        <f t="shared" si="28"/>
        <v>13756.308280000008</v>
      </c>
      <c r="X90" s="109">
        <f t="shared" si="40"/>
        <v>12725</v>
      </c>
      <c r="Y90" s="6">
        <f t="shared" si="29"/>
        <v>1031.3082800000084</v>
      </c>
      <c r="Z90" s="4">
        <f t="shared" si="43"/>
        <v>8.1045837328094894E-2</v>
      </c>
      <c r="AA90" s="4">
        <f t="shared" si="41"/>
        <v>0.1882918363099273</v>
      </c>
      <c r="AB90" s="1">
        <f t="shared" si="42"/>
        <v>0.52687246116295938</v>
      </c>
    </row>
    <row r="91" spans="1:28">
      <c r="A91" s="121" t="s">
        <v>323</v>
      </c>
      <c r="B91">
        <v>135</v>
      </c>
      <c r="C91" s="2">
        <v>141.55000000000001</v>
      </c>
      <c r="D91" s="3">
        <v>0.95330000000000004</v>
      </c>
      <c r="E91" s="1">
        <f t="shared" si="25"/>
        <v>0.21995974333333335</v>
      </c>
      <c r="F91" s="36">
        <f t="shared" si="31"/>
        <v>5.3551407407407492E-2</v>
      </c>
      <c r="G91" s="9"/>
      <c r="H91" s="40">
        <f t="shared" si="32"/>
        <v>7.229440000000011</v>
      </c>
      <c r="I91" t="s">
        <v>7</v>
      </c>
      <c r="J91" s="109" t="s">
        <v>324</v>
      </c>
      <c r="K91" s="98">
        <f t="shared" si="36"/>
        <v>43602</v>
      </c>
      <c r="L91" s="99" t="str">
        <f t="shared" ca="1" si="37"/>
        <v>2019/9/9</v>
      </c>
      <c r="M91" s="97">
        <f t="shared" ca="1" si="38"/>
        <v>15525</v>
      </c>
      <c r="N91" s="122">
        <f t="shared" ca="1" si="39"/>
        <v>0.16996751046698899</v>
      </c>
      <c r="O91" s="102">
        <f t="shared" si="33"/>
        <v>134.939615</v>
      </c>
      <c r="P91" s="102">
        <f t="shared" si="34"/>
        <v>-6.038499999999658E-2</v>
      </c>
      <c r="Q91" s="105">
        <f t="shared" si="26"/>
        <v>0.89959743333333331</v>
      </c>
      <c r="R91" s="6">
        <f t="shared" si="44"/>
        <v>6759.2300000000068</v>
      </c>
      <c r="S91" s="118">
        <f t="shared" si="35"/>
        <v>6443.5739590000067</v>
      </c>
      <c r="T91" s="118"/>
      <c r="U91" s="125"/>
      <c r="V91" s="119">
        <f t="shared" si="27"/>
        <v>7247.8200000000006</v>
      </c>
      <c r="W91" s="119">
        <f t="shared" si="28"/>
        <v>13691.393959000008</v>
      </c>
      <c r="X91" s="109">
        <f t="shared" si="40"/>
        <v>12860</v>
      </c>
      <c r="Y91" s="6">
        <f t="shared" si="29"/>
        <v>831.39395900000818</v>
      </c>
      <c r="Z91" s="4">
        <f t="shared" si="43"/>
        <v>6.4649608009331949E-2</v>
      </c>
      <c r="AA91" s="4">
        <f t="shared" si="41"/>
        <v>0.14814100028865917</v>
      </c>
      <c r="AB91" s="1">
        <f t="shared" si="42"/>
        <v>0.52937049519604695</v>
      </c>
    </row>
    <row r="92" spans="1:28">
      <c r="A92" s="121" t="s">
        <v>342</v>
      </c>
      <c r="B92">
        <v>240</v>
      </c>
      <c r="C92" s="2">
        <v>252.48</v>
      </c>
      <c r="D92" s="3">
        <v>0.95009999999999994</v>
      </c>
      <c r="E92" s="1">
        <f t="shared" si="25"/>
        <v>0.28992083199999996</v>
      </c>
      <c r="F92" s="36">
        <f t="shared" si="31"/>
        <v>5.7049599999999853E-2</v>
      </c>
      <c r="G92" s="9"/>
      <c r="H92" s="40">
        <f t="shared" si="32"/>
        <v>13.691903999999965</v>
      </c>
      <c r="I92" t="s">
        <v>7</v>
      </c>
      <c r="J92" s="109" t="s">
        <v>331</v>
      </c>
      <c r="K92" s="98">
        <f t="shared" si="36"/>
        <v>43605</v>
      </c>
      <c r="L92" s="99" t="str">
        <f t="shared" ca="1" si="37"/>
        <v>2019/9/9</v>
      </c>
      <c r="M92" s="97">
        <f t="shared" ca="1" si="38"/>
        <v>26880</v>
      </c>
      <c r="N92" s="122">
        <f t="shared" ca="1" si="39"/>
        <v>0.18592057142857096</v>
      </c>
      <c r="O92" s="102">
        <f t="shared" si="33"/>
        <v>239.88124799999997</v>
      </c>
      <c r="P92" s="102">
        <f t="shared" si="34"/>
        <v>-0.11875200000002906</v>
      </c>
      <c r="Q92" s="105">
        <f t="shared" si="26"/>
        <v>1.5992083199999998</v>
      </c>
      <c r="R92" s="6">
        <f t="shared" si="44"/>
        <v>7011.7100000000064</v>
      </c>
      <c r="S92" s="118">
        <f t="shared" si="35"/>
        <v>6661.825671000006</v>
      </c>
      <c r="T92" s="118"/>
      <c r="U92" s="125"/>
      <c r="V92" s="119">
        <f t="shared" si="27"/>
        <v>7247.8200000000006</v>
      </c>
      <c r="W92" s="119">
        <f t="shared" si="28"/>
        <v>13909.645671000006</v>
      </c>
      <c r="X92" s="109">
        <f t="shared" si="40"/>
        <v>13100</v>
      </c>
      <c r="Y92" s="6">
        <f t="shared" si="29"/>
        <v>809.64567100000568</v>
      </c>
      <c r="Z92" s="4">
        <f t="shared" si="43"/>
        <v>6.1805013053435554E-2</v>
      </c>
      <c r="AA92" s="4">
        <f t="shared" si="41"/>
        <v>0.13834941355187413</v>
      </c>
      <c r="AB92" s="1">
        <f t="shared" si="42"/>
        <v>0.52106431547072851</v>
      </c>
    </row>
    <row r="93" spans="1:28">
      <c r="A93" s="121" t="s">
        <v>343</v>
      </c>
      <c r="B93">
        <v>240</v>
      </c>
      <c r="C93" s="2">
        <v>248.29</v>
      </c>
      <c r="D93" s="3">
        <v>0.96609999999999996</v>
      </c>
      <c r="E93" s="1">
        <f t="shared" si="25"/>
        <v>0.2899153126666667</v>
      </c>
      <c r="F93" s="36">
        <f t="shared" si="31"/>
        <v>3.9507466666666602E-2</v>
      </c>
      <c r="G93" s="9"/>
      <c r="H93" s="40">
        <f t="shared" si="32"/>
        <v>9.4817919999999845</v>
      </c>
      <c r="I93" t="s">
        <v>7</v>
      </c>
      <c r="J93" s="109" t="s">
        <v>333</v>
      </c>
      <c r="K93" s="98">
        <f t="shared" si="36"/>
        <v>43606</v>
      </c>
      <c r="L93" s="99" t="str">
        <f t="shared" ca="1" si="37"/>
        <v>2019/9/9</v>
      </c>
      <c r="M93" s="97">
        <f t="shared" ca="1" si="38"/>
        <v>26640</v>
      </c>
      <c r="N93" s="122">
        <f t="shared" ca="1" si="39"/>
        <v>0.12991193993993974</v>
      </c>
      <c r="O93" s="102">
        <f t="shared" si="33"/>
        <v>239.87296899999998</v>
      </c>
      <c r="P93" s="102">
        <f t="shared" si="34"/>
        <v>-0.12703100000001655</v>
      </c>
      <c r="Q93" s="105">
        <f t="shared" si="26"/>
        <v>1.5991531266666665</v>
      </c>
      <c r="R93" s="6">
        <f t="shared" si="44"/>
        <v>7260.0000000000064</v>
      </c>
      <c r="S93" s="118">
        <f t="shared" si="35"/>
        <v>7013.8860000000059</v>
      </c>
      <c r="T93" s="118"/>
      <c r="U93" s="125"/>
      <c r="V93" s="119">
        <f t="shared" si="27"/>
        <v>7247.8200000000006</v>
      </c>
      <c r="W93" s="119">
        <f t="shared" si="28"/>
        <v>14261.706000000006</v>
      </c>
      <c r="X93" s="109">
        <f t="shared" si="40"/>
        <v>13340</v>
      </c>
      <c r="Y93" s="6">
        <f t="shared" si="29"/>
        <v>921.70600000000559</v>
      </c>
      <c r="Z93" s="4">
        <f t="shared" si="43"/>
        <v>6.909340329835123E-2</v>
      </c>
      <c r="AA93" s="4">
        <f t="shared" si="41"/>
        <v>0.15129329730901042</v>
      </c>
      <c r="AB93" s="1">
        <f t="shared" si="42"/>
        <v>0.50820147323188392</v>
      </c>
    </row>
    <row r="94" spans="1:28">
      <c r="A94" s="121" t="s">
        <v>344</v>
      </c>
      <c r="B94">
        <v>135</v>
      </c>
      <c r="C94" s="2">
        <v>140.5</v>
      </c>
      <c r="D94" s="3">
        <v>0.96040000000000003</v>
      </c>
      <c r="E94" s="1">
        <f t="shared" si="25"/>
        <v>0.21995746666666668</v>
      </c>
      <c r="F94" s="36">
        <f t="shared" si="31"/>
        <v>4.5736296296296233E-2</v>
      </c>
      <c r="G94" s="9"/>
      <c r="H94" s="40">
        <f t="shared" si="32"/>
        <v>6.1743999999999915</v>
      </c>
      <c r="I94" t="s">
        <v>7</v>
      </c>
      <c r="J94" s="109" t="s">
        <v>335</v>
      </c>
      <c r="K94" s="98">
        <f t="shared" si="36"/>
        <v>43607</v>
      </c>
      <c r="L94" s="99" t="str">
        <f t="shared" ca="1" si="37"/>
        <v>2019/9/9</v>
      </c>
      <c r="M94" s="97">
        <f t="shared" ca="1" si="38"/>
        <v>14850</v>
      </c>
      <c r="N94" s="122">
        <f t="shared" ca="1" si="39"/>
        <v>0.15176134680134659</v>
      </c>
      <c r="O94" s="102">
        <f t="shared" si="33"/>
        <v>134.93620000000001</v>
      </c>
      <c r="P94" s="102">
        <f t="shared" si="34"/>
        <v>-6.3799999999986312E-2</v>
      </c>
      <c r="Q94" s="105">
        <f t="shared" si="26"/>
        <v>0.89957466666666674</v>
      </c>
      <c r="R94" s="6">
        <f t="shared" si="44"/>
        <v>7400.5000000000064</v>
      </c>
      <c r="S94" s="118">
        <f t="shared" si="35"/>
        <v>7107.4402000000064</v>
      </c>
      <c r="T94" s="118"/>
      <c r="U94" s="125"/>
      <c r="V94" s="119">
        <f t="shared" si="27"/>
        <v>7247.8200000000006</v>
      </c>
      <c r="W94" s="119">
        <f t="shared" si="28"/>
        <v>14355.260200000008</v>
      </c>
      <c r="X94" s="109">
        <f t="shared" si="40"/>
        <v>13475</v>
      </c>
      <c r="Y94" s="6">
        <f t="shared" si="29"/>
        <v>880.2602000000079</v>
      </c>
      <c r="Z94" s="4">
        <f t="shared" si="43"/>
        <v>6.532543228200427E-2</v>
      </c>
      <c r="AA94" s="4">
        <f t="shared" si="41"/>
        <v>0.1413577574439806</v>
      </c>
      <c r="AB94" s="1">
        <f t="shared" si="42"/>
        <v>0.50488948991673421</v>
      </c>
    </row>
    <row r="95" spans="1:28">
      <c r="A95" s="121" t="s">
        <v>345</v>
      </c>
      <c r="B95">
        <v>135</v>
      </c>
      <c r="C95" s="2">
        <v>143.24</v>
      </c>
      <c r="D95" s="3">
        <v>0.94199999999999995</v>
      </c>
      <c r="E95" s="1">
        <f t="shared" si="25"/>
        <v>0.21995472000000002</v>
      </c>
      <c r="F95" s="36">
        <f t="shared" si="31"/>
        <v>6.6130014814814758E-2</v>
      </c>
      <c r="G95" s="9"/>
      <c r="H95" s="40">
        <f t="shared" si="32"/>
        <v>8.9275519999999915</v>
      </c>
      <c r="I95" t="s">
        <v>7</v>
      </c>
      <c r="J95" s="109" t="s">
        <v>337</v>
      </c>
      <c r="K95" s="98">
        <f t="shared" si="36"/>
        <v>43608</v>
      </c>
      <c r="L95" s="99" t="str">
        <f t="shared" ca="1" si="37"/>
        <v>2019/9/9</v>
      </c>
      <c r="M95" s="97">
        <f t="shared" ca="1" si="38"/>
        <v>14715</v>
      </c>
      <c r="N95" s="122">
        <f t="shared" ca="1" si="39"/>
        <v>0.2214445450220861</v>
      </c>
      <c r="O95" s="102">
        <f t="shared" si="33"/>
        <v>134.93208000000001</v>
      </c>
      <c r="P95" s="102">
        <f t="shared" si="34"/>
        <v>-6.7919999999986658E-2</v>
      </c>
      <c r="Q95" s="105">
        <f t="shared" si="26"/>
        <v>0.8995472000000001</v>
      </c>
      <c r="R95" s="6">
        <f t="shared" si="44"/>
        <v>7543.7400000000061</v>
      </c>
      <c r="S95" s="118">
        <f t="shared" si="35"/>
        <v>7106.2030800000057</v>
      </c>
      <c r="T95" s="118"/>
      <c r="U95" s="125"/>
      <c r="V95" s="119">
        <f t="shared" si="27"/>
        <v>7247.8200000000006</v>
      </c>
      <c r="W95" s="119">
        <f t="shared" si="28"/>
        <v>14354.023080000006</v>
      </c>
      <c r="X95" s="109">
        <f t="shared" si="40"/>
        <v>13610</v>
      </c>
      <c r="Y95" s="6">
        <f t="shared" si="29"/>
        <v>744.0230800000063</v>
      </c>
      <c r="Z95" s="4">
        <f t="shared" si="43"/>
        <v>5.466738280676009E-2</v>
      </c>
      <c r="AA95" s="4">
        <f t="shared" si="41"/>
        <v>0.1169446761958961</v>
      </c>
      <c r="AB95" s="1">
        <f t="shared" si="42"/>
        <v>0.50493300446887657</v>
      </c>
    </row>
    <row r="96" spans="1:28">
      <c r="A96" s="121" t="s">
        <v>346</v>
      </c>
      <c r="B96">
        <v>240</v>
      </c>
      <c r="C96" s="2">
        <v>256.10000000000002</v>
      </c>
      <c r="D96" s="3">
        <v>0.93669999999999998</v>
      </c>
      <c r="E96" s="1">
        <f t="shared" si="25"/>
        <v>0.2899259133333334</v>
      </c>
      <c r="F96" s="36">
        <f t="shared" si="31"/>
        <v>7.220533333333326E-2</v>
      </c>
      <c r="G96" s="9"/>
      <c r="H96" s="40">
        <f t="shared" si="32"/>
        <v>17.329279999999983</v>
      </c>
      <c r="I96" t="s">
        <v>7</v>
      </c>
      <c r="J96" s="109" t="s">
        <v>339</v>
      </c>
      <c r="K96" s="98">
        <f t="shared" si="36"/>
        <v>43609</v>
      </c>
      <c r="L96" s="99" t="str">
        <f t="shared" ca="1" si="37"/>
        <v>2019/9/9</v>
      </c>
      <c r="M96" s="97">
        <f t="shared" ca="1" si="38"/>
        <v>25920</v>
      </c>
      <c r="N96" s="122">
        <f t="shared" ca="1" si="39"/>
        <v>0.24402728395061704</v>
      </c>
      <c r="O96" s="102">
        <f t="shared" si="33"/>
        <v>239.88887000000003</v>
      </c>
      <c r="P96" s="102">
        <f t="shared" si="34"/>
        <v>-0.11112999999997442</v>
      </c>
      <c r="Q96" s="105">
        <f t="shared" si="26"/>
        <v>1.5992591333333335</v>
      </c>
      <c r="R96" s="6">
        <f t="shared" si="44"/>
        <v>7799.8400000000065</v>
      </c>
      <c r="S96" s="118">
        <f t="shared" si="35"/>
        <v>7306.1101280000057</v>
      </c>
      <c r="T96" s="118"/>
      <c r="U96" s="125"/>
      <c r="V96" s="119">
        <f t="shared" si="27"/>
        <v>7247.8200000000006</v>
      </c>
      <c r="W96" s="119">
        <f t="shared" si="28"/>
        <v>14553.930128000007</v>
      </c>
      <c r="X96" s="109">
        <f t="shared" si="40"/>
        <v>13850</v>
      </c>
      <c r="Y96" s="6">
        <f t="shared" si="29"/>
        <v>703.93012800000724</v>
      </c>
      <c r="Z96" s="4">
        <f t="shared" si="43"/>
        <v>5.0825280000000417E-2</v>
      </c>
      <c r="AA96" s="4">
        <f t="shared" si="41"/>
        <v>0.10662086280592264</v>
      </c>
      <c r="AB96" s="1">
        <f t="shared" si="42"/>
        <v>0.49799744373212762</v>
      </c>
    </row>
    <row r="97" spans="1:28">
      <c r="A97" s="121" t="s">
        <v>347</v>
      </c>
      <c r="B97">
        <v>90</v>
      </c>
      <c r="C97" s="2">
        <v>93.8</v>
      </c>
      <c r="D97" s="3">
        <v>0.95899999999999996</v>
      </c>
      <c r="E97" s="1">
        <f t="shared" si="25"/>
        <v>0.18996946666666667</v>
      </c>
      <c r="F97" s="36">
        <f t="shared" si="31"/>
        <v>4.7224888888888789E-2</v>
      </c>
      <c r="G97" s="9"/>
      <c r="H97" s="40">
        <f t="shared" si="32"/>
        <v>4.2502399999999909</v>
      </c>
      <c r="I97" t="s">
        <v>7</v>
      </c>
      <c r="J97" s="109" t="s">
        <v>341</v>
      </c>
      <c r="K97" s="98">
        <f t="shared" si="36"/>
        <v>43612</v>
      </c>
      <c r="L97" s="99" t="str">
        <f t="shared" ca="1" si="37"/>
        <v>2019/9/9</v>
      </c>
      <c r="M97" s="97">
        <f t="shared" ca="1" si="38"/>
        <v>9450</v>
      </c>
      <c r="N97" s="122">
        <f t="shared" ca="1" si="39"/>
        <v>0.16416270899470864</v>
      </c>
      <c r="O97" s="102">
        <f t="shared" si="33"/>
        <v>89.9542</v>
      </c>
      <c r="P97" s="102">
        <f t="shared" si="34"/>
        <v>-4.5799999999999841E-2</v>
      </c>
      <c r="Q97" s="105">
        <f t="shared" si="26"/>
        <v>0.59969466666666671</v>
      </c>
      <c r="R97" s="6">
        <f t="shared" si="44"/>
        <v>7893.6400000000067</v>
      </c>
      <c r="S97" s="118">
        <f t="shared" si="35"/>
        <v>7570.0007600000063</v>
      </c>
      <c r="T97" s="118"/>
      <c r="U97" s="125"/>
      <c r="V97" s="119">
        <f t="shared" si="27"/>
        <v>7247.8200000000006</v>
      </c>
      <c r="W97" s="119">
        <f t="shared" si="28"/>
        <v>14817.820760000006</v>
      </c>
      <c r="X97" s="109">
        <f t="shared" si="40"/>
        <v>13940</v>
      </c>
      <c r="Y97" s="6">
        <f t="shared" si="29"/>
        <v>877.82076000000598</v>
      </c>
      <c r="Z97" s="4">
        <f t="shared" si="43"/>
        <v>6.2971360114778108E-2</v>
      </c>
      <c r="AA97" s="4">
        <f t="shared" si="41"/>
        <v>0.1311711221156644</v>
      </c>
      <c r="AB97" s="1">
        <f t="shared" si="42"/>
        <v>0.48912860517014362</v>
      </c>
    </row>
    <row r="98" spans="1:28">
      <c r="A98" s="121" t="s">
        <v>348</v>
      </c>
      <c r="B98">
        <v>135</v>
      </c>
      <c r="C98" s="2">
        <v>140.88999999999999</v>
      </c>
      <c r="D98" s="3">
        <v>0.9577</v>
      </c>
      <c r="E98" s="1">
        <f t="shared" si="25"/>
        <v>0.21995356866666665</v>
      </c>
      <c r="F98" s="36">
        <f t="shared" ref="F98:F129" si="45">IF(G98="",($F$1*C98-B98)/B98,H98/B98)</f>
        <v>4.8639051851851627E-2</v>
      </c>
      <c r="G98" s="9"/>
      <c r="H98" s="40">
        <f t="shared" ref="H98:H129" si="46">IF(G98="",$F$1*C98-B98,G98-B98)</f>
        <v>6.5662719999999695</v>
      </c>
      <c r="I98" t="s">
        <v>7</v>
      </c>
      <c r="J98" s="109" t="s">
        <v>349</v>
      </c>
      <c r="K98" s="98">
        <f t="shared" si="36"/>
        <v>43613</v>
      </c>
      <c r="L98" s="99" t="str">
        <f t="shared" ca="1" si="37"/>
        <v>2019/9/9</v>
      </c>
      <c r="M98" s="97">
        <f t="shared" ca="1" si="38"/>
        <v>14040</v>
      </c>
      <c r="N98" s="122">
        <f t="shared" ca="1" si="39"/>
        <v>0.17070436467236388</v>
      </c>
      <c r="O98" s="102">
        <f t="shared" ref="O98:O129" si="47">D98*C98</f>
        <v>134.930353</v>
      </c>
      <c r="P98" s="102">
        <f t="shared" si="34"/>
        <v>-6.9647000000003345E-2</v>
      </c>
      <c r="Q98" s="105">
        <f t="shared" si="26"/>
        <v>0.89953568666666661</v>
      </c>
      <c r="R98" s="6">
        <f t="shared" si="44"/>
        <v>8034.530000000007</v>
      </c>
      <c r="S98" s="118">
        <f t="shared" ref="S98:S129" si="48">R98*D98</f>
        <v>7694.669381000007</v>
      </c>
      <c r="T98" s="118"/>
      <c r="U98" s="125"/>
      <c r="V98" s="119">
        <f t="shared" si="27"/>
        <v>7247.8200000000006</v>
      </c>
      <c r="W98" s="119">
        <f t="shared" si="28"/>
        <v>14942.489381000007</v>
      </c>
      <c r="X98" s="109">
        <f t="shared" si="40"/>
        <v>14075</v>
      </c>
      <c r="Y98" s="6">
        <f t="shared" si="29"/>
        <v>867.48938100000669</v>
      </c>
      <c r="Z98" s="4">
        <f t="shared" si="43"/>
        <v>6.1633348561279444E-2</v>
      </c>
      <c r="AA98" s="4">
        <f t="shared" si="41"/>
        <v>0.12706408517133094</v>
      </c>
      <c r="AB98" s="1">
        <f t="shared" si="42"/>
        <v>0.48504769287076782</v>
      </c>
    </row>
    <row r="99" spans="1:28">
      <c r="A99" s="121" t="s">
        <v>350</v>
      </c>
      <c r="B99">
        <v>135</v>
      </c>
      <c r="C99" s="2">
        <v>140.84</v>
      </c>
      <c r="D99" s="3">
        <v>0.95799999999999996</v>
      </c>
      <c r="E99" s="1">
        <f t="shared" si="25"/>
        <v>0.21994981333333335</v>
      </c>
      <c r="F99" s="36">
        <f t="shared" si="45"/>
        <v>4.8266903703703672E-2</v>
      </c>
      <c r="G99" s="9"/>
      <c r="H99" s="40">
        <f t="shared" si="46"/>
        <v>6.5160319999999956</v>
      </c>
      <c r="I99" t="s">
        <v>7</v>
      </c>
      <c r="J99" s="109" t="s">
        <v>351</v>
      </c>
      <c r="K99" s="98">
        <f t="shared" si="36"/>
        <v>43614</v>
      </c>
      <c r="L99" s="99" t="str">
        <f t="shared" ca="1" si="37"/>
        <v>2019/9/9</v>
      </c>
      <c r="M99" s="97">
        <f t="shared" ca="1" si="38"/>
        <v>13905</v>
      </c>
      <c r="N99" s="122">
        <f t="shared" ca="1" si="39"/>
        <v>0.17104291118302756</v>
      </c>
      <c r="O99" s="102">
        <f t="shared" si="47"/>
        <v>134.92472000000001</v>
      </c>
      <c r="P99" s="102">
        <f t="shared" si="34"/>
        <v>-7.5279999999992242E-2</v>
      </c>
      <c r="Q99" s="105">
        <f t="shared" si="26"/>
        <v>0.89949813333333339</v>
      </c>
      <c r="R99" s="6">
        <f t="shared" si="44"/>
        <v>8175.3700000000072</v>
      </c>
      <c r="S99" s="118">
        <f t="shared" si="48"/>
        <v>7832.0044600000065</v>
      </c>
      <c r="T99" s="118"/>
      <c r="U99" s="125"/>
      <c r="V99" s="119">
        <f t="shared" si="27"/>
        <v>7247.8200000000006</v>
      </c>
      <c r="W99" s="119">
        <f t="shared" si="28"/>
        <v>15079.824460000007</v>
      </c>
      <c r="X99" s="109">
        <f t="shared" ref="X99:X130" si="49">X98+B99</f>
        <v>14210</v>
      </c>
      <c r="Y99" s="6">
        <f t="shared" si="29"/>
        <v>869.82446000000709</v>
      </c>
      <c r="Z99" s="4">
        <f t="shared" si="43"/>
        <v>6.1212136523575378E-2</v>
      </c>
      <c r="AA99" s="4">
        <f t="shared" si="41"/>
        <v>0.12493564659345302</v>
      </c>
      <c r="AB99" s="1">
        <f t="shared" si="42"/>
        <v>0.48063026325175123</v>
      </c>
    </row>
    <row r="100" spans="1:28">
      <c r="A100" s="121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50">10%*Q100+13%</f>
        <v>0.21995100533333334</v>
      </c>
      <c r="F100" s="36">
        <f t="shared" si="45"/>
        <v>5.4444562962962829E-2</v>
      </c>
      <c r="G100" s="9"/>
      <c r="H100" s="40">
        <f t="shared" si="46"/>
        <v>7.3500159999999823</v>
      </c>
      <c r="I100" t="s">
        <v>7</v>
      </c>
      <c r="J100" s="109" t="s">
        <v>353</v>
      </c>
      <c r="K100" s="98">
        <f t="shared" si="36"/>
        <v>43615</v>
      </c>
      <c r="L100" s="99" t="str">
        <f t="shared" ca="1" si="37"/>
        <v>2019/9/9</v>
      </c>
      <c r="M100" s="97">
        <f t="shared" ca="1" si="38"/>
        <v>13770</v>
      </c>
      <c r="N100" s="122">
        <f t="shared" ca="1" si="39"/>
        <v>0.19482613217138661</v>
      </c>
      <c r="O100" s="102">
        <f t="shared" si="47"/>
        <v>134.92650799999998</v>
      </c>
      <c r="P100" s="102">
        <f t="shared" si="34"/>
        <v>-7.3492000000015878E-2</v>
      </c>
      <c r="Q100" s="105">
        <f t="shared" ref="Q100:Q137" si="51">O100/150</f>
        <v>0.89951005333333323</v>
      </c>
      <c r="R100" s="6">
        <f t="shared" si="44"/>
        <v>8317.0400000000063</v>
      </c>
      <c r="S100" s="118">
        <f t="shared" si="48"/>
        <v>7921.1488960000061</v>
      </c>
      <c r="T100" s="118"/>
      <c r="U100" s="125"/>
      <c r="V100" s="119">
        <f t="shared" si="27"/>
        <v>7247.8200000000006</v>
      </c>
      <c r="W100" s="119">
        <f t="shared" si="28"/>
        <v>15168.968896000006</v>
      </c>
      <c r="X100" s="109">
        <f t="shared" si="49"/>
        <v>14345</v>
      </c>
      <c r="Y100" s="6">
        <f t="shared" si="29"/>
        <v>823.96889600000577</v>
      </c>
      <c r="Z100" s="4">
        <f t="shared" si="43"/>
        <v>5.7439449006623011E-2</v>
      </c>
      <c r="AA100" s="4">
        <f t="shared" si="41"/>
        <v>0.11609806937403411</v>
      </c>
      <c r="AB100" s="1">
        <f t="shared" si="42"/>
        <v>0.47780571307725606</v>
      </c>
    </row>
    <row r="101" spans="1:28">
      <c r="A101" s="121" t="s">
        <v>354</v>
      </c>
      <c r="B101">
        <v>135</v>
      </c>
      <c r="C101" s="2">
        <v>142.04</v>
      </c>
      <c r="D101" s="3">
        <v>0.94989999999999997</v>
      </c>
      <c r="E101" s="1">
        <f t="shared" si="50"/>
        <v>0.21994919733333335</v>
      </c>
      <c r="F101" s="36">
        <f t="shared" si="45"/>
        <v>5.7198459259259211E-2</v>
      </c>
      <c r="G101" s="9"/>
      <c r="H101" s="40">
        <f t="shared" si="46"/>
        <v>7.7217919999999935</v>
      </c>
      <c r="I101" t="s">
        <v>7</v>
      </c>
      <c r="J101" s="109" t="s">
        <v>355</v>
      </c>
      <c r="K101" s="98">
        <f t="shared" si="36"/>
        <v>43616</v>
      </c>
      <c r="L101" s="99" t="str">
        <f t="shared" ca="1" si="37"/>
        <v>2019/9/9</v>
      </c>
      <c r="M101" s="97">
        <f t="shared" ca="1" si="38"/>
        <v>13635</v>
      </c>
      <c r="N101" s="122">
        <f t="shared" ca="1" si="39"/>
        <v>0.20670730326365952</v>
      </c>
      <c r="O101" s="102">
        <f t="shared" si="47"/>
        <v>134.92379599999998</v>
      </c>
      <c r="P101" s="102">
        <f t="shared" si="34"/>
        <v>-7.6204000000018368E-2</v>
      </c>
      <c r="Q101" s="105">
        <f t="shared" si="51"/>
        <v>0.89949197333333319</v>
      </c>
      <c r="R101" s="6">
        <f t="shared" si="44"/>
        <v>8459.0800000000072</v>
      </c>
      <c r="S101" s="118">
        <f t="shared" si="48"/>
        <v>8035.2800920000063</v>
      </c>
      <c r="T101" s="118"/>
      <c r="U101" s="125"/>
      <c r="V101" s="119">
        <f t="shared" ref="V101:V136" si="52">U101+V100</f>
        <v>7247.8200000000006</v>
      </c>
      <c r="W101" s="119">
        <f t="shared" ref="W101:W136" si="53">S101+V101</f>
        <v>15283.100092000008</v>
      </c>
      <c r="X101" s="109">
        <f t="shared" si="49"/>
        <v>14480</v>
      </c>
      <c r="Y101" s="6">
        <f t="shared" ref="Y101:Y136" si="54">W101-X101</f>
        <v>803.10009200000786</v>
      </c>
      <c r="Z101" s="4">
        <f t="shared" si="43"/>
        <v>5.5462713535912256E-2</v>
      </c>
      <c r="AA101" s="4">
        <f t="shared" si="41"/>
        <v>0.11104536833983758</v>
      </c>
      <c r="AB101" s="1">
        <f t="shared" si="42"/>
        <v>0.47423755366189724</v>
      </c>
    </row>
    <row r="102" spans="1:28">
      <c r="A102" s="121" t="s">
        <v>356</v>
      </c>
      <c r="B102">
        <v>135</v>
      </c>
      <c r="C102" s="2">
        <v>143.59</v>
      </c>
      <c r="D102" s="3">
        <v>0.93969999999999998</v>
      </c>
      <c r="E102" s="1">
        <f t="shared" si="50"/>
        <v>0.21995434866666669</v>
      </c>
      <c r="F102" s="36">
        <f t="shared" si="45"/>
        <v>6.8735051851851692E-2</v>
      </c>
      <c r="G102" s="9"/>
      <c r="H102" s="40">
        <f t="shared" si="46"/>
        <v>9.2792319999999791</v>
      </c>
      <c r="I102" t="s">
        <v>7</v>
      </c>
      <c r="J102" s="109" t="s">
        <v>357</v>
      </c>
      <c r="K102" s="98">
        <f t="shared" si="36"/>
        <v>43619</v>
      </c>
      <c r="L102" s="99" t="str">
        <f t="shared" ca="1" si="37"/>
        <v>2019/9/9</v>
      </c>
      <c r="M102" s="97">
        <f t="shared" ca="1" si="38"/>
        <v>13230</v>
      </c>
      <c r="N102" s="122">
        <f t="shared" ca="1" si="39"/>
        <v>0.25600299924414155</v>
      </c>
      <c r="O102" s="102">
        <f t="shared" si="47"/>
        <v>134.931523</v>
      </c>
      <c r="P102" s="102">
        <f t="shared" si="34"/>
        <v>-6.8477000000001453E-2</v>
      </c>
      <c r="Q102" s="105">
        <f t="shared" si="51"/>
        <v>0.89954348666666661</v>
      </c>
      <c r="R102" s="6">
        <f t="shared" si="44"/>
        <v>8602.6700000000073</v>
      </c>
      <c r="S102" s="118">
        <f t="shared" si="48"/>
        <v>8083.928999000007</v>
      </c>
      <c r="T102" s="118"/>
      <c r="U102" s="125"/>
      <c r="V102" s="119">
        <f t="shared" si="52"/>
        <v>7247.8200000000006</v>
      </c>
      <c r="W102" s="119">
        <f t="shared" si="53"/>
        <v>15331.748999000007</v>
      </c>
      <c r="X102" s="109">
        <f t="shared" si="49"/>
        <v>14615</v>
      </c>
      <c r="Y102" s="6">
        <f t="shared" si="54"/>
        <v>716.74899900000673</v>
      </c>
      <c r="Z102" s="4">
        <f t="shared" si="43"/>
        <v>4.9042011563462662E-2</v>
      </c>
      <c r="AA102" s="4">
        <f t="shared" si="41"/>
        <v>9.7289464761280087E-2</v>
      </c>
      <c r="AB102" s="1">
        <f t="shared" si="42"/>
        <v>0.47273275870044118</v>
      </c>
    </row>
    <row r="103" spans="1:28">
      <c r="A103" s="121" t="s">
        <v>366</v>
      </c>
      <c r="B103">
        <v>240</v>
      </c>
      <c r="C103" s="2">
        <v>258.14</v>
      </c>
      <c r="D103" s="3">
        <v>0.92920000000000003</v>
      </c>
      <c r="E103" s="1">
        <f t="shared" si="50"/>
        <v>0.28990912533333335</v>
      </c>
      <c r="F103" s="36">
        <f t="shared" si="45"/>
        <v>8.0746133333333123E-2</v>
      </c>
      <c r="G103" s="9"/>
      <c r="H103" s="40">
        <f t="shared" si="46"/>
        <v>19.379071999999951</v>
      </c>
      <c r="I103" t="s">
        <v>7</v>
      </c>
      <c r="J103" s="109" t="s">
        <v>367</v>
      </c>
      <c r="K103" s="98">
        <f t="shared" si="36"/>
        <v>43620</v>
      </c>
      <c r="L103" s="99" t="str">
        <f t="shared" ca="1" si="37"/>
        <v>2019/9/9</v>
      </c>
      <c r="M103" s="97">
        <f t="shared" ca="1" si="38"/>
        <v>23280</v>
      </c>
      <c r="N103" s="122">
        <f t="shared" ca="1" si="39"/>
        <v>0.3038385429553257</v>
      </c>
      <c r="O103" s="102">
        <f t="shared" si="47"/>
        <v>239.863688</v>
      </c>
      <c r="P103" s="102">
        <f t="shared" si="34"/>
        <v>-0.13631200000000376</v>
      </c>
      <c r="Q103" s="105">
        <f t="shared" si="51"/>
        <v>1.5990912533333332</v>
      </c>
      <c r="R103" s="6">
        <f t="shared" si="44"/>
        <v>8860.8100000000068</v>
      </c>
      <c r="S103" s="118">
        <f t="shared" si="48"/>
        <v>8233.464652000006</v>
      </c>
      <c r="T103" s="118"/>
      <c r="U103" s="125"/>
      <c r="V103" s="119">
        <f t="shared" si="52"/>
        <v>7247.8200000000006</v>
      </c>
      <c r="W103" s="119">
        <f t="shared" si="53"/>
        <v>15481.284652000006</v>
      </c>
      <c r="X103" s="109">
        <f t="shared" si="49"/>
        <v>14855</v>
      </c>
      <c r="Y103" s="6">
        <f t="shared" si="54"/>
        <v>626.28465200000574</v>
      </c>
      <c r="Z103" s="4">
        <f t="shared" si="43"/>
        <v>4.215985540222178E-2</v>
      </c>
      <c r="AA103" s="4">
        <f t="shared" si="41"/>
        <v>8.2328096876898682E-2</v>
      </c>
      <c r="AB103" s="1">
        <f t="shared" si="42"/>
        <v>0.46816657421667296</v>
      </c>
    </row>
    <row r="104" spans="1:28">
      <c r="A104" s="121" t="s">
        <v>368</v>
      </c>
      <c r="B104">
        <v>240</v>
      </c>
      <c r="C104" s="2">
        <v>258.61</v>
      </c>
      <c r="D104" s="3">
        <v>0.92759999999999998</v>
      </c>
      <c r="E104" s="1">
        <f t="shared" si="50"/>
        <v>0.28992442400000001</v>
      </c>
      <c r="F104" s="36">
        <f t="shared" si="45"/>
        <v>8.2713866666666525E-2</v>
      </c>
      <c r="G104" s="9"/>
      <c r="H104" s="40">
        <f t="shared" si="46"/>
        <v>19.851327999999967</v>
      </c>
      <c r="I104" t="s">
        <v>7</v>
      </c>
      <c r="J104" s="109" t="s">
        <v>369</v>
      </c>
      <c r="K104" s="98">
        <f t="shared" si="36"/>
        <v>43621</v>
      </c>
      <c r="L104" s="99" t="str">
        <f t="shared" ca="1" si="37"/>
        <v>2019/9/9</v>
      </c>
      <c r="M104" s="97">
        <f t="shared" ca="1" si="38"/>
        <v>23040</v>
      </c>
      <c r="N104" s="122">
        <f t="shared" ca="1" si="39"/>
        <v>0.31448501388888839</v>
      </c>
      <c r="O104" s="102">
        <f t="shared" si="47"/>
        <v>239.88663600000001</v>
      </c>
      <c r="P104" s="102">
        <f t="shared" si="34"/>
        <v>-0.11336399999999003</v>
      </c>
      <c r="Q104" s="105">
        <f t="shared" si="51"/>
        <v>1.59924424</v>
      </c>
      <c r="R104" s="6">
        <f t="shared" si="44"/>
        <v>9119.4200000000073</v>
      </c>
      <c r="S104" s="118">
        <f t="shared" si="48"/>
        <v>8459.1739920000073</v>
      </c>
      <c r="T104" s="118"/>
      <c r="U104" s="125"/>
      <c r="V104" s="119">
        <f t="shared" si="52"/>
        <v>7247.8200000000006</v>
      </c>
      <c r="W104" s="119">
        <f t="shared" si="53"/>
        <v>15706.993992000007</v>
      </c>
      <c r="X104" s="109">
        <f t="shared" si="49"/>
        <v>15095</v>
      </c>
      <c r="Y104" s="6">
        <f t="shared" si="54"/>
        <v>611.99399200000698</v>
      </c>
      <c r="Z104" s="4">
        <f t="shared" si="43"/>
        <v>4.054282822126587E-2</v>
      </c>
      <c r="AA104" s="4">
        <f t="shared" si="41"/>
        <v>7.7989034532151447E-2</v>
      </c>
      <c r="AB104" s="1">
        <f t="shared" si="42"/>
        <v>0.46143902542342025</v>
      </c>
    </row>
    <row r="105" spans="1:28">
      <c r="A105" s="121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50"/>
        <v>0.28990580666666665</v>
      </c>
      <c r="F105" s="36">
        <f t="shared" si="45"/>
        <v>0.10486133333333308</v>
      </c>
      <c r="G105" s="9"/>
      <c r="H105" s="40">
        <f t="shared" si="46"/>
        <v>25.166719999999941</v>
      </c>
      <c r="I105" t="s">
        <v>7</v>
      </c>
      <c r="J105" s="109" t="s">
        <v>371</v>
      </c>
      <c r="K105" s="98">
        <f t="shared" si="36"/>
        <v>43622</v>
      </c>
      <c r="L105" s="99" t="str">
        <f t="shared" ca="1" si="37"/>
        <v>2019/9/9</v>
      </c>
      <c r="M105" s="97">
        <f t="shared" ca="1" si="38"/>
        <v>22800</v>
      </c>
      <c r="N105" s="122">
        <f t="shared" ca="1" si="39"/>
        <v>0.40288828070175342</v>
      </c>
      <c r="O105" s="102">
        <f t="shared" si="47"/>
        <v>239.85871</v>
      </c>
      <c r="P105" s="102">
        <f t="shared" si="34"/>
        <v>-0.14128999999999792</v>
      </c>
      <c r="Q105" s="105">
        <f t="shared" si="51"/>
        <v>1.5990580666666667</v>
      </c>
      <c r="R105" s="6">
        <f t="shared" si="44"/>
        <v>9383.320000000007</v>
      </c>
      <c r="S105" s="118">
        <f t="shared" si="48"/>
        <v>8528.4995480000071</v>
      </c>
      <c r="T105" s="118"/>
      <c r="U105" s="125"/>
      <c r="V105" s="119">
        <f t="shared" si="52"/>
        <v>7247.8200000000006</v>
      </c>
      <c r="W105" s="119">
        <f t="shared" si="53"/>
        <v>15776.319548000007</v>
      </c>
      <c r="X105" s="109">
        <f t="shared" si="49"/>
        <v>15335</v>
      </c>
      <c r="Y105" s="6">
        <f t="shared" si="54"/>
        <v>441.31954800000676</v>
      </c>
      <c r="Z105" s="4">
        <f t="shared" si="43"/>
        <v>2.8778581545484627E-2</v>
      </c>
      <c r="AA105" s="4">
        <f t="shared" si="41"/>
        <v>5.4570264047542949E-2</v>
      </c>
      <c r="AB105" s="1">
        <f t="shared" si="42"/>
        <v>0.45941133341957568</v>
      </c>
    </row>
    <row r="106" spans="1:28">
      <c r="A106" s="121" t="s">
        <v>375</v>
      </c>
      <c r="B106">
        <v>240</v>
      </c>
      <c r="C106" s="2">
        <v>261.49</v>
      </c>
      <c r="D106" s="3">
        <v>0.91739999999999999</v>
      </c>
      <c r="E106" s="1">
        <f t="shared" si="50"/>
        <v>0.28992728400000001</v>
      </c>
      <c r="F106" s="36">
        <f t="shared" si="45"/>
        <v>9.4771466666666512E-2</v>
      </c>
      <c r="G106" s="9"/>
      <c r="H106" s="40">
        <f t="shared" si="46"/>
        <v>22.745151999999962</v>
      </c>
      <c r="I106" t="s">
        <v>7</v>
      </c>
      <c r="J106" s="109" t="s">
        <v>376</v>
      </c>
      <c r="K106" s="98">
        <f t="shared" si="36"/>
        <v>43626</v>
      </c>
      <c r="L106" s="99" t="str">
        <f t="shared" ca="1" si="37"/>
        <v>2019/9/9</v>
      </c>
      <c r="M106" s="97">
        <f t="shared" ca="1" si="38"/>
        <v>21840</v>
      </c>
      <c r="N106" s="122">
        <f t="shared" ca="1" si="39"/>
        <v>0.38012731135531075</v>
      </c>
      <c r="O106" s="102">
        <f t="shared" si="47"/>
        <v>239.89092600000001</v>
      </c>
      <c r="P106" s="102">
        <f t="shared" si="34"/>
        <v>-0.10907399999999257</v>
      </c>
      <c r="Q106" s="105">
        <f t="shared" si="51"/>
        <v>1.59927284</v>
      </c>
      <c r="R106" s="6">
        <f t="shared" si="44"/>
        <v>9644.8100000000068</v>
      </c>
      <c r="S106" s="118">
        <f t="shared" si="48"/>
        <v>8848.1486940000068</v>
      </c>
      <c r="T106" s="118"/>
      <c r="U106" s="125"/>
      <c r="V106" s="119">
        <f t="shared" si="52"/>
        <v>7247.8200000000006</v>
      </c>
      <c r="W106" s="119">
        <f t="shared" si="53"/>
        <v>16095.968694000007</v>
      </c>
      <c r="X106" s="109">
        <f t="shared" si="49"/>
        <v>15575</v>
      </c>
      <c r="Y106" s="6">
        <f t="shared" si="54"/>
        <v>520.96869400000651</v>
      </c>
      <c r="Z106" s="4">
        <f t="shared" si="43"/>
        <v>3.3449033322632937E-2</v>
      </c>
      <c r="AA106" s="4">
        <f t="shared" si="41"/>
        <v>6.2562439385242863E-2</v>
      </c>
      <c r="AB106" s="1">
        <f t="shared" si="42"/>
        <v>0.45028790362283228</v>
      </c>
    </row>
    <row r="107" spans="1:28">
      <c r="A107" s="121" t="s">
        <v>377</v>
      </c>
      <c r="B107">
        <v>90</v>
      </c>
      <c r="C107" s="2">
        <v>94.69</v>
      </c>
      <c r="D107" s="3">
        <v>0.94989999999999997</v>
      </c>
      <c r="E107" s="1">
        <f t="shared" si="50"/>
        <v>0.18996402066666668</v>
      </c>
      <c r="F107" s="36">
        <f t="shared" si="45"/>
        <v>5.7161244444444356E-2</v>
      </c>
      <c r="G107" s="9"/>
      <c r="H107" s="40">
        <f t="shared" si="46"/>
        <v>5.1445119999999918</v>
      </c>
      <c r="I107" t="s">
        <v>7</v>
      </c>
      <c r="J107" s="109" t="s">
        <v>378</v>
      </c>
      <c r="K107" s="98">
        <f t="shared" si="36"/>
        <v>43627</v>
      </c>
      <c r="L107" s="99" t="str">
        <f t="shared" ca="1" si="37"/>
        <v>2019/9/9</v>
      </c>
      <c r="M107" s="97">
        <f t="shared" ca="1" si="38"/>
        <v>8100</v>
      </c>
      <c r="N107" s="122">
        <f t="shared" ca="1" si="39"/>
        <v>0.23182060246913541</v>
      </c>
      <c r="O107" s="102">
        <f t="shared" si="47"/>
        <v>89.946030999999991</v>
      </c>
      <c r="P107" s="102">
        <f t="shared" si="34"/>
        <v>-5.396900000000926E-2</v>
      </c>
      <c r="Q107" s="105">
        <f t="shared" si="51"/>
        <v>0.59964020666666662</v>
      </c>
      <c r="R107" s="6">
        <f t="shared" ref="R107:R138" si="55">R106+C107-T107</f>
        <v>9739.5000000000073</v>
      </c>
      <c r="S107" s="118">
        <f t="shared" si="48"/>
        <v>9251.5510500000073</v>
      </c>
      <c r="T107" s="118"/>
      <c r="U107" s="125"/>
      <c r="V107" s="119">
        <f t="shared" si="52"/>
        <v>7247.8200000000006</v>
      </c>
      <c r="W107" s="119">
        <f t="shared" si="53"/>
        <v>16499.371050000009</v>
      </c>
      <c r="X107" s="109">
        <f t="shared" si="49"/>
        <v>15665</v>
      </c>
      <c r="Y107" s="6">
        <f t="shared" si="54"/>
        <v>834.37105000000884</v>
      </c>
      <c r="Z107" s="4">
        <f t="shared" si="43"/>
        <v>5.3263392914140395E-2</v>
      </c>
      <c r="AA107" s="4">
        <f t="shared" si="41"/>
        <v>9.9127148284818389E-2</v>
      </c>
      <c r="AB107" s="1">
        <f t="shared" si="42"/>
        <v>0.4392785626819391</v>
      </c>
    </row>
    <row r="108" spans="1:28">
      <c r="A108" s="121" t="s">
        <v>379</v>
      </c>
      <c r="B108">
        <v>135</v>
      </c>
      <c r="C108" s="2">
        <v>143.09</v>
      </c>
      <c r="D108" s="3">
        <v>0.94299999999999995</v>
      </c>
      <c r="E108" s="1">
        <f t="shared" si="50"/>
        <v>0.21995591333333334</v>
      </c>
      <c r="F108" s="36">
        <f t="shared" si="45"/>
        <v>6.5013570370370255E-2</v>
      </c>
      <c r="G108" s="9"/>
      <c r="H108" s="40">
        <f t="shared" si="46"/>
        <v>8.7768319999999846</v>
      </c>
      <c r="I108" t="s">
        <v>7</v>
      </c>
      <c r="J108" s="109" t="s">
        <v>380</v>
      </c>
      <c r="K108" s="98">
        <f t="shared" si="36"/>
        <v>43628</v>
      </c>
      <c r="L108" s="99" t="str">
        <f t="shared" ca="1" si="37"/>
        <v>2019/9/9</v>
      </c>
      <c r="M108" s="97">
        <f t="shared" ca="1" si="38"/>
        <v>12015</v>
      </c>
      <c r="N108" s="122">
        <f t="shared" ca="1" si="39"/>
        <v>0.26662868747399038</v>
      </c>
      <c r="O108" s="102">
        <f t="shared" si="47"/>
        <v>134.93386999999998</v>
      </c>
      <c r="P108" s="102">
        <f t="shared" si="34"/>
        <v>-6.6130000000015343E-2</v>
      </c>
      <c r="Q108" s="105">
        <f t="shared" si="51"/>
        <v>0.89955913333333326</v>
      </c>
      <c r="R108" s="6">
        <f t="shared" si="55"/>
        <v>9882.5900000000074</v>
      </c>
      <c r="S108" s="118">
        <f t="shared" si="48"/>
        <v>9319.2823700000063</v>
      </c>
      <c r="T108" s="118"/>
      <c r="U108" s="125"/>
      <c r="V108" s="119">
        <f t="shared" si="52"/>
        <v>7247.8200000000006</v>
      </c>
      <c r="W108" s="119">
        <f t="shared" si="53"/>
        <v>16567.102370000008</v>
      </c>
      <c r="X108" s="109">
        <f t="shared" si="49"/>
        <v>15800</v>
      </c>
      <c r="Y108" s="6">
        <f t="shared" si="54"/>
        <v>767.1023700000078</v>
      </c>
      <c r="Z108" s="4">
        <f t="shared" si="43"/>
        <v>4.855078291139292E-2</v>
      </c>
      <c r="AA108" s="4">
        <f t="shared" si="41"/>
        <v>8.9696705401430599E-2</v>
      </c>
      <c r="AB108" s="1">
        <f t="shared" si="42"/>
        <v>0.4374826591960026</v>
      </c>
    </row>
    <row r="109" spans="1:28">
      <c r="A109" s="121" t="s">
        <v>381</v>
      </c>
      <c r="B109">
        <v>90</v>
      </c>
      <c r="C109" s="2">
        <v>95.14</v>
      </c>
      <c r="D109" s="3">
        <v>0.94550000000000001</v>
      </c>
      <c r="E109" s="1">
        <f t="shared" si="50"/>
        <v>0.18996991333333335</v>
      </c>
      <c r="F109" s="36">
        <f t="shared" si="45"/>
        <v>6.2185244444444426E-2</v>
      </c>
      <c r="G109" s="9"/>
      <c r="H109" s="40">
        <f t="shared" si="46"/>
        <v>5.5966719999999981</v>
      </c>
      <c r="I109" t="s">
        <v>7</v>
      </c>
      <c r="J109" s="109" t="s">
        <v>382</v>
      </c>
      <c r="K109" s="98">
        <f t="shared" si="36"/>
        <v>43629</v>
      </c>
      <c r="L109" s="99" t="str">
        <f t="shared" ca="1" si="37"/>
        <v>2019/9/9</v>
      </c>
      <c r="M109" s="97">
        <f t="shared" ca="1" si="38"/>
        <v>7920</v>
      </c>
      <c r="N109" s="122">
        <f t="shared" ca="1" si="39"/>
        <v>0.25792743434343429</v>
      </c>
      <c r="O109" s="102">
        <f t="shared" si="47"/>
        <v>89.95487</v>
      </c>
      <c r="P109" s="102">
        <f t="shared" si="34"/>
        <v>-4.5130000000000337E-2</v>
      </c>
      <c r="Q109" s="105">
        <f t="shared" si="51"/>
        <v>0.59969913333333336</v>
      </c>
      <c r="R109" s="6">
        <f t="shared" si="55"/>
        <v>9977.7300000000068</v>
      </c>
      <c r="S109" s="118">
        <f t="shared" si="48"/>
        <v>9433.9437150000067</v>
      </c>
      <c r="T109" s="118"/>
      <c r="U109" s="125"/>
      <c r="V109" s="119">
        <f t="shared" si="52"/>
        <v>7247.8200000000006</v>
      </c>
      <c r="W109" s="119">
        <f t="shared" si="53"/>
        <v>16681.763715000008</v>
      </c>
      <c r="X109" s="109">
        <f t="shared" si="49"/>
        <v>15890</v>
      </c>
      <c r="Y109" s="6">
        <f t="shared" si="54"/>
        <v>791.76371500000823</v>
      </c>
      <c r="Z109" s="4">
        <f t="shared" si="43"/>
        <v>4.9827798300818626E-2</v>
      </c>
      <c r="AA109" s="4">
        <f t="shared" si="41"/>
        <v>9.1616202740512964E-2</v>
      </c>
      <c r="AB109" s="1">
        <f t="shared" si="42"/>
        <v>0.43447564201397137</v>
      </c>
    </row>
    <row r="110" spans="1:28">
      <c r="A110" s="121" t="s">
        <v>383</v>
      </c>
      <c r="B110">
        <v>240</v>
      </c>
      <c r="C110" s="2">
        <v>258.36</v>
      </c>
      <c r="D110" s="3">
        <v>0.92849999999999999</v>
      </c>
      <c r="E110" s="1">
        <f t="shared" si="50"/>
        <v>0.28992484000000002</v>
      </c>
      <c r="F110" s="36">
        <f t="shared" si="45"/>
        <v>8.1667199999999926E-2</v>
      </c>
      <c r="G110" s="9"/>
      <c r="H110" s="40">
        <f t="shared" si="46"/>
        <v>19.600127999999984</v>
      </c>
      <c r="I110" t="s">
        <v>7</v>
      </c>
      <c r="J110" s="109" t="s">
        <v>384</v>
      </c>
      <c r="K110" s="98">
        <f t="shared" si="36"/>
        <v>43630</v>
      </c>
      <c r="L110" s="99" t="str">
        <f t="shared" ca="1" si="37"/>
        <v>2019/9/9</v>
      </c>
      <c r="M110" s="97">
        <f t="shared" ca="1" si="38"/>
        <v>20880</v>
      </c>
      <c r="N110" s="122">
        <f t="shared" ca="1" si="39"/>
        <v>0.34262675862068936</v>
      </c>
      <c r="O110" s="102">
        <f t="shared" si="47"/>
        <v>239.88726</v>
      </c>
      <c r="P110" s="102">
        <f t="shared" si="34"/>
        <v>-0.11274000000000228</v>
      </c>
      <c r="Q110" s="105">
        <f t="shared" si="51"/>
        <v>1.5992484</v>
      </c>
      <c r="R110" s="6">
        <f t="shared" si="55"/>
        <v>10236.090000000007</v>
      </c>
      <c r="S110" s="118">
        <f t="shared" si="48"/>
        <v>9504.2095650000065</v>
      </c>
      <c r="T110" s="118"/>
      <c r="U110" s="125"/>
      <c r="V110" s="119">
        <f t="shared" si="52"/>
        <v>7247.8200000000006</v>
      </c>
      <c r="W110" s="119">
        <f t="shared" si="53"/>
        <v>16752.029565000008</v>
      </c>
      <c r="X110" s="109">
        <f t="shared" si="49"/>
        <v>16130</v>
      </c>
      <c r="Y110" s="6">
        <f t="shared" si="54"/>
        <v>622.02956500000801</v>
      </c>
      <c r="Z110" s="4">
        <f t="shared" si="43"/>
        <v>3.8563519218847375E-2</v>
      </c>
      <c r="AA110" s="4">
        <f t="shared" si="41"/>
        <v>7.0031182097188616E-2</v>
      </c>
      <c r="AB110" s="1">
        <f t="shared" si="42"/>
        <v>0.43265324788722082</v>
      </c>
    </row>
    <row r="111" spans="1:28">
      <c r="A111" s="121" t="s">
        <v>390</v>
      </c>
      <c r="B111">
        <v>240</v>
      </c>
      <c r="C111" s="2">
        <v>258.18</v>
      </c>
      <c r="D111" s="3">
        <v>0.92910000000000004</v>
      </c>
      <c r="E111" s="1">
        <f t="shared" si="50"/>
        <v>0.28991669200000003</v>
      </c>
      <c r="F111" s="36">
        <f t="shared" si="45"/>
        <v>8.0913599999999988E-2</v>
      </c>
      <c r="G111" s="9"/>
      <c r="H111" s="40">
        <f t="shared" si="46"/>
        <v>19.419263999999998</v>
      </c>
      <c r="I111" t="s">
        <v>7</v>
      </c>
      <c r="J111" s="109" t="s">
        <v>391</v>
      </c>
      <c r="K111" s="98">
        <f t="shared" si="36"/>
        <v>43633</v>
      </c>
      <c r="L111" s="99" t="str">
        <f t="shared" ca="1" si="37"/>
        <v>2019/9/9</v>
      </c>
      <c r="M111" s="97">
        <f t="shared" ca="1" si="38"/>
        <v>20160</v>
      </c>
      <c r="N111" s="122">
        <f t="shared" ca="1" si="39"/>
        <v>0.35158885714285715</v>
      </c>
      <c r="O111" s="102">
        <f t="shared" si="47"/>
        <v>239.87503800000002</v>
      </c>
      <c r="P111" s="102">
        <f t="shared" si="34"/>
        <v>-0.12496199999998225</v>
      </c>
      <c r="Q111" s="105">
        <f t="shared" si="51"/>
        <v>1.59916692</v>
      </c>
      <c r="R111" s="6">
        <f t="shared" si="55"/>
        <v>10494.270000000008</v>
      </c>
      <c r="S111" s="118">
        <f t="shared" si="48"/>
        <v>9750.2262570000075</v>
      </c>
      <c r="T111" s="118"/>
      <c r="U111" s="125"/>
      <c r="V111" s="119">
        <f t="shared" si="52"/>
        <v>7247.8200000000006</v>
      </c>
      <c r="W111" s="119">
        <f t="shared" si="53"/>
        <v>16998.046257000009</v>
      </c>
      <c r="X111" s="109">
        <f t="shared" si="49"/>
        <v>16370</v>
      </c>
      <c r="Y111" s="6">
        <f t="shared" si="54"/>
        <v>628.04625700000906</v>
      </c>
      <c r="Z111" s="4">
        <f t="shared" si="43"/>
        <v>3.8365684605987216E-2</v>
      </c>
      <c r="AA111" s="4">
        <f t="shared" si="41"/>
        <v>6.8848264011454274E-2</v>
      </c>
      <c r="AB111" s="1">
        <f t="shared" si="42"/>
        <v>0.42639135641928599</v>
      </c>
    </row>
    <row r="112" spans="1:28">
      <c r="A112" s="121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50"/>
        <v>0.28991781733333333</v>
      </c>
      <c r="F112" s="36">
        <f t="shared" si="45"/>
        <v>8.2085866666666382E-2</v>
      </c>
      <c r="G112" s="9"/>
      <c r="H112" s="40">
        <f t="shared" si="46"/>
        <v>19.700607999999932</v>
      </c>
      <c r="I112" t="s">
        <v>7</v>
      </c>
      <c r="J112" s="109" t="s">
        <v>393</v>
      </c>
      <c r="K112" s="98">
        <f t="shared" si="36"/>
        <v>43634</v>
      </c>
      <c r="L112" s="99" t="str">
        <f t="shared" ca="1" si="37"/>
        <v>2019/9/9</v>
      </c>
      <c r="M112" s="97">
        <f t="shared" ca="1" si="38"/>
        <v>19920</v>
      </c>
      <c r="N112" s="122">
        <f t="shared" ca="1" si="39"/>
        <v>0.36098001606425578</v>
      </c>
      <c r="O112" s="102">
        <f t="shared" si="47"/>
        <v>239.87672599999999</v>
      </c>
      <c r="P112" s="102">
        <f t="shared" si="34"/>
        <v>-0.12327400000000921</v>
      </c>
      <c r="Q112" s="105">
        <f t="shared" si="51"/>
        <v>1.5991781733333332</v>
      </c>
      <c r="R112" s="6">
        <f t="shared" si="55"/>
        <v>10752.730000000007</v>
      </c>
      <c r="S112" s="118">
        <f t="shared" si="48"/>
        <v>9979.6087130000069</v>
      </c>
      <c r="T112" s="118"/>
      <c r="U112" s="125"/>
      <c r="V112" s="119">
        <f t="shared" si="52"/>
        <v>7247.8200000000006</v>
      </c>
      <c r="W112" s="119">
        <f t="shared" si="53"/>
        <v>17227.428713000008</v>
      </c>
      <c r="X112" s="109">
        <f t="shared" si="49"/>
        <v>16610</v>
      </c>
      <c r="Y112" s="6">
        <f t="shared" si="54"/>
        <v>617.42871300000843</v>
      </c>
      <c r="Z112" s="4">
        <f t="shared" si="43"/>
        <v>3.7172107947020416E-2</v>
      </c>
      <c r="AA112" s="4">
        <f t="shared" si="41"/>
        <v>6.5949246115755811E-2</v>
      </c>
      <c r="AB112" s="1">
        <f t="shared" si="42"/>
        <v>0.42071397425262397</v>
      </c>
    </row>
    <row r="113" spans="1:28">
      <c r="A113" s="121" t="s">
        <v>394</v>
      </c>
      <c r="B113">
        <v>240</v>
      </c>
      <c r="C113" s="2">
        <v>255.28</v>
      </c>
      <c r="D113" s="3">
        <v>0.93969999999999998</v>
      </c>
      <c r="E113" s="1">
        <f t="shared" si="50"/>
        <v>0.28992441066666669</v>
      </c>
      <c r="F113" s="36">
        <f t="shared" si="45"/>
        <v>6.8772266666666582E-2</v>
      </c>
      <c r="G113" s="9"/>
      <c r="H113" s="40">
        <f t="shared" si="46"/>
        <v>16.50534399999998</v>
      </c>
      <c r="I113" t="s">
        <v>7</v>
      </c>
      <c r="J113" s="109" t="s">
        <v>395</v>
      </c>
      <c r="K113" s="98">
        <f t="shared" si="36"/>
        <v>43635</v>
      </c>
      <c r="L113" s="99" t="str">
        <f t="shared" ca="1" si="37"/>
        <v>2019/9/9</v>
      </c>
      <c r="M113" s="97">
        <f t="shared" ca="1" si="38"/>
        <v>19680</v>
      </c>
      <c r="N113" s="122">
        <f t="shared" ca="1" si="39"/>
        <v>0.30612045528455251</v>
      </c>
      <c r="O113" s="102">
        <f t="shared" si="47"/>
        <v>239.886616</v>
      </c>
      <c r="P113" s="102">
        <f t="shared" si="34"/>
        <v>-0.11338399999999638</v>
      </c>
      <c r="Q113" s="105">
        <f t="shared" si="51"/>
        <v>1.5992441066666667</v>
      </c>
      <c r="R113" s="6">
        <f t="shared" si="55"/>
        <v>11008.010000000007</v>
      </c>
      <c r="S113" s="118">
        <f t="shared" si="48"/>
        <v>10344.226997000007</v>
      </c>
      <c r="T113" s="118"/>
      <c r="U113" s="125"/>
      <c r="V113" s="119">
        <f t="shared" si="52"/>
        <v>7247.8200000000006</v>
      </c>
      <c r="W113" s="119">
        <f t="shared" si="53"/>
        <v>17592.046997000009</v>
      </c>
      <c r="X113" s="109">
        <f t="shared" si="49"/>
        <v>16850</v>
      </c>
      <c r="Y113" s="6">
        <f t="shared" si="54"/>
        <v>742.04699700000856</v>
      </c>
      <c r="Z113" s="4">
        <f t="shared" si="43"/>
        <v>4.4038397448071809E-2</v>
      </c>
      <c r="AA113" s="4">
        <f t="shared" si="41"/>
        <v>7.7279013411538422E-2</v>
      </c>
      <c r="AB113" s="1">
        <f t="shared" si="42"/>
        <v>0.4119941244606713</v>
      </c>
    </row>
    <row r="114" spans="1:28">
      <c r="A114" s="121" t="s">
        <v>396</v>
      </c>
      <c r="B114">
        <v>135</v>
      </c>
      <c r="C114" s="2">
        <v>140.91</v>
      </c>
      <c r="D114" s="3">
        <v>0.95760000000000001</v>
      </c>
      <c r="E114" s="1">
        <f t="shared" si="50"/>
        <v>0.21995694400000002</v>
      </c>
      <c r="F114" s="36">
        <f t="shared" si="45"/>
        <v>4.8787911111111061E-2</v>
      </c>
      <c r="G114" s="9"/>
      <c r="H114" s="40">
        <f t="shared" si="46"/>
        <v>6.5863679999999931</v>
      </c>
      <c r="I114" t="s">
        <v>7</v>
      </c>
      <c r="J114" s="109" t="s">
        <v>397</v>
      </c>
      <c r="K114" s="98">
        <f t="shared" si="36"/>
        <v>43636</v>
      </c>
      <c r="L114" s="99" t="str">
        <f t="shared" ca="1" si="37"/>
        <v>2019/9/9</v>
      </c>
      <c r="M114" s="97">
        <f t="shared" ca="1" si="38"/>
        <v>10935</v>
      </c>
      <c r="N114" s="122">
        <f t="shared" ca="1" si="39"/>
        <v>0.21984675994513006</v>
      </c>
      <c r="O114" s="102">
        <f t="shared" si="47"/>
        <v>134.935416</v>
      </c>
      <c r="P114" s="102">
        <f t="shared" si="34"/>
        <v>-6.4583999999996422E-2</v>
      </c>
      <c r="Q114" s="105">
        <f t="shared" si="51"/>
        <v>0.89956944000000005</v>
      </c>
      <c r="R114" s="6">
        <f t="shared" si="55"/>
        <v>11148.920000000007</v>
      </c>
      <c r="S114" s="118">
        <f t="shared" si="48"/>
        <v>10676.205792000008</v>
      </c>
      <c r="T114" s="118"/>
      <c r="U114" s="125"/>
      <c r="V114" s="119">
        <f t="shared" si="52"/>
        <v>7247.8200000000006</v>
      </c>
      <c r="W114" s="119">
        <f t="shared" si="53"/>
        <v>17924.025792000008</v>
      </c>
      <c r="X114" s="109">
        <f t="shared" si="49"/>
        <v>16985</v>
      </c>
      <c r="Y114" s="6">
        <f t="shared" si="54"/>
        <v>939.02579200000764</v>
      </c>
      <c r="Z114" s="4">
        <f t="shared" si="43"/>
        <v>5.5285592699441111E-2</v>
      </c>
      <c r="AA114" s="4">
        <f t="shared" si="41"/>
        <v>9.6437140116543807E-2</v>
      </c>
      <c r="AB114" s="1">
        <f t="shared" si="42"/>
        <v>0.40436339938960059</v>
      </c>
    </row>
    <row r="115" spans="1:28">
      <c r="A115" s="121" t="s">
        <v>398</v>
      </c>
      <c r="B115">
        <v>135</v>
      </c>
      <c r="C115" s="2">
        <v>139.13</v>
      </c>
      <c r="D115" s="3">
        <v>0.9698</v>
      </c>
      <c r="E115" s="1">
        <f t="shared" si="50"/>
        <v>0.21995218266666666</v>
      </c>
      <c r="F115" s="36">
        <f t="shared" si="45"/>
        <v>3.5539437037036971E-2</v>
      </c>
      <c r="G115" s="9"/>
      <c r="H115" s="40">
        <f t="shared" si="46"/>
        <v>4.7978239999999914</v>
      </c>
      <c r="I115" t="s">
        <v>7</v>
      </c>
      <c r="J115" s="109" t="s">
        <v>399</v>
      </c>
      <c r="K115" s="98">
        <f t="shared" si="36"/>
        <v>43637</v>
      </c>
      <c r="L115" s="99" t="str">
        <f t="shared" ca="1" si="37"/>
        <v>2019/9/9</v>
      </c>
      <c r="M115" s="97">
        <f t="shared" ca="1" si="38"/>
        <v>10800</v>
      </c>
      <c r="N115" s="122">
        <f t="shared" ca="1" si="39"/>
        <v>0.16214868148148118</v>
      </c>
      <c r="O115" s="102">
        <f t="shared" si="47"/>
        <v>134.92827399999999</v>
      </c>
      <c r="P115" s="102">
        <f t="shared" si="34"/>
        <v>-7.1726000000012391E-2</v>
      </c>
      <c r="Q115" s="105">
        <f t="shared" si="51"/>
        <v>0.89952182666666658</v>
      </c>
      <c r="R115" s="6">
        <f t="shared" si="55"/>
        <v>11288.050000000007</v>
      </c>
      <c r="S115" s="118">
        <f t="shared" si="48"/>
        <v>10947.150890000006</v>
      </c>
      <c r="T115" s="118"/>
      <c r="U115" s="125"/>
      <c r="V115" s="119">
        <f t="shared" si="52"/>
        <v>7247.8200000000006</v>
      </c>
      <c r="W115" s="119">
        <f t="shared" si="53"/>
        <v>18194.970890000008</v>
      </c>
      <c r="X115" s="109">
        <f t="shared" si="49"/>
        <v>17120</v>
      </c>
      <c r="Y115" s="6">
        <f t="shared" si="54"/>
        <v>1074.9708900000078</v>
      </c>
      <c r="Z115" s="4">
        <f t="shared" si="43"/>
        <v>6.2790355724299474E-2</v>
      </c>
      <c r="AA115" s="4">
        <f t="shared" si="41"/>
        <v>0.10888890700939458</v>
      </c>
      <c r="AB115" s="1">
        <f t="shared" si="42"/>
        <v>0.39834193985896493</v>
      </c>
    </row>
    <row r="116" spans="1:28">
      <c r="A116" s="121" t="s">
        <v>434</v>
      </c>
      <c r="B116">
        <v>135</v>
      </c>
      <c r="C116" s="2">
        <v>139.06</v>
      </c>
      <c r="D116" s="3">
        <v>0.97030000000000005</v>
      </c>
      <c r="E116" s="1">
        <f t="shared" si="50"/>
        <v>0.2199532786666667</v>
      </c>
      <c r="F116" s="36">
        <f t="shared" si="45"/>
        <v>3.5018429629629581E-2</v>
      </c>
      <c r="G116" s="9"/>
      <c r="H116" s="40">
        <f t="shared" si="46"/>
        <v>4.7274879999999939</v>
      </c>
      <c r="I116" t="s">
        <v>7</v>
      </c>
      <c r="J116" s="109" t="s">
        <v>425</v>
      </c>
      <c r="K116" s="98">
        <f t="shared" si="36"/>
        <v>43640</v>
      </c>
      <c r="L116" s="99" t="str">
        <f t="shared" ca="1" si="37"/>
        <v>2019/9/9</v>
      </c>
      <c r="M116" s="97">
        <f t="shared" ca="1" si="38"/>
        <v>10395</v>
      </c>
      <c r="N116" s="122">
        <f t="shared" ca="1" si="39"/>
        <v>0.16599645214045192</v>
      </c>
      <c r="O116" s="102">
        <f t="shared" si="47"/>
        <v>134.92991800000001</v>
      </c>
      <c r="P116" s="102">
        <f t="shared" si="34"/>
        <v>-7.0081999999985101E-2</v>
      </c>
      <c r="Q116" s="105">
        <f t="shared" si="51"/>
        <v>0.89953278666666681</v>
      </c>
      <c r="R116" s="6">
        <f t="shared" si="55"/>
        <v>11427.110000000006</v>
      </c>
      <c r="S116" s="118">
        <f t="shared" si="48"/>
        <v>11087.724833000006</v>
      </c>
      <c r="T116" s="118"/>
      <c r="U116" s="125"/>
      <c r="V116" s="119">
        <f t="shared" si="52"/>
        <v>7247.8200000000006</v>
      </c>
      <c r="W116" s="119">
        <f t="shared" si="53"/>
        <v>18335.544833000007</v>
      </c>
      <c r="X116" s="109">
        <f t="shared" si="49"/>
        <v>17255</v>
      </c>
      <c r="Y116" s="6">
        <f t="shared" si="54"/>
        <v>1080.5448330000072</v>
      </c>
      <c r="Z116" s="4">
        <f t="shared" si="43"/>
        <v>6.2622128832223067E-2</v>
      </c>
      <c r="AA116" s="4">
        <f t="shared" si="41"/>
        <v>0.10797695584570333</v>
      </c>
      <c r="AB116" s="1">
        <f t="shared" si="42"/>
        <v>0.39528795386300686</v>
      </c>
    </row>
    <row r="117" spans="1:28">
      <c r="A117" s="121" t="s">
        <v>435</v>
      </c>
      <c r="B117">
        <v>135</v>
      </c>
      <c r="C117" s="2">
        <v>140.36000000000001</v>
      </c>
      <c r="D117" s="3">
        <v>0.96140000000000003</v>
      </c>
      <c r="E117" s="1">
        <f t="shared" si="50"/>
        <v>0.21996140266666669</v>
      </c>
      <c r="F117" s="36">
        <f t="shared" si="45"/>
        <v>4.4694281481481454E-2</v>
      </c>
      <c r="G117" s="9"/>
      <c r="H117" s="40">
        <f t="shared" si="46"/>
        <v>6.0337279999999964</v>
      </c>
      <c r="I117" t="s">
        <v>7</v>
      </c>
      <c r="J117" s="109" t="s">
        <v>427</v>
      </c>
      <c r="K117" s="98">
        <f t="shared" si="36"/>
        <v>43641</v>
      </c>
      <c r="L117" s="99" t="str">
        <f t="shared" ca="1" si="37"/>
        <v>2019/9/9</v>
      </c>
      <c r="M117" s="97">
        <f t="shared" ca="1" si="38"/>
        <v>10260</v>
      </c>
      <c r="N117" s="122">
        <f t="shared" ca="1" si="39"/>
        <v>0.21465016764132544</v>
      </c>
      <c r="O117" s="102">
        <f t="shared" si="47"/>
        <v>134.94210400000003</v>
      </c>
      <c r="P117" s="102">
        <f t="shared" si="34"/>
        <v>-5.7895999999971082E-2</v>
      </c>
      <c r="Q117" s="105">
        <f t="shared" si="51"/>
        <v>0.8996140266666669</v>
      </c>
      <c r="R117" s="6">
        <f t="shared" si="55"/>
        <v>11567.470000000007</v>
      </c>
      <c r="S117" s="118">
        <f t="shared" si="48"/>
        <v>11120.965658000006</v>
      </c>
      <c r="T117" s="118"/>
      <c r="U117" s="125"/>
      <c r="V117" s="119">
        <f t="shared" si="52"/>
        <v>7247.8200000000006</v>
      </c>
      <c r="W117" s="119">
        <f t="shared" si="53"/>
        <v>18368.785658000008</v>
      </c>
      <c r="X117" s="109">
        <f t="shared" si="49"/>
        <v>17390</v>
      </c>
      <c r="Y117" s="6">
        <f t="shared" si="54"/>
        <v>978.78565800000797</v>
      </c>
      <c r="Z117" s="4">
        <f t="shared" si="43"/>
        <v>5.628439666475038E-2</v>
      </c>
      <c r="AA117" s="4">
        <f t="shared" si="41"/>
        <v>9.6506437274827217E-2</v>
      </c>
      <c r="AB117" s="1">
        <f t="shared" si="42"/>
        <v>0.39457262635341472</v>
      </c>
    </row>
    <row r="118" spans="1:28">
      <c r="A118" s="121" t="s">
        <v>436</v>
      </c>
      <c r="B118">
        <v>135</v>
      </c>
      <c r="C118" s="2">
        <v>140.6</v>
      </c>
      <c r="D118" s="3">
        <v>0.9597</v>
      </c>
      <c r="E118" s="1">
        <f t="shared" si="50"/>
        <v>0.21995587999999999</v>
      </c>
      <c r="F118" s="36">
        <f t="shared" si="45"/>
        <v>4.6480592592592566E-2</v>
      </c>
      <c r="G118" s="9"/>
      <c r="H118" s="40">
        <f t="shared" si="46"/>
        <v>6.274879999999996</v>
      </c>
      <c r="I118" t="s">
        <v>7</v>
      </c>
      <c r="J118" s="109" t="s">
        <v>429</v>
      </c>
      <c r="K118" s="98">
        <f t="shared" si="36"/>
        <v>43642</v>
      </c>
      <c r="L118" s="99" t="str">
        <f t="shared" ca="1" si="37"/>
        <v>2019/9/9</v>
      </c>
      <c r="M118" s="97">
        <f t="shared" ca="1" si="38"/>
        <v>10125</v>
      </c>
      <c r="N118" s="122">
        <f t="shared" ca="1" si="39"/>
        <v>0.22620555061728381</v>
      </c>
      <c r="O118" s="102">
        <f t="shared" si="47"/>
        <v>134.93382</v>
      </c>
      <c r="P118" s="102">
        <f t="shared" si="34"/>
        <v>-6.6180000000002792E-2</v>
      </c>
      <c r="Q118" s="105">
        <f t="shared" si="51"/>
        <v>0.89955879999999999</v>
      </c>
      <c r="R118" s="6">
        <f t="shared" si="55"/>
        <v>11708.070000000007</v>
      </c>
      <c r="S118" s="118">
        <f t="shared" si="48"/>
        <v>11236.234779000006</v>
      </c>
      <c r="T118" s="118"/>
      <c r="U118" s="125"/>
      <c r="V118" s="119">
        <f t="shared" si="52"/>
        <v>7247.8200000000006</v>
      </c>
      <c r="W118" s="119">
        <f t="shared" si="53"/>
        <v>18484.054779000006</v>
      </c>
      <c r="X118" s="109">
        <f t="shared" si="49"/>
        <v>17525</v>
      </c>
      <c r="Y118" s="6">
        <f t="shared" si="54"/>
        <v>959.05477900000551</v>
      </c>
      <c r="Z118" s="4">
        <f t="shared" si="43"/>
        <v>5.4724951726105919E-2</v>
      </c>
      <c r="AA118" s="4">
        <f t="shared" si="41"/>
        <v>9.3318865583750243E-2</v>
      </c>
      <c r="AB118" s="1">
        <f t="shared" si="42"/>
        <v>0.39211201690628783</v>
      </c>
    </row>
    <row r="119" spans="1:28">
      <c r="A119" s="121" t="s">
        <v>437</v>
      </c>
      <c r="B119">
        <v>135</v>
      </c>
      <c r="C119" s="2">
        <v>139.37</v>
      </c>
      <c r="D119" s="3">
        <v>0.96819999999999995</v>
      </c>
      <c r="E119" s="1">
        <f t="shared" si="50"/>
        <v>0.21995868933333335</v>
      </c>
      <c r="F119" s="36">
        <f t="shared" si="45"/>
        <v>3.7325748148148083E-2</v>
      </c>
      <c r="G119" s="9"/>
      <c r="H119" s="40">
        <f t="shared" si="46"/>
        <v>5.038975999999991</v>
      </c>
      <c r="I119" t="s">
        <v>7</v>
      </c>
      <c r="J119" s="109" t="s">
        <v>431</v>
      </c>
      <c r="K119" s="98">
        <f t="shared" si="36"/>
        <v>43643</v>
      </c>
      <c r="L119" s="99" t="str">
        <f t="shared" ca="1" si="37"/>
        <v>2019/9/9</v>
      </c>
      <c r="M119" s="97">
        <f t="shared" ca="1" si="38"/>
        <v>9990</v>
      </c>
      <c r="N119" s="122">
        <f t="shared" ca="1" si="39"/>
        <v>0.18410673073073042</v>
      </c>
      <c r="O119" s="102">
        <f t="shared" si="47"/>
        <v>134.93803399999999</v>
      </c>
      <c r="P119" s="102">
        <f t="shared" si="34"/>
        <v>-6.19660000000124E-2</v>
      </c>
      <c r="Q119" s="105">
        <f t="shared" si="51"/>
        <v>0.8995868933333333</v>
      </c>
      <c r="R119" s="6">
        <f t="shared" si="55"/>
        <v>11847.440000000008</v>
      </c>
      <c r="S119" s="118">
        <f t="shared" si="48"/>
        <v>11470.691408000006</v>
      </c>
      <c r="T119" s="118"/>
      <c r="U119" s="125"/>
      <c r="V119" s="119">
        <f t="shared" si="52"/>
        <v>7247.8200000000006</v>
      </c>
      <c r="W119" s="119">
        <f t="shared" si="53"/>
        <v>18718.511408000006</v>
      </c>
      <c r="X119" s="109">
        <f t="shared" si="49"/>
        <v>17660</v>
      </c>
      <c r="Y119" s="6">
        <f t="shared" si="54"/>
        <v>1058.5114080000058</v>
      </c>
      <c r="Z119" s="4">
        <f t="shared" si="43"/>
        <v>5.9938358323896157E-2</v>
      </c>
      <c r="AA119" s="4">
        <f t="shared" si="41"/>
        <v>0.10166088254332961</v>
      </c>
      <c r="AB119" s="1">
        <f t="shared" si="42"/>
        <v>0.38720066152815941</v>
      </c>
    </row>
    <row r="120" spans="1:28">
      <c r="A120" s="121" t="s">
        <v>438</v>
      </c>
      <c r="B120">
        <v>135</v>
      </c>
      <c r="C120" s="2">
        <v>140.82</v>
      </c>
      <c r="D120" s="3">
        <v>0.95820000000000005</v>
      </c>
      <c r="E120" s="1">
        <f t="shared" si="50"/>
        <v>0.21995581600000003</v>
      </c>
      <c r="F120" s="36">
        <f t="shared" si="45"/>
        <v>4.8118044444444237E-2</v>
      </c>
      <c r="G120" s="9"/>
      <c r="H120" s="40">
        <f t="shared" si="46"/>
        <v>6.495935999999972</v>
      </c>
      <c r="I120" t="s">
        <v>7</v>
      </c>
      <c r="J120" s="109" t="s">
        <v>433</v>
      </c>
      <c r="K120" s="98">
        <f t="shared" si="36"/>
        <v>43644</v>
      </c>
      <c r="L120" s="99" t="str">
        <f t="shared" ca="1" si="37"/>
        <v>2019/9/9</v>
      </c>
      <c r="M120" s="97">
        <f t="shared" ca="1" si="38"/>
        <v>9855</v>
      </c>
      <c r="N120" s="122">
        <f t="shared" ca="1" si="39"/>
        <v>0.24059022222222118</v>
      </c>
      <c r="O120" s="102">
        <f t="shared" si="47"/>
        <v>134.93372400000001</v>
      </c>
      <c r="P120" s="102">
        <f t="shared" si="34"/>
        <v>-6.6275999999987789E-2</v>
      </c>
      <c r="Q120" s="105">
        <f t="shared" si="51"/>
        <v>0.89955816000000011</v>
      </c>
      <c r="R120" s="6">
        <f t="shared" si="55"/>
        <v>11988.260000000007</v>
      </c>
      <c r="S120" s="118">
        <f t="shared" si="48"/>
        <v>11487.150732000007</v>
      </c>
      <c r="T120" s="118"/>
      <c r="U120" s="125"/>
      <c r="V120" s="119">
        <f t="shared" si="52"/>
        <v>7247.8200000000006</v>
      </c>
      <c r="W120" s="119">
        <f t="shared" si="53"/>
        <v>18734.970732000009</v>
      </c>
      <c r="X120" s="109">
        <f t="shared" si="49"/>
        <v>17795</v>
      </c>
      <c r="Y120" s="6">
        <f t="shared" si="54"/>
        <v>939.97073200000887</v>
      </c>
      <c r="Z120" s="4">
        <f t="shared" si="43"/>
        <v>5.282218218600776E-2</v>
      </c>
      <c r="AA120" s="4">
        <f t="shared" si="41"/>
        <v>8.9120573650967039E-2</v>
      </c>
      <c r="AB120" s="1">
        <f t="shared" si="42"/>
        <v>0.38686049226756791</v>
      </c>
    </row>
    <row r="121" spans="1:28">
      <c r="A121" s="121" t="s">
        <v>458</v>
      </c>
      <c r="B121">
        <v>135</v>
      </c>
      <c r="C121" s="2">
        <v>136.94</v>
      </c>
      <c r="D121" s="3">
        <v>0.98540000000000005</v>
      </c>
      <c r="E121" s="1">
        <f t="shared" si="50"/>
        <v>0.2199604506666667</v>
      </c>
      <c r="F121" s="36">
        <f t="shared" si="45"/>
        <v>1.923934814814806E-2</v>
      </c>
      <c r="G121" s="9"/>
      <c r="H121" s="40">
        <f t="shared" si="46"/>
        <v>2.5973119999999881</v>
      </c>
      <c r="I121" t="s">
        <v>7</v>
      </c>
      <c r="J121" s="109" t="s">
        <v>449</v>
      </c>
      <c r="K121" s="98">
        <f t="shared" si="36"/>
        <v>43647</v>
      </c>
      <c r="L121" s="99" t="str">
        <f t="shared" ca="1" si="37"/>
        <v>2019/9/9</v>
      </c>
      <c r="M121" s="97">
        <f t="shared" ca="1" si="38"/>
        <v>9450</v>
      </c>
      <c r="N121" s="122">
        <f t="shared" ca="1" si="39"/>
        <v>0.10031945820105774</v>
      </c>
      <c r="O121" s="102">
        <f t="shared" si="47"/>
        <v>134.940676</v>
      </c>
      <c r="P121" s="102">
        <f t="shared" si="34"/>
        <v>-5.9324000000003707E-2</v>
      </c>
      <c r="Q121" s="105">
        <f t="shared" si="51"/>
        <v>0.89960450666666669</v>
      </c>
      <c r="R121" s="6">
        <f t="shared" si="55"/>
        <v>12125.200000000008</v>
      </c>
      <c r="S121" s="118">
        <f t="shared" si="48"/>
        <v>11948.172080000009</v>
      </c>
      <c r="T121" s="118"/>
      <c r="U121" s="125"/>
      <c r="V121" s="119">
        <f t="shared" si="52"/>
        <v>7247.8200000000006</v>
      </c>
      <c r="W121" s="119">
        <f t="shared" si="53"/>
        <v>19195.992080000011</v>
      </c>
      <c r="X121" s="109">
        <f t="shared" si="49"/>
        <v>17930</v>
      </c>
      <c r="Y121" s="6">
        <f t="shared" si="54"/>
        <v>1265.9920800000109</v>
      </c>
      <c r="Z121" s="4">
        <f t="shared" si="43"/>
        <v>7.0607477969883536E-2</v>
      </c>
      <c r="AA121" s="4">
        <f t="shared" si="41"/>
        <v>0.11851439312949319</v>
      </c>
      <c r="AB121" s="1">
        <f t="shared" si="42"/>
        <v>0.37756944104761248</v>
      </c>
    </row>
    <row r="122" spans="1:28">
      <c r="A122" s="121" t="s">
        <v>459</v>
      </c>
      <c r="B122">
        <v>135</v>
      </c>
      <c r="C122" s="2">
        <v>137.34</v>
      </c>
      <c r="D122" s="3">
        <v>0.98250000000000004</v>
      </c>
      <c r="E122" s="1">
        <f t="shared" si="50"/>
        <v>0.21995770000000003</v>
      </c>
      <c r="F122" s="36">
        <f t="shared" si="45"/>
        <v>2.221653333333317E-2</v>
      </c>
      <c r="G122" s="9"/>
      <c r="H122" s="40">
        <f t="shared" si="46"/>
        <v>2.9992319999999779</v>
      </c>
      <c r="I122" t="s">
        <v>7</v>
      </c>
      <c r="J122" s="109" t="s">
        <v>451</v>
      </c>
      <c r="K122" s="98">
        <f t="shared" si="36"/>
        <v>43648</v>
      </c>
      <c r="L122" s="99" t="str">
        <f t="shared" ca="1" si="37"/>
        <v>2019/9/9</v>
      </c>
      <c r="M122" s="97">
        <f t="shared" ca="1" si="38"/>
        <v>9315</v>
      </c>
      <c r="N122" s="122">
        <f t="shared" ca="1" si="39"/>
        <v>0.11752224154589284</v>
      </c>
      <c r="O122" s="102">
        <f t="shared" si="47"/>
        <v>134.93655000000001</v>
      </c>
      <c r="P122" s="102">
        <f t="shared" si="34"/>
        <v>-6.3449999999988904E-2</v>
      </c>
      <c r="Q122" s="105">
        <f t="shared" si="51"/>
        <v>0.89957700000000007</v>
      </c>
      <c r="R122" s="6">
        <f t="shared" si="55"/>
        <v>12262.540000000008</v>
      </c>
      <c r="S122" s="118">
        <f t="shared" si="48"/>
        <v>12047.945550000008</v>
      </c>
      <c r="T122" s="118"/>
      <c r="U122" s="125"/>
      <c r="V122" s="119">
        <f t="shared" si="52"/>
        <v>7247.8200000000006</v>
      </c>
      <c r="W122" s="119">
        <f t="shared" si="53"/>
        <v>19295.765550000007</v>
      </c>
      <c r="X122" s="109">
        <f t="shared" si="49"/>
        <v>18065</v>
      </c>
      <c r="Y122" s="6">
        <f t="shared" si="54"/>
        <v>1230.7655500000074</v>
      </c>
      <c r="Z122" s="4">
        <f t="shared" si="43"/>
        <v>6.8129839468586084E-2</v>
      </c>
      <c r="AA122" s="4">
        <f t="shared" si="41"/>
        <v>0.11377878060640634</v>
      </c>
      <c r="AB122" s="1">
        <f t="shared" si="42"/>
        <v>0.37561712600721342</v>
      </c>
    </row>
    <row r="123" spans="1:28">
      <c r="A123" s="121" t="s">
        <v>460</v>
      </c>
      <c r="B123">
        <v>135</v>
      </c>
      <c r="C123" s="2">
        <v>138.44999999999999</v>
      </c>
      <c r="D123" s="3">
        <v>0.97460000000000002</v>
      </c>
      <c r="E123" s="1">
        <f t="shared" si="50"/>
        <v>0.21995558000000001</v>
      </c>
      <c r="F123" s="36">
        <f t="shared" si="45"/>
        <v>3.0478222222222098E-2</v>
      </c>
      <c r="G123" s="9"/>
      <c r="H123" s="40">
        <f t="shared" si="46"/>
        <v>4.1145599999999831</v>
      </c>
      <c r="I123" t="s">
        <v>7</v>
      </c>
      <c r="J123" s="109" t="s">
        <v>453</v>
      </c>
      <c r="K123" s="98">
        <f t="shared" si="36"/>
        <v>43649</v>
      </c>
      <c r="L123" s="99" t="str">
        <f t="shared" ca="1" si="37"/>
        <v>2019/9/9</v>
      </c>
      <c r="M123" s="97">
        <f t="shared" ca="1" si="38"/>
        <v>9180</v>
      </c>
      <c r="N123" s="122">
        <f t="shared" ca="1" si="39"/>
        <v>0.16359633986928038</v>
      </c>
      <c r="O123" s="102">
        <f t="shared" si="47"/>
        <v>134.93337</v>
      </c>
      <c r="P123" s="102">
        <f t="shared" si="34"/>
        <v>-6.663000000000352E-2</v>
      </c>
      <c r="Q123" s="105">
        <f t="shared" si="51"/>
        <v>0.89955580000000002</v>
      </c>
      <c r="R123" s="6">
        <f t="shared" si="55"/>
        <v>12400.990000000009</v>
      </c>
      <c r="S123" s="118">
        <f t="shared" si="48"/>
        <v>12086.00485400001</v>
      </c>
      <c r="T123" s="118"/>
      <c r="U123" s="125"/>
      <c r="V123" s="119">
        <f t="shared" si="52"/>
        <v>7247.8200000000006</v>
      </c>
      <c r="W123" s="119">
        <f t="shared" si="53"/>
        <v>19333.82485400001</v>
      </c>
      <c r="X123" s="109">
        <f t="shared" si="49"/>
        <v>18200</v>
      </c>
      <c r="Y123" s="6">
        <f t="shared" si="54"/>
        <v>1133.8248540000095</v>
      </c>
      <c r="Z123" s="4">
        <f t="shared" si="43"/>
        <v>6.2298068901099457E-2</v>
      </c>
      <c r="AA123" s="4">
        <f t="shared" si="41"/>
        <v>0.10352503830287763</v>
      </c>
      <c r="AB123" s="1">
        <f t="shared" si="42"/>
        <v>0.37487771068229608</v>
      </c>
    </row>
    <row r="124" spans="1:28">
      <c r="A124" s="121" t="s">
        <v>461</v>
      </c>
      <c r="B124">
        <v>135</v>
      </c>
      <c r="C124" s="2">
        <v>138.85</v>
      </c>
      <c r="D124" s="3">
        <v>0.9718</v>
      </c>
      <c r="E124" s="1">
        <f t="shared" si="50"/>
        <v>0.21995628666666667</v>
      </c>
      <c r="F124" s="36">
        <f t="shared" si="45"/>
        <v>3.3455407407407205E-2</v>
      </c>
      <c r="G124" s="9"/>
      <c r="H124" s="40">
        <f t="shared" si="46"/>
        <v>4.516479999999973</v>
      </c>
      <c r="I124" t="s">
        <v>7</v>
      </c>
      <c r="J124" s="109" t="s">
        <v>455</v>
      </c>
      <c r="K124" s="98">
        <f t="shared" si="36"/>
        <v>43650</v>
      </c>
      <c r="L124" s="99" t="str">
        <f t="shared" ca="1" si="37"/>
        <v>2019/9/9</v>
      </c>
      <c r="M124" s="97">
        <f t="shared" ca="1" si="38"/>
        <v>9045</v>
      </c>
      <c r="N124" s="122">
        <f t="shared" ca="1" si="39"/>
        <v>0.1822570702045318</v>
      </c>
      <c r="O124" s="102">
        <f t="shared" si="47"/>
        <v>134.93442999999999</v>
      </c>
      <c r="P124" s="102">
        <f t="shared" si="34"/>
        <v>-6.5570000000008122E-2</v>
      </c>
      <c r="Q124" s="105">
        <f t="shared" si="51"/>
        <v>0.89956286666666663</v>
      </c>
      <c r="R124" s="6">
        <f t="shared" si="55"/>
        <v>12539.840000000009</v>
      </c>
      <c r="S124" s="118">
        <f t="shared" si="48"/>
        <v>12186.216512000008</v>
      </c>
      <c r="T124" s="118"/>
      <c r="U124" s="125"/>
      <c r="V124" s="119">
        <f t="shared" si="52"/>
        <v>7247.8200000000006</v>
      </c>
      <c r="W124" s="119">
        <f t="shared" si="53"/>
        <v>19434.03651200001</v>
      </c>
      <c r="X124" s="109">
        <f t="shared" si="49"/>
        <v>18335</v>
      </c>
      <c r="Y124" s="6">
        <f t="shared" si="54"/>
        <v>1099.0365120000097</v>
      </c>
      <c r="Z124" s="4">
        <f t="shared" si="43"/>
        <v>5.994199683665169E-2</v>
      </c>
      <c r="AA124" s="4">
        <f t="shared" si="41"/>
        <v>9.9126785350288182E-2</v>
      </c>
      <c r="AB124" s="1">
        <f t="shared" si="42"/>
        <v>0.37294465282725292</v>
      </c>
    </row>
    <row r="125" spans="1:28">
      <c r="A125" s="121" t="s">
        <v>462</v>
      </c>
      <c r="B125">
        <v>135</v>
      </c>
      <c r="C125" s="2">
        <v>138.33000000000001</v>
      </c>
      <c r="D125" s="3">
        <v>0.97550000000000003</v>
      </c>
      <c r="E125" s="1">
        <f t="shared" si="50"/>
        <v>0.21996061</v>
      </c>
      <c r="F125" s="36">
        <f t="shared" si="45"/>
        <v>2.9585066666666753E-2</v>
      </c>
      <c r="G125" s="9"/>
      <c r="H125" s="40">
        <f t="shared" si="46"/>
        <v>3.9939840000000117</v>
      </c>
      <c r="I125" t="s">
        <v>7</v>
      </c>
      <c r="J125" s="109" t="s">
        <v>457</v>
      </c>
      <c r="K125" s="98">
        <f t="shared" si="36"/>
        <v>43651</v>
      </c>
      <c r="L125" s="99" t="str">
        <f t="shared" ca="1" si="37"/>
        <v>2019/9/9</v>
      </c>
      <c r="M125" s="97">
        <f t="shared" ca="1" si="38"/>
        <v>8910</v>
      </c>
      <c r="N125" s="122">
        <f t="shared" ca="1" si="39"/>
        <v>0.16361438383838431</v>
      </c>
      <c r="O125" s="102">
        <f t="shared" si="47"/>
        <v>134.94091500000002</v>
      </c>
      <c r="P125" s="102">
        <f t="shared" si="34"/>
        <v>-5.9084999999981846E-2</v>
      </c>
      <c r="Q125" s="105">
        <f t="shared" si="51"/>
        <v>0.89960610000000008</v>
      </c>
      <c r="R125" s="6">
        <f t="shared" si="55"/>
        <v>12678.170000000009</v>
      </c>
      <c r="S125" s="118">
        <f t="shared" si="48"/>
        <v>12367.55483500001</v>
      </c>
      <c r="T125" s="118"/>
      <c r="U125" s="125"/>
      <c r="V125" s="119">
        <f t="shared" si="52"/>
        <v>7247.8200000000006</v>
      </c>
      <c r="W125" s="119">
        <f t="shared" si="53"/>
        <v>19615.37483500001</v>
      </c>
      <c r="X125" s="109">
        <f t="shared" si="49"/>
        <v>18470</v>
      </c>
      <c r="Y125" s="6">
        <f t="shared" si="54"/>
        <v>1145.3748350000096</v>
      </c>
      <c r="Z125" s="4">
        <f t="shared" si="43"/>
        <v>6.201271440173306E-2</v>
      </c>
      <c r="AA125" s="4">
        <f t="shared" si="41"/>
        <v>0.10206348811015409</v>
      </c>
      <c r="AB125" s="1">
        <f t="shared" si="42"/>
        <v>0.36949689011640025</v>
      </c>
    </row>
    <row r="126" spans="1:28">
      <c r="A126" s="121" t="s">
        <v>464</v>
      </c>
      <c r="B126">
        <v>135</v>
      </c>
      <c r="C126" s="2">
        <v>142.88999999999999</v>
      </c>
      <c r="D126" s="3">
        <v>0.94430000000000003</v>
      </c>
      <c r="E126" s="1">
        <f t="shared" si="50"/>
        <v>0.21995401800000003</v>
      </c>
      <c r="F126" s="36">
        <f t="shared" si="45"/>
        <v>6.3524977777777603E-2</v>
      </c>
      <c r="G126" s="9"/>
      <c r="H126" s="40">
        <f t="shared" si="46"/>
        <v>8.5758719999999755</v>
      </c>
      <c r="I126" t="s">
        <v>7</v>
      </c>
      <c r="J126" s="109" t="s">
        <v>465</v>
      </c>
      <c r="K126" s="98">
        <f t="shared" si="36"/>
        <v>43654</v>
      </c>
      <c r="L126" s="99" t="str">
        <f t="shared" ca="1" si="37"/>
        <v>2019/9/9</v>
      </c>
      <c r="M126" s="97">
        <f t="shared" ca="1" si="38"/>
        <v>8505</v>
      </c>
      <c r="N126" s="122">
        <f t="shared" ca="1" si="39"/>
        <v>0.36804153791887023</v>
      </c>
      <c r="O126" s="102">
        <f t="shared" si="47"/>
        <v>134.931027</v>
      </c>
      <c r="P126" s="102">
        <f t="shared" si="34"/>
        <v>-6.8972999999999729E-2</v>
      </c>
      <c r="Q126" s="105">
        <f t="shared" si="51"/>
        <v>0.89954018000000002</v>
      </c>
      <c r="R126" s="6">
        <f t="shared" si="55"/>
        <v>12821.060000000009</v>
      </c>
      <c r="S126" s="118">
        <f t="shared" si="48"/>
        <v>12106.926958000009</v>
      </c>
      <c r="T126" s="118"/>
      <c r="U126" s="125"/>
      <c r="V126" s="119">
        <f t="shared" si="52"/>
        <v>7247.8200000000006</v>
      </c>
      <c r="W126" s="119">
        <f t="shared" si="53"/>
        <v>19354.746958000011</v>
      </c>
      <c r="X126" s="109">
        <f t="shared" si="49"/>
        <v>18605</v>
      </c>
      <c r="Y126" s="6">
        <f t="shared" si="54"/>
        <v>749.74695800001064</v>
      </c>
      <c r="Z126" s="4">
        <f t="shared" si="43"/>
        <v>4.0298143402311748E-2</v>
      </c>
      <c r="AA126" s="4">
        <f t="shared" si="41"/>
        <v>6.6015239522487779E-2</v>
      </c>
      <c r="AB126" s="1">
        <f t="shared" si="42"/>
        <v>0.37447247518801668</v>
      </c>
    </row>
    <row r="127" spans="1:28">
      <c r="A127" s="121" t="s">
        <v>466</v>
      </c>
      <c r="B127">
        <v>135</v>
      </c>
      <c r="C127" s="2">
        <v>142.59</v>
      </c>
      <c r="D127" s="3">
        <v>0.94630000000000003</v>
      </c>
      <c r="E127" s="1">
        <f t="shared" si="50"/>
        <v>0.21995527800000003</v>
      </c>
      <c r="F127" s="36">
        <f t="shared" si="45"/>
        <v>6.1292088888888818E-2</v>
      </c>
      <c r="G127" s="9"/>
      <c r="H127" s="40">
        <f t="shared" si="46"/>
        <v>8.2744319999999902</v>
      </c>
      <c r="I127" t="s">
        <v>7</v>
      </c>
      <c r="J127" s="109" t="s">
        <v>467</v>
      </c>
      <c r="K127" s="98">
        <f t="shared" si="36"/>
        <v>43655</v>
      </c>
      <c r="L127" s="99" t="str">
        <f t="shared" ca="1" si="37"/>
        <v>2019/9/9</v>
      </c>
      <c r="M127" s="97">
        <f t="shared" ca="1" si="38"/>
        <v>8370</v>
      </c>
      <c r="N127" s="122">
        <f t="shared" ca="1" si="39"/>
        <v>0.36083245878136155</v>
      </c>
      <c r="O127" s="102">
        <f t="shared" si="47"/>
        <v>134.932917</v>
      </c>
      <c r="P127" s="102">
        <f t="shared" si="34"/>
        <v>-6.7082999999996673E-2</v>
      </c>
      <c r="Q127" s="105">
        <f t="shared" si="51"/>
        <v>0.89955278000000005</v>
      </c>
      <c r="R127" s="6">
        <f t="shared" si="55"/>
        <v>12963.650000000009</v>
      </c>
      <c r="S127" s="118">
        <f t="shared" si="48"/>
        <v>12267.501995000008</v>
      </c>
      <c r="T127" s="118"/>
      <c r="U127" s="125"/>
      <c r="V127" s="119">
        <f t="shared" si="52"/>
        <v>7247.8200000000006</v>
      </c>
      <c r="W127" s="119">
        <f t="shared" si="53"/>
        <v>19515.321995000009</v>
      </c>
      <c r="X127" s="109">
        <f t="shared" si="49"/>
        <v>18740</v>
      </c>
      <c r="Y127" s="6">
        <f t="shared" si="54"/>
        <v>775.32199500000934</v>
      </c>
      <c r="Z127" s="4">
        <f t="shared" si="43"/>
        <v>4.1372571771612021E-2</v>
      </c>
      <c r="AA127" s="4">
        <f t="shared" si="41"/>
        <v>6.7465180235604327E-2</v>
      </c>
      <c r="AB127" s="1">
        <f t="shared" si="42"/>
        <v>0.37139125871748124</v>
      </c>
    </row>
    <row r="128" spans="1:28">
      <c r="A128" s="121" t="s">
        <v>468</v>
      </c>
      <c r="B128">
        <v>135</v>
      </c>
      <c r="C128" s="2">
        <v>143.59</v>
      </c>
      <c r="D128" s="3">
        <v>0.93969999999999998</v>
      </c>
      <c r="E128" s="1">
        <f t="shared" si="50"/>
        <v>0.21995434866666669</v>
      </c>
      <c r="F128" s="36">
        <f t="shared" si="45"/>
        <v>6.8735051851851692E-2</v>
      </c>
      <c r="G128" s="9"/>
      <c r="H128" s="40">
        <f t="shared" si="46"/>
        <v>9.2792319999999791</v>
      </c>
      <c r="I128" t="s">
        <v>7</v>
      </c>
      <c r="J128" s="109" t="s">
        <v>469</v>
      </c>
      <c r="K128" s="98">
        <f t="shared" si="36"/>
        <v>43656</v>
      </c>
      <c r="L128" s="99" t="str">
        <f t="shared" ca="1" si="37"/>
        <v>2019/9/9</v>
      </c>
      <c r="M128" s="97">
        <f t="shared" ca="1" si="38"/>
        <v>8235</v>
      </c>
      <c r="N128" s="122">
        <f t="shared" ca="1" si="39"/>
        <v>0.4112835069823913</v>
      </c>
      <c r="O128" s="102">
        <f t="shared" si="47"/>
        <v>134.931523</v>
      </c>
      <c r="P128" s="102">
        <f t="shared" si="34"/>
        <v>-6.8477000000001453E-2</v>
      </c>
      <c r="Q128" s="105">
        <f t="shared" si="51"/>
        <v>0.89954348666666661</v>
      </c>
      <c r="R128" s="6">
        <f t="shared" si="55"/>
        <v>13107.240000000009</v>
      </c>
      <c r="S128" s="118">
        <f t="shared" si="48"/>
        <v>12316.873428000008</v>
      </c>
      <c r="T128" s="118"/>
      <c r="U128" s="125"/>
      <c r="V128" s="119">
        <f t="shared" si="52"/>
        <v>7247.8200000000006</v>
      </c>
      <c r="W128" s="119">
        <f t="shared" si="53"/>
        <v>19564.69342800001</v>
      </c>
      <c r="X128" s="109">
        <f t="shared" si="49"/>
        <v>18875</v>
      </c>
      <c r="Y128" s="6">
        <f t="shared" si="54"/>
        <v>689.69342800000959</v>
      </c>
      <c r="Z128" s="4">
        <f t="shared" si="43"/>
        <v>3.6540049165563415E-2</v>
      </c>
      <c r="AA128" s="4">
        <f t="shared" si="41"/>
        <v>5.9317343328305627E-2</v>
      </c>
      <c r="AB128" s="1">
        <f t="shared" si="42"/>
        <v>0.37045405422132932</v>
      </c>
    </row>
    <row r="129" spans="1:28">
      <c r="A129" s="121" t="s">
        <v>470</v>
      </c>
      <c r="B129">
        <v>135</v>
      </c>
      <c r="C129" s="2">
        <v>143.58000000000001</v>
      </c>
      <c r="D129" s="3">
        <v>0.93969999999999998</v>
      </c>
      <c r="E129" s="1">
        <f t="shared" si="50"/>
        <v>0.21994808400000004</v>
      </c>
      <c r="F129" s="36">
        <f t="shared" si="45"/>
        <v>6.866062222222219E-2</v>
      </c>
      <c r="G129" s="9"/>
      <c r="H129" s="40">
        <f t="shared" si="46"/>
        <v>9.2691839999999956</v>
      </c>
      <c r="I129" t="s">
        <v>7</v>
      </c>
      <c r="J129" s="109" t="s">
        <v>471</v>
      </c>
      <c r="K129" s="98">
        <f t="shared" si="36"/>
        <v>43657</v>
      </c>
      <c r="L129" s="99" t="str">
        <f t="shared" ca="1" si="37"/>
        <v>2019/9/9</v>
      </c>
      <c r="M129" s="97">
        <f t="shared" ca="1" si="38"/>
        <v>8100</v>
      </c>
      <c r="N129" s="122">
        <f t="shared" ca="1" si="39"/>
        <v>0.41768545185185163</v>
      </c>
      <c r="O129" s="102">
        <f t="shared" si="47"/>
        <v>134.92212600000002</v>
      </c>
      <c r="P129" s="102">
        <f t="shared" si="34"/>
        <v>-7.7873999999980015E-2</v>
      </c>
      <c r="Q129" s="105">
        <f t="shared" si="51"/>
        <v>0.89948084000000017</v>
      </c>
      <c r="R129" s="6">
        <f t="shared" si="55"/>
        <v>13250.820000000009</v>
      </c>
      <c r="S129" s="118">
        <f t="shared" si="48"/>
        <v>12451.795554000008</v>
      </c>
      <c r="T129" s="118"/>
      <c r="U129" s="125"/>
      <c r="V129" s="119">
        <f t="shared" si="52"/>
        <v>7247.8200000000006</v>
      </c>
      <c r="W129" s="119">
        <f t="shared" si="53"/>
        <v>19699.615554000007</v>
      </c>
      <c r="X129" s="109">
        <f t="shared" si="49"/>
        <v>19010</v>
      </c>
      <c r="Y129" s="6">
        <f t="shared" si="54"/>
        <v>689.61555400000725</v>
      </c>
      <c r="Z129" s="4">
        <f t="shared" si="43"/>
        <v>3.6276462598632708E-2</v>
      </c>
      <c r="AA129" s="4">
        <f t="shared" si="41"/>
        <v>5.8629909931662949E-2</v>
      </c>
      <c r="AB129" s="1">
        <f t="shared" si="42"/>
        <v>0.36791682457622027</v>
      </c>
    </row>
    <row r="130" spans="1:28">
      <c r="A130" s="121" t="s">
        <v>472</v>
      </c>
      <c r="B130">
        <v>135</v>
      </c>
      <c r="C130" s="2">
        <v>143.04</v>
      </c>
      <c r="D130" s="3">
        <v>0.94330000000000003</v>
      </c>
      <c r="E130" s="1">
        <f t="shared" si="50"/>
        <v>0.21995308800000002</v>
      </c>
      <c r="F130" s="36">
        <f t="shared" ref="F130:F138" si="56">IF(G130="",($F$1*C130-B130)/B130,H130/B130)</f>
        <v>6.4641422222222092E-2</v>
      </c>
      <c r="G130" s="9"/>
      <c r="H130" s="40">
        <f t="shared" ref="H130:H138" si="57">IF(G130="",$F$1*C130-B130,G130-B130)</f>
        <v>8.7265919999999824</v>
      </c>
      <c r="I130" t="s">
        <v>7</v>
      </c>
      <c r="J130" s="109" t="s">
        <v>473</v>
      </c>
      <c r="K130" s="98">
        <f t="shared" si="36"/>
        <v>43658</v>
      </c>
      <c r="L130" s="99" t="str">
        <f t="shared" ca="1" si="37"/>
        <v>2019/9/9</v>
      </c>
      <c r="M130" s="97">
        <f t="shared" ca="1" si="38"/>
        <v>7965</v>
      </c>
      <c r="N130" s="122">
        <f t="shared" ca="1" si="39"/>
        <v>0.39990032391713665</v>
      </c>
      <c r="O130" s="102">
        <f t="shared" ref="O130:O138" si="58">D130*C130</f>
        <v>134.929632</v>
      </c>
      <c r="P130" s="102">
        <f t="shared" ref="P130:P141" si="59">O130-B130</f>
        <v>-7.0368000000001985E-2</v>
      </c>
      <c r="Q130" s="105">
        <f t="shared" si="51"/>
        <v>0.89953088000000003</v>
      </c>
      <c r="R130" s="6">
        <f t="shared" si="55"/>
        <v>13393.86000000001</v>
      </c>
      <c r="S130" s="118">
        <f t="shared" ref="S130:S138" si="60">R130*D130</f>
        <v>12634.42813800001</v>
      </c>
      <c r="T130" s="118"/>
      <c r="U130" s="125"/>
      <c r="V130" s="119">
        <f t="shared" si="52"/>
        <v>7247.8200000000006</v>
      </c>
      <c r="W130" s="119">
        <f t="shared" si="53"/>
        <v>19882.24813800001</v>
      </c>
      <c r="X130" s="109">
        <f t="shared" si="49"/>
        <v>19145</v>
      </c>
      <c r="Y130" s="6">
        <f t="shared" si="54"/>
        <v>737.24813800000993</v>
      </c>
      <c r="Z130" s="4">
        <f t="shared" si="43"/>
        <v>3.8508651762862778E-2</v>
      </c>
      <c r="AA130" s="4">
        <f t="shared" si="41"/>
        <v>6.1968309969254065E-2</v>
      </c>
      <c r="AB130" s="1">
        <f t="shared" si="42"/>
        <v>0.36453724698001239</v>
      </c>
    </row>
    <row r="131" spans="1:28">
      <c r="A131" s="121" t="s">
        <v>490</v>
      </c>
      <c r="B131">
        <v>135</v>
      </c>
      <c r="C131" s="2">
        <v>141.28</v>
      </c>
      <c r="D131" s="3">
        <v>0.95499999999999996</v>
      </c>
      <c r="E131" s="1">
        <f t="shared" si="50"/>
        <v>0.21994826666666667</v>
      </c>
      <c r="F131" s="36">
        <f t="shared" si="56"/>
        <v>5.1541807407407228E-2</v>
      </c>
      <c r="G131" s="9"/>
      <c r="H131" s="40">
        <f t="shared" si="57"/>
        <v>6.9581439999999759</v>
      </c>
      <c r="I131" t="s">
        <v>7</v>
      </c>
      <c r="J131" s="109" t="s">
        <v>481</v>
      </c>
      <c r="K131" s="98">
        <f t="shared" ref="K131:K165" si="61">DATE(MID(J131,1,4),MID(J131,5,2),MID(J131,7,2))</f>
        <v>43661</v>
      </c>
      <c r="L131" s="99" t="str">
        <f t="shared" ref="L131:L165" ca="1" si="62">IF(LEN(J131) &gt; 15,DATE(MID(J131,12,4),MID(J131,16,2),MID(J131,18,2)),TEXT(TODAY(),"yyyy/m/d"))</f>
        <v>2019/9/9</v>
      </c>
      <c r="M131" s="97">
        <f t="shared" ref="M131:M165" ca="1" si="63">(L131-K131)*B131</f>
        <v>7560</v>
      </c>
      <c r="N131" s="122">
        <f t="shared" ref="N131:N165" ca="1" si="64">H131/M131*365</f>
        <v>0.33594213756613639</v>
      </c>
      <c r="O131" s="102">
        <f t="shared" si="58"/>
        <v>134.92239999999998</v>
      </c>
      <c r="P131" s="102">
        <f t="shared" si="59"/>
        <v>-7.7600000000018099E-2</v>
      </c>
      <c r="Q131" s="105">
        <f t="shared" si="51"/>
        <v>0.89948266666666654</v>
      </c>
      <c r="R131" s="6">
        <f t="shared" si="55"/>
        <v>13535.14000000001</v>
      </c>
      <c r="S131" s="118">
        <f t="shared" si="60"/>
        <v>12926.058700000009</v>
      </c>
      <c r="T131" s="118"/>
      <c r="U131" s="125"/>
      <c r="V131" s="119">
        <f t="shared" si="52"/>
        <v>7247.8200000000006</v>
      </c>
      <c r="W131" s="119">
        <f t="shared" si="53"/>
        <v>20173.878700000008</v>
      </c>
      <c r="X131" s="109">
        <f t="shared" ref="X131:X138" si="65">X130+B131</f>
        <v>19280</v>
      </c>
      <c r="Y131" s="6">
        <f t="shared" si="54"/>
        <v>893.87870000000839</v>
      </c>
      <c r="Z131" s="4">
        <f t="shared" si="43"/>
        <v>4.6363003112033674E-2</v>
      </c>
      <c r="AA131" s="4">
        <f t="shared" ref="AA131:AA136" si="66">S131/(X131-V131)-1</f>
        <v>7.4290668856350939E-2</v>
      </c>
      <c r="AB131" s="1">
        <f t="shared" ref="AB131:AB136" si="67">V131/W131</f>
        <v>0.35926755126172133</v>
      </c>
    </row>
    <row r="132" spans="1:28">
      <c r="A132" s="121" t="s">
        <v>491</v>
      </c>
      <c r="B132">
        <v>135</v>
      </c>
      <c r="C132" s="2">
        <v>141.09</v>
      </c>
      <c r="D132" s="3">
        <v>0.95640000000000003</v>
      </c>
      <c r="E132" s="1">
        <f t="shared" si="50"/>
        <v>0.21995898400000002</v>
      </c>
      <c r="F132" s="36">
        <f t="shared" si="56"/>
        <v>5.0127644444444286E-2</v>
      </c>
      <c r="G132" s="9"/>
      <c r="H132" s="40">
        <f t="shared" si="57"/>
        <v>6.7672319999999786</v>
      </c>
      <c r="I132" t="s">
        <v>7</v>
      </c>
      <c r="J132" s="109" t="s">
        <v>483</v>
      </c>
      <c r="K132" s="98">
        <f t="shared" si="61"/>
        <v>43662</v>
      </c>
      <c r="L132" s="99" t="str">
        <f t="shared" ca="1" si="62"/>
        <v>2019/9/9</v>
      </c>
      <c r="M132" s="97">
        <f t="shared" ca="1" si="63"/>
        <v>7425</v>
      </c>
      <c r="N132" s="122">
        <f t="shared" ca="1" si="64"/>
        <v>0.33266527676767571</v>
      </c>
      <c r="O132" s="102">
        <f t="shared" si="58"/>
        <v>134.93847600000001</v>
      </c>
      <c r="P132" s="102">
        <f t="shared" si="59"/>
        <v>-6.1523999999991474E-2</v>
      </c>
      <c r="Q132" s="105">
        <f t="shared" si="51"/>
        <v>0.89958984000000008</v>
      </c>
      <c r="R132" s="6">
        <f t="shared" si="55"/>
        <v>13676.23000000001</v>
      </c>
      <c r="S132" s="118">
        <f t="shared" si="60"/>
        <v>13079.946372000011</v>
      </c>
      <c r="T132" s="118"/>
      <c r="U132" s="125"/>
      <c r="V132" s="119">
        <f t="shared" si="52"/>
        <v>7247.8200000000006</v>
      </c>
      <c r="W132" s="119">
        <f t="shared" si="53"/>
        <v>20327.766372000013</v>
      </c>
      <c r="X132" s="109">
        <f t="shared" si="65"/>
        <v>19415</v>
      </c>
      <c r="Y132" s="6">
        <f t="shared" si="54"/>
        <v>912.76637200001278</v>
      </c>
      <c r="Z132" s="4">
        <f t="shared" ref="Z132:Z136" si="68">W132/X132-1</f>
        <v>4.7013462374453363E-2</v>
      </c>
      <c r="AA132" s="4">
        <f t="shared" si="66"/>
        <v>7.5018728415295222E-2</v>
      </c>
      <c r="AB132" s="1">
        <f t="shared" si="67"/>
        <v>0.35654778136290144</v>
      </c>
    </row>
    <row r="133" spans="1:28">
      <c r="A133" s="121" t="s">
        <v>492</v>
      </c>
      <c r="B133">
        <v>135</v>
      </c>
      <c r="C133" s="2">
        <v>141.15</v>
      </c>
      <c r="D133" s="3">
        <v>0.95599999999999996</v>
      </c>
      <c r="E133" s="1">
        <f t="shared" si="50"/>
        <v>0.21995960000000003</v>
      </c>
      <c r="F133" s="36">
        <f t="shared" si="56"/>
        <v>5.0574222222222166E-2</v>
      </c>
      <c r="G133" s="9"/>
      <c r="H133" s="40">
        <f t="shared" si="57"/>
        <v>6.8275199999999927</v>
      </c>
      <c r="I133" t="s">
        <v>7</v>
      </c>
      <c r="J133" s="109" t="s">
        <v>485</v>
      </c>
      <c r="K133" s="98">
        <f t="shared" si="61"/>
        <v>43663</v>
      </c>
      <c r="L133" s="99" t="str">
        <f t="shared" ca="1" si="62"/>
        <v>2019/9/9</v>
      </c>
      <c r="M133" s="97">
        <f t="shared" ca="1" si="63"/>
        <v>7290</v>
      </c>
      <c r="N133" s="122">
        <f t="shared" ca="1" si="64"/>
        <v>0.34184427983539062</v>
      </c>
      <c r="O133" s="102">
        <f t="shared" si="58"/>
        <v>134.93940000000001</v>
      </c>
      <c r="P133" s="102">
        <f t="shared" si="59"/>
        <v>-6.059999999999377E-2</v>
      </c>
      <c r="Q133" s="105">
        <f t="shared" si="51"/>
        <v>0.89959600000000006</v>
      </c>
      <c r="R133" s="6">
        <f t="shared" si="55"/>
        <v>13817.38000000001</v>
      </c>
      <c r="S133" s="118">
        <f t="shared" si="60"/>
        <v>13209.415280000008</v>
      </c>
      <c r="T133" s="118"/>
      <c r="U133" s="125"/>
      <c r="V133" s="119">
        <f t="shared" si="52"/>
        <v>7247.8200000000006</v>
      </c>
      <c r="W133" s="119">
        <f t="shared" si="53"/>
        <v>20457.235280000008</v>
      </c>
      <c r="X133" s="109">
        <f t="shared" si="65"/>
        <v>19550</v>
      </c>
      <c r="Y133" s="6">
        <f t="shared" si="54"/>
        <v>907.23528000000806</v>
      </c>
      <c r="Z133" s="4">
        <f t="shared" si="68"/>
        <v>4.6405896675192126E-2</v>
      </c>
      <c r="AA133" s="4">
        <f t="shared" si="66"/>
        <v>7.3745895442922205E-2</v>
      </c>
      <c r="AB133" s="1">
        <f t="shared" si="67"/>
        <v>0.35429127645052916</v>
      </c>
    </row>
    <row r="134" spans="1:28">
      <c r="A134" s="121" t="s">
        <v>493</v>
      </c>
      <c r="B134">
        <v>135</v>
      </c>
      <c r="C134" s="2">
        <v>143.43</v>
      </c>
      <c r="D134" s="3">
        <v>0.94069999999999998</v>
      </c>
      <c r="E134" s="1">
        <f t="shared" si="50"/>
        <v>0.21994973400000001</v>
      </c>
      <c r="F134" s="36">
        <f t="shared" si="56"/>
        <v>6.75441777777777E-2</v>
      </c>
      <c r="G134" s="9"/>
      <c r="H134" s="40">
        <f t="shared" si="57"/>
        <v>9.1184639999999888</v>
      </c>
      <c r="I134" t="s">
        <v>7</v>
      </c>
      <c r="J134" s="109" t="s">
        <v>487</v>
      </c>
      <c r="K134" s="98">
        <f t="shared" si="61"/>
        <v>43664</v>
      </c>
      <c r="L134" s="99" t="str">
        <f t="shared" ca="1" si="62"/>
        <v>2019/9/9</v>
      </c>
      <c r="M134" s="97">
        <f t="shared" ca="1" si="63"/>
        <v>7155</v>
      </c>
      <c r="N134" s="122">
        <f t="shared" ca="1" si="64"/>
        <v>0.46516273375262002</v>
      </c>
      <c r="O134" s="102">
        <f t="shared" si="58"/>
        <v>134.924601</v>
      </c>
      <c r="P134" s="102">
        <f t="shared" si="59"/>
        <v>-7.5399000000004435E-2</v>
      </c>
      <c r="Q134" s="105">
        <f t="shared" si="51"/>
        <v>0.89949733999999992</v>
      </c>
      <c r="R134" s="6">
        <f t="shared" si="55"/>
        <v>13960.81000000001</v>
      </c>
      <c r="S134" s="118">
        <f t="shared" si="60"/>
        <v>13132.93396700001</v>
      </c>
      <c r="T134" s="118"/>
      <c r="U134" s="125"/>
      <c r="V134" s="119">
        <f t="shared" si="52"/>
        <v>7247.8200000000006</v>
      </c>
      <c r="W134" s="119">
        <f t="shared" si="53"/>
        <v>20380.753967000011</v>
      </c>
      <c r="X134" s="109">
        <f t="shared" si="65"/>
        <v>19685</v>
      </c>
      <c r="Y134" s="6">
        <f t="shared" si="54"/>
        <v>695.75396700001147</v>
      </c>
      <c r="Z134" s="4">
        <f t="shared" si="68"/>
        <v>3.5344372212344988E-2</v>
      </c>
      <c r="AA134" s="4">
        <f t="shared" si="66"/>
        <v>5.5941456745018492E-2</v>
      </c>
      <c r="AB134" s="1">
        <f t="shared" si="67"/>
        <v>0.35562079851096201</v>
      </c>
    </row>
    <row r="135" spans="1:28">
      <c r="A135" s="121" t="s">
        <v>494</v>
      </c>
      <c r="B135">
        <v>135</v>
      </c>
      <c r="C135" s="2">
        <v>142.47999999999999</v>
      </c>
      <c r="D135" s="3">
        <v>0.94699999999999995</v>
      </c>
      <c r="E135" s="1">
        <f t="shared" si="50"/>
        <v>0.21995237333333334</v>
      </c>
      <c r="F135" s="36">
        <f t="shared" si="56"/>
        <v>6.0473362962962768E-2</v>
      </c>
      <c r="G135" s="9"/>
      <c r="H135" s="40">
        <f t="shared" si="57"/>
        <v>8.1639039999999738</v>
      </c>
      <c r="I135" t="s">
        <v>7</v>
      </c>
      <c r="J135" s="109" t="s">
        <v>489</v>
      </c>
      <c r="K135" s="98">
        <f t="shared" si="61"/>
        <v>43665</v>
      </c>
      <c r="L135" s="99" t="str">
        <f t="shared" ca="1" si="62"/>
        <v>2019/9/9</v>
      </c>
      <c r="M135" s="97">
        <f t="shared" ca="1" si="63"/>
        <v>7020</v>
      </c>
      <c r="N135" s="122">
        <f t="shared" ca="1" si="64"/>
        <v>0.42447649002848864</v>
      </c>
      <c r="O135" s="102">
        <f t="shared" si="58"/>
        <v>134.92855999999998</v>
      </c>
      <c r="P135" s="102">
        <f t="shared" si="59"/>
        <v>-7.1440000000023929E-2</v>
      </c>
      <c r="Q135" s="105">
        <f t="shared" si="51"/>
        <v>0.89952373333333313</v>
      </c>
      <c r="R135" s="6">
        <f t="shared" si="55"/>
        <v>14103.29000000001</v>
      </c>
      <c r="S135" s="118">
        <f t="shared" si="60"/>
        <v>13355.815630000008</v>
      </c>
      <c r="T135" s="118"/>
      <c r="U135" s="125"/>
      <c r="V135" s="119">
        <f t="shared" si="52"/>
        <v>7247.8200000000006</v>
      </c>
      <c r="W135" s="119">
        <f t="shared" si="53"/>
        <v>20603.635630000008</v>
      </c>
      <c r="X135" s="109">
        <f t="shared" si="65"/>
        <v>19820</v>
      </c>
      <c r="Y135" s="6">
        <f t="shared" si="54"/>
        <v>783.63563000000795</v>
      </c>
      <c r="Z135" s="4">
        <f t="shared" si="68"/>
        <v>3.9537620080726921E-2</v>
      </c>
      <c r="AA135" s="4">
        <f t="shared" si="66"/>
        <v>6.2330926696882116E-2</v>
      </c>
      <c r="AB135" s="1">
        <f t="shared" si="67"/>
        <v>0.35177383885816649</v>
      </c>
    </row>
    <row r="136" spans="1:28">
      <c r="A136" s="121" t="s">
        <v>495</v>
      </c>
      <c r="B136">
        <v>960</v>
      </c>
      <c r="C136" s="2">
        <v>1024.6199999999999</v>
      </c>
      <c r="D136" s="3">
        <v>0.93640000000000001</v>
      </c>
      <c r="E136" s="1">
        <f t="shared" si="50"/>
        <v>0.29000000000000004</v>
      </c>
      <c r="F136" s="36">
        <f t="shared" si="56"/>
        <v>7.2435599999999781E-2</v>
      </c>
      <c r="H136" s="40">
        <f t="shared" si="57"/>
        <v>69.538175999999794</v>
      </c>
      <c r="I136" t="s">
        <v>7</v>
      </c>
      <c r="J136" s="109" t="s">
        <v>496</v>
      </c>
      <c r="K136" s="98">
        <f t="shared" si="61"/>
        <v>43668</v>
      </c>
      <c r="L136" s="99" t="str">
        <f t="shared" ca="1" si="62"/>
        <v>2019/9/9</v>
      </c>
      <c r="M136" s="97">
        <f t="shared" ca="1" si="63"/>
        <v>47040</v>
      </c>
      <c r="N136" s="122">
        <f t="shared" ca="1" si="64"/>
        <v>0.53957130612244741</v>
      </c>
      <c r="O136" s="102">
        <f t="shared" si="58"/>
        <v>959.45416799999987</v>
      </c>
      <c r="P136" s="102">
        <f t="shared" si="59"/>
        <v>-0.54583200000013221</v>
      </c>
      <c r="Q136" s="105">
        <v>1.6</v>
      </c>
      <c r="R136" s="6">
        <f t="shared" si="55"/>
        <v>15127.910000000011</v>
      </c>
      <c r="S136" s="118">
        <f t="shared" si="60"/>
        <v>14165.77492400001</v>
      </c>
      <c r="T136" s="118"/>
      <c r="U136" s="125"/>
      <c r="V136" s="119">
        <f t="shared" si="52"/>
        <v>7247.8200000000006</v>
      </c>
      <c r="W136" s="119">
        <f t="shared" si="53"/>
        <v>21413.594924000012</v>
      </c>
      <c r="X136" s="109">
        <f t="shared" si="65"/>
        <v>20780</v>
      </c>
      <c r="Y136" s="6">
        <f t="shared" si="54"/>
        <v>633.59492400001182</v>
      </c>
      <c r="Z136" s="4">
        <f t="shared" si="68"/>
        <v>3.0490612319538535E-2</v>
      </c>
      <c r="AA136" s="4">
        <f t="shared" si="66"/>
        <v>4.6821349110047983E-2</v>
      </c>
      <c r="AB136" s="1">
        <f t="shared" si="67"/>
        <v>0.3384681565950779</v>
      </c>
    </row>
    <row r="137" spans="1:28">
      <c r="A137" s="121" t="s">
        <v>497</v>
      </c>
      <c r="B137">
        <v>240</v>
      </c>
      <c r="C137" s="2">
        <v>253.9</v>
      </c>
      <c r="D137" s="3">
        <v>0.94479999999999997</v>
      </c>
      <c r="E137" s="1">
        <f t="shared" si="50"/>
        <v>0.28992314666666663</v>
      </c>
      <c r="F137" s="36">
        <f t="shared" si="56"/>
        <v>6.2994666666666657E-2</v>
      </c>
      <c r="H137" s="40">
        <f t="shared" si="57"/>
        <v>15.118719999999996</v>
      </c>
      <c r="I137" t="s">
        <v>7</v>
      </c>
      <c r="J137" s="109" t="s">
        <v>498</v>
      </c>
      <c r="K137" s="98">
        <f t="shared" si="61"/>
        <v>43669</v>
      </c>
      <c r="L137" s="99" t="str">
        <f t="shared" ca="1" si="62"/>
        <v>2019/9/9</v>
      </c>
      <c r="M137" s="97">
        <f t="shared" ca="1" si="63"/>
        <v>11520</v>
      </c>
      <c r="N137" s="122">
        <f t="shared" ca="1" si="64"/>
        <v>0.47902194444444429</v>
      </c>
      <c r="O137" s="102">
        <f t="shared" si="58"/>
        <v>239.88471999999999</v>
      </c>
      <c r="P137" s="102">
        <f t="shared" si="59"/>
        <v>-0.11528000000001271</v>
      </c>
      <c r="Q137" s="105">
        <f t="shared" si="51"/>
        <v>1.5992314666666665</v>
      </c>
      <c r="R137" s="6">
        <f t="shared" si="55"/>
        <v>15381.81000000001</v>
      </c>
      <c r="S137" s="118">
        <f t="shared" si="60"/>
        <v>14532.73408800001</v>
      </c>
      <c r="T137" s="118"/>
      <c r="U137" s="125"/>
      <c r="V137" s="119">
        <f t="shared" ref="V137" si="69">U137+V136</f>
        <v>7247.8200000000006</v>
      </c>
      <c r="W137" s="119">
        <f t="shared" ref="W137" si="70">S137+V137</f>
        <v>21780.554088000012</v>
      </c>
      <c r="X137" s="109">
        <f t="shared" si="65"/>
        <v>21020</v>
      </c>
      <c r="Y137" s="6">
        <f t="shared" ref="Y137" si="71">W137-X137</f>
        <v>760.55408800001169</v>
      </c>
      <c r="Z137" s="4">
        <f t="shared" ref="Z137" si="72">W137/X137-1</f>
        <v>3.618240190295019E-2</v>
      </c>
      <c r="AA137" s="4">
        <f t="shared" ref="AA137" si="73">S137/(X137-V137)-1</f>
        <v>5.5223943340851678E-2</v>
      </c>
      <c r="AB137" s="1">
        <f t="shared" ref="AB137" si="74">V137/W137</f>
        <v>0.33276563905200118</v>
      </c>
    </row>
    <row r="138" spans="1:28">
      <c r="A138" s="121" t="s">
        <v>503</v>
      </c>
      <c r="B138">
        <v>240</v>
      </c>
      <c r="C138" s="2">
        <v>251.55</v>
      </c>
      <c r="D138" s="3">
        <v>0.9536</v>
      </c>
      <c r="E138" s="1">
        <f t="shared" ref="E138" si="75">10%*Q138+13%</f>
        <v>0.28991872000000002</v>
      </c>
      <c r="F138" s="36">
        <f t="shared" si="56"/>
        <v>5.3156000000000009E-2</v>
      </c>
      <c r="H138" s="40">
        <f t="shared" si="57"/>
        <v>12.757440000000003</v>
      </c>
      <c r="I138" t="s">
        <v>7</v>
      </c>
      <c r="J138" s="109" t="s">
        <v>502</v>
      </c>
      <c r="K138" s="98">
        <f t="shared" si="61"/>
        <v>43670</v>
      </c>
      <c r="L138" s="99" t="str">
        <f t="shared" ca="1" si="62"/>
        <v>2019/9/9</v>
      </c>
      <c r="M138" s="97">
        <f t="shared" ca="1" si="63"/>
        <v>11280</v>
      </c>
      <c r="N138" s="122">
        <f t="shared" ca="1" si="64"/>
        <v>0.41280723404255326</v>
      </c>
      <c r="O138" s="102">
        <f t="shared" si="58"/>
        <v>239.87808000000001</v>
      </c>
      <c r="P138" s="102">
        <f t="shared" si="59"/>
        <v>-0.1219199999999887</v>
      </c>
      <c r="Q138" s="105">
        <f t="shared" ref="Q138" si="76">O138/150</f>
        <v>1.5991872</v>
      </c>
      <c r="R138" s="6">
        <f t="shared" si="55"/>
        <v>15633.36000000001</v>
      </c>
      <c r="S138" s="118">
        <f t="shared" si="60"/>
        <v>14907.972096000009</v>
      </c>
      <c r="T138" s="118"/>
      <c r="U138" s="125"/>
      <c r="V138" s="119">
        <f t="shared" ref="V138" si="77">U138+V137</f>
        <v>7247.8200000000006</v>
      </c>
      <c r="W138" s="119">
        <f t="shared" ref="W138" si="78">S138+V138</f>
        <v>22155.792096000008</v>
      </c>
      <c r="X138" s="109">
        <f t="shared" si="65"/>
        <v>21260</v>
      </c>
      <c r="Y138" s="6">
        <f t="shared" ref="Y138" si="79">W138-X138</f>
        <v>895.79209600000831</v>
      </c>
      <c r="Z138" s="4">
        <f t="shared" ref="Z138" si="80">W138/X138-1</f>
        <v>4.2135093885230956E-2</v>
      </c>
      <c r="AA138" s="4">
        <f t="shared" ref="AA138" si="81">S138/(X138-V138)-1</f>
        <v>6.3929531022296926E-2</v>
      </c>
      <c r="AB138" s="1">
        <f t="shared" ref="AB138" si="82">V138/W138</f>
        <v>0.32712980734769204</v>
      </c>
    </row>
    <row r="139" spans="1:28">
      <c r="A139" s="121" t="s">
        <v>510</v>
      </c>
      <c r="B139">
        <v>135</v>
      </c>
      <c r="C139" s="2">
        <v>140.99</v>
      </c>
      <c r="D139" s="3">
        <v>0.95699999999999996</v>
      </c>
      <c r="E139" s="1">
        <f t="shared" ref="E139:E141" si="83">10%*Q139+13%</f>
        <v>0.21995162000000001</v>
      </c>
      <c r="F139" s="36">
        <f t="shared" ref="F139:F141" si="84">IF(G139="",($F$1*C139-B139)/B139,H139/B139)</f>
        <v>4.9383348148148168E-2</v>
      </c>
      <c r="H139" s="40">
        <f t="shared" ref="H139:H141" si="85">IF(G139="",$F$1*C139-B139,G139-B139)</f>
        <v>6.6667520000000025</v>
      </c>
      <c r="I139" t="s">
        <v>7</v>
      </c>
      <c r="J139" s="109" t="s">
        <v>505</v>
      </c>
      <c r="K139" s="98">
        <f t="shared" si="61"/>
        <v>43671</v>
      </c>
      <c r="L139" s="99" t="str">
        <f t="shared" ca="1" si="62"/>
        <v>2019/9/9</v>
      </c>
      <c r="M139" s="97">
        <f t="shared" ca="1" si="63"/>
        <v>6210</v>
      </c>
      <c r="N139" s="122">
        <f t="shared" ca="1" si="64"/>
        <v>0.39184613204508867</v>
      </c>
      <c r="O139" s="102">
        <f t="shared" ref="O139:O141" si="86">D139*C139</f>
        <v>134.92743000000002</v>
      </c>
      <c r="P139" s="102">
        <f t="shared" si="59"/>
        <v>-7.2569999999984702E-2</v>
      </c>
      <c r="Q139" s="105">
        <f t="shared" ref="Q139:Q140" si="87">O139/150</f>
        <v>0.8995162000000001</v>
      </c>
      <c r="R139" s="6">
        <f t="shared" ref="R139:R140" si="88">R138+C139-T139</f>
        <v>15774.350000000009</v>
      </c>
      <c r="S139" s="118">
        <f t="shared" ref="S139:S140" si="89">R139*D139</f>
        <v>15096.052950000008</v>
      </c>
      <c r="T139" s="118"/>
      <c r="U139" s="125"/>
      <c r="V139" s="119">
        <f t="shared" ref="V139:V140" si="90">U139+V138</f>
        <v>7247.8200000000006</v>
      </c>
      <c r="W139" s="119">
        <f t="shared" ref="W139:W140" si="91">S139+V139</f>
        <v>22343.872950000008</v>
      </c>
      <c r="X139" s="109">
        <f t="shared" ref="X139:X140" si="92">X138+B139</f>
        <v>21395</v>
      </c>
      <c r="Y139" s="6">
        <f t="shared" ref="Y139:Y140" si="93">W139-X139</f>
        <v>948.87295000000813</v>
      </c>
      <c r="Z139" s="4">
        <f t="shared" ref="Z139:Z140" si="94">W139/X139-1</f>
        <v>4.4350219677495195E-2</v>
      </c>
      <c r="AA139" s="4">
        <f t="shared" ref="AA139:AA140" si="95">S139/(X139-V139)-1</f>
        <v>6.7071525915412655E-2</v>
      </c>
      <c r="AB139" s="1">
        <f t="shared" ref="AB139:AB140" si="96">V139/W139</f>
        <v>0.32437617311102718</v>
      </c>
    </row>
    <row r="140" spans="1:28">
      <c r="A140" s="121" t="s">
        <v>511</v>
      </c>
      <c r="B140">
        <v>135</v>
      </c>
      <c r="C140" s="2">
        <v>140.77000000000001</v>
      </c>
      <c r="D140" s="3">
        <v>0.95850000000000002</v>
      </c>
      <c r="E140" s="1">
        <f t="shared" si="83"/>
        <v>0.21995203000000002</v>
      </c>
      <c r="F140" s="36">
        <f t="shared" si="84"/>
        <v>4.7745896296296282E-2</v>
      </c>
      <c r="H140" s="40">
        <f t="shared" si="85"/>
        <v>6.4456959999999981</v>
      </c>
      <c r="I140" t="s">
        <v>7</v>
      </c>
      <c r="J140" s="109" t="s">
        <v>507</v>
      </c>
      <c r="K140" s="98">
        <f t="shared" si="61"/>
        <v>43672</v>
      </c>
      <c r="L140" s="99" t="str">
        <f t="shared" ca="1" si="62"/>
        <v>2019/9/9</v>
      </c>
      <c r="M140" s="97">
        <f t="shared" ca="1" si="63"/>
        <v>6075</v>
      </c>
      <c r="N140" s="122">
        <f t="shared" ca="1" si="64"/>
        <v>0.38727226995884761</v>
      </c>
      <c r="O140" s="102">
        <f t="shared" si="86"/>
        <v>134.92804500000003</v>
      </c>
      <c r="P140" s="102">
        <f t="shared" si="59"/>
        <v>-7.1954999999974234E-2</v>
      </c>
      <c r="Q140" s="105">
        <f t="shared" si="87"/>
        <v>0.89952030000000016</v>
      </c>
      <c r="R140" s="6">
        <f t="shared" si="88"/>
        <v>15915.12000000001</v>
      </c>
      <c r="S140" s="118">
        <f t="shared" si="89"/>
        <v>15254.64252000001</v>
      </c>
      <c r="T140" s="118"/>
      <c r="U140" s="125"/>
      <c r="V140" s="119">
        <f t="shared" si="90"/>
        <v>7247.8200000000006</v>
      </c>
      <c r="W140" s="119">
        <f t="shared" si="91"/>
        <v>22502.462520000012</v>
      </c>
      <c r="X140" s="109">
        <f t="shared" si="92"/>
        <v>21530</v>
      </c>
      <c r="Y140" s="6">
        <f t="shared" si="93"/>
        <v>972.46252000001186</v>
      </c>
      <c r="Z140" s="4">
        <f t="shared" si="94"/>
        <v>4.5167790060381519E-2</v>
      </c>
      <c r="AA140" s="4">
        <f t="shared" si="95"/>
        <v>6.8089221673442779E-2</v>
      </c>
      <c r="AB140" s="1">
        <f t="shared" si="96"/>
        <v>0.3220900820769369</v>
      </c>
    </row>
    <row r="141" spans="1:28">
      <c r="A141" s="121" t="s">
        <v>512</v>
      </c>
      <c r="B141">
        <v>135</v>
      </c>
      <c r="C141" s="2">
        <v>140.80000000000001</v>
      </c>
      <c r="D141" s="3">
        <v>0.95830000000000004</v>
      </c>
      <c r="E141" s="1">
        <f t="shared" si="83"/>
        <v>0.2199524266666667</v>
      </c>
      <c r="F141" s="36">
        <f t="shared" si="84"/>
        <v>4.7969185185185226E-2</v>
      </c>
      <c r="H141" s="40">
        <f t="shared" si="85"/>
        <v>6.4758400000000051</v>
      </c>
      <c r="I141" t="s">
        <v>7</v>
      </c>
      <c r="J141" s="109" t="s">
        <v>509</v>
      </c>
      <c r="K141" s="98">
        <f t="shared" si="61"/>
        <v>43675</v>
      </c>
      <c r="L141" s="99" t="str">
        <f t="shared" ca="1" si="62"/>
        <v>2019/9/9</v>
      </c>
      <c r="M141" s="97">
        <f t="shared" ca="1" si="63"/>
        <v>5670</v>
      </c>
      <c r="N141" s="122">
        <f t="shared" ca="1" si="64"/>
        <v>0.41687506172839534</v>
      </c>
      <c r="O141" s="102">
        <f t="shared" si="86"/>
        <v>134.92864000000003</v>
      </c>
      <c r="P141" s="102">
        <f t="shared" si="59"/>
        <v>-7.1359999999970114E-2</v>
      </c>
      <c r="Q141" s="105">
        <f t="shared" ref="Q141" si="97">O141/150</f>
        <v>0.89952426666666685</v>
      </c>
      <c r="R141" s="6">
        <f t="shared" ref="R141" si="98">R140+C141-T141</f>
        <v>16055.920000000009</v>
      </c>
      <c r="S141" s="118">
        <f t="shared" ref="S141" si="99">R141*D141</f>
        <v>15386.388136000009</v>
      </c>
      <c r="T141" s="118"/>
      <c r="U141" s="125"/>
      <c r="V141" s="119">
        <f t="shared" ref="V141" si="100">U141+V140</f>
        <v>7247.8200000000006</v>
      </c>
      <c r="W141" s="119">
        <f t="shared" ref="W141" si="101">S141+V141</f>
        <v>22634.208136000008</v>
      </c>
      <c r="X141" s="109">
        <f t="shared" ref="X141" si="102">X140+B141</f>
        <v>21665</v>
      </c>
      <c r="Y141" s="6">
        <f t="shared" ref="Y141" si="103">W141-X141</f>
        <v>969.20813600000838</v>
      </c>
      <c r="Z141" s="4">
        <f t="shared" ref="Z141" si="104">W141/X141-1</f>
        <v>4.4736124440341918E-2</v>
      </c>
      <c r="AA141" s="4">
        <f t="shared" ref="AA141" si="105">S141/(X141-V141)-1</f>
        <v>6.7225916302633859E-2</v>
      </c>
      <c r="AB141" s="1">
        <f t="shared" ref="AB141" si="106">V141/W141</f>
        <v>0.32021531111010004</v>
      </c>
    </row>
    <row r="142" spans="1:28">
      <c r="A142" s="121" t="s">
        <v>522</v>
      </c>
      <c r="B142">
        <v>135</v>
      </c>
      <c r="C142" s="2">
        <v>140.06</v>
      </c>
      <c r="D142" s="3">
        <v>0.96340000000000003</v>
      </c>
      <c r="E142" s="1">
        <f t="shared" ref="E142:E145" si="107">10%*Q142+13%</f>
        <v>0.21995586933333333</v>
      </c>
      <c r="F142" s="36">
        <f t="shared" ref="F142:F145" si="108">IF(G142="",($F$1*C142-B142)/B142,H142/B142)</f>
        <v>4.2461392592592462E-2</v>
      </c>
      <c r="H142" s="40">
        <f t="shared" ref="H142:H145" si="109">IF(G142="",$F$1*C142-B142,G142-B142)</f>
        <v>5.7322879999999827</v>
      </c>
      <c r="I142" t="s">
        <v>7</v>
      </c>
      <c r="J142" s="109" t="s">
        <v>515</v>
      </c>
      <c r="K142" s="98">
        <f t="shared" si="61"/>
        <v>43676</v>
      </c>
      <c r="L142" s="99" t="str">
        <f t="shared" ca="1" si="62"/>
        <v>2019/9/9</v>
      </c>
      <c r="M142" s="97">
        <f t="shared" ca="1" si="63"/>
        <v>5535</v>
      </c>
      <c r="N142" s="122">
        <f t="shared" ca="1" si="64"/>
        <v>0.37800995844625002</v>
      </c>
      <c r="O142" s="102">
        <f t="shared" ref="O142:O145" si="110">D142*C142</f>
        <v>134.93380400000001</v>
      </c>
      <c r="P142" s="102">
        <f t="shared" ref="P142:P145" si="111">O142-B142</f>
        <v>-6.6195999999990818E-2</v>
      </c>
      <c r="Q142" s="105">
        <f t="shared" ref="Q142:Q144" si="112">O142/150</f>
        <v>0.89955869333333338</v>
      </c>
      <c r="R142" s="6">
        <f t="shared" ref="R142:R145" si="113">R141+C142-T142</f>
        <v>16195.980000000009</v>
      </c>
      <c r="S142" s="118">
        <f t="shared" ref="S142:S145" si="114">R142*D142</f>
        <v>15603.207132000009</v>
      </c>
      <c r="T142" s="118"/>
      <c r="U142" s="125"/>
      <c r="V142" s="119">
        <f t="shared" ref="V142:V145" si="115">U142+V141</f>
        <v>7247.8200000000006</v>
      </c>
      <c r="W142" s="119">
        <f t="shared" ref="W142:W145" si="116">S142+V142</f>
        <v>22851.02713200001</v>
      </c>
      <c r="X142" s="109">
        <f t="shared" ref="X142:X145" si="117">X141+B142</f>
        <v>21800</v>
      </c>
      <c r="Y142" s="6">
        <f t="shared" ref="Y142:Y145" si="118">W142-X142</f>
        <v>1051.0271320000102</v>
      </c>
      <c r="Z142" s="4">
        <f t="shared" ref="Z142:Z145" si="119">W142/X142-1</f>
        <v>4.8212253761468427E-2</v>
      </c>
      <c r="AA142" s="4">
        <f t="shared" ref="AA142:AA145" si="120">S142/(X142-V142)-1</f>
        <v>7.2224720419896471E-2</v>
      </c>
      <c r="AB142" s="1">
        <f t="shared" ref="AB142:AB145" si="121">V142/W142</f>
        <v>0.31717698981899739</v>
      </c>
    </row>
    <row r="143" spans="1:28">
      <c r="A143" s="121" t="s">
        <v>523</v>
      </c>
      <c r="B143">
        <v>135</v>
      </c>
      <c r="C143" s="2">
        <v>140.57</v>
      </c>
      <c r="D143" s="3">
        <v>0.95989999999999998</v>
      </c>
      <c r="E143" s="1">
        <f t="shared" si="107"/>
        <v>0.21995542866666667</v>
      </c>
      <c r="F143" s="36">
        <f t="shared" si="108"/>
        <v>4.6257303703703623E-2</v>
      </c>
      <c r="H143" s="40">
        <f t="shared" si="109"/>
        <v>6.244735999999989</v>
      </c>
      <c r="I143" t="s">
        <v>7</v>
      </c>
      <c r="J143" s="109" t="s">
        <v>517</v>
      </c>
      <c r="K143" s="98">
        <f t="shared" si="61"/>
        <v>43677</v>
      </c>
      <c r="L143" s="99" t="str">
        <f t="shared" ca="1" si="62"/>
        <v>2019/9/9</v>
      </c>
      <c r="M143" s="97">
        <f t="shared" ca="1" si="63"/>
        <v>5400</v>
      </c>
      <c r="N143" s="122">
        <f t="shared" ca="1" si="64"/>
        <v>0.42209789629629557</v>
      </c>
      <c r="O143" s="102">
        <f t="shared" si="110"/>
        <v>134.933143</v>
      </c>
      <c r="P143" s="102">
        <f t="shared" si="111"/>
        <v>-6.6856999999998834E-2</v>
      </c>
      <c r="Q143" s="105">
        <f t="shared" si="112"/>
        <v>0.8995542866666667</v>
      </c>
      <c r="R143" s="6">
        <f t="shared" si="113"/>
        <v>16336.550000000008</v>
      </c>
      <c r="S143" s="118">
        <f t="shared" si="114"/>
        <v>15681.454345000007</v>
      </c>
      <c r="T143" s="118"/>
      <c r="U143" s="125"/>
      <c r="V143" s="119">
        <f t="shared" si="115"/>
        <v>7247.8200000000006</v>
      </c>
      <c r="W143" s="119">
        <f t="shared" si="116"/>
        <v>22929.274345000009</v>
      </c>
      <c r="X143" s="109">
        <f t="shared" si="117"/>
        <v>21935</v>
      </c>
      <c r="Y143" s="6">
        <f t="shared" si="118"/>
        <v>994.27434500000891</v>
      </c>
      <c r="Z143" s="4">
        <f t="shared" si="119"/>
        <v>4.5328212673809487E-2</v>
      </c>
      <c r="AA143" s="4">
        <f t="shared" si="120"/>
        <v>6.769674947811688E-2</v>
      </c>
      <c r="AB143" s="1">
        <f t="shared" si="121"/>
        <v>0.31609460861898014</v>
      </c>
    </row>
    <row r="144" spans="1:28">
      <c r="A144" s="121" t="s">
        <v>524</v>
      </c>
      <c r="B144">
        <v>135</v>
      </c>
      <c r="C144" s="2">
        <v>141.47999999999999</v>
      </c>
      <c r="D144" s="3">
        <v>0.95369999999999999</v>
      </c>
      <c r="E144" s="1">
        <f t="shared" si="107"/>
        <v>0.21995298400000002</v>
      </c>
      <c r="F144" s="36">
        <f t="shared" si="108"/>
        <v>5.3030399999999887E-2</v>
      </c>
      <c r="H144" s="40">
        <f t="shared" si="109"/>
        <v>7.159103999999985</v>
      </c>
      <c r="I144" t="s">
        <v>7</v>
      </c>
      <c r="J144" s="109" t="s">
        <v>518</v>
      </c>
      <c r="K144" s="98">
        <f t="shared" si="61"/>
        <v>43678</v>
      </c>
      <c r="L144" s="99" t="str">
        <f t="shared" ca="1" si="62"/>
        <v>2019/9/9</v>
      </c>
      <c r="M144" s="97">
        <f t="shared" ca="1" si="63"/>
        <v>5265</v>
      </c>
      <c r="N144" s="122">
        <f t="shared" ca="1" si="64"/>
        <v>0.49631015384615285</v>
      </c>
      <c r="O144" s="102">
        <f t="shared" si="110"/>
        <v>134.92947599999999</v>
      </c>
      <c r="P144" s="102">
        <f t="shared" si="111"/>
        <v>-7.0524000000006026E-2</v>
      </c>
      <c r="Q144" s="105">
        <f t="shared" si="112"/>
        <v>0.89952983999999991</v>
      </c>
      <c r="R144" s="6">
        <f t="shared" si="113"/>
        <v>16478.03000000001</v>
      </c>
      <c r="S144" s="118">
        <f t="shared" si="114"/>
        <v>15715.097211000009</v>
      </c>
      <c r="T144" s="118"/>
      <c r="U144" s="125"/>
      <c r="V144" s="119">
        <f t="shared" si="115"/>
        <v>7247.8200000000006</v>
      </c>
      <c r="W144" s="119">
        <f t="shared" si="116"/>
        <v>22962.917211000011</v>
      </c>
      <c r="X144" s="109">
        <f t="shared" si="117"/>
        <v>22070</v>
      </c>
      <c r="Y144" s="6">
        <f t="shared" si="118"/>
        <v>892.91721100001087</v>
      </c>
      <c r="Z144" s="4">
        <f t="shared" si="119"/>
        <v>4.0458414635252016E-2</v>
      </c>
      <c r="AA144" s="4">
        <f t="shared" si="120"/>
        <v>6.0241962450868103E-2</v>
      </c>
      <c r="AB144" s="1">
        <f t="shared" si="121"/>
        <v>0.31563149983957833</v>
      </c>
    </row>
    <row r="145" spans="1:28">
      <c r="A145" s="121" t="s">
        <v>525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107"/>
        <v>0.29000000000000004</v>
      </c>
      <c r="F145" s="36">
        <f t="shared" si="108"/>
        <v>6.5339199999999778E-2</v>
      </c>
      <c r="H145" s="40">
        <f t="shared" si="109"/>
        <v>15.681407999999948</v>
      </c>
      <c r="I145" t="s">
        <v>7</v>
      </c>
      <c r="J145" s="109" t="s">
        <v>519</v>
      </c>
      <c r="K145" s="98">
        <f t="shared" si="61"/>
        <v>43679</v>
      </c>
      <c r="L145" s="99" t="str">
        <f t="shared" ca="1" si="62"/>
        <v>2019/9/9</v>
      </c>
      <c r="M145" s="97">
        <f t="shared" ca="1" si="63"/>
        <v>9120</v>
      </c>
      <c r="N145" s="122">
        <f t="shared" ca="1" si="64"/>
        <v>0.62760021052631376</v>
      </c>
      <c r="O145" s="102">
        <f t="shared" si="110"/>
        <v>239.87944199999998</v>
      </c>
      <c r="P145" s="102">
        <f t="shared" si="111"/>
        <v>-0.12055800000001682</v>
      </c>
      <c r="Q145" s="105">
        <f>B145/150</f>
        <v>1.6</v>
      </c>
      <c r="R145" s="6">
        <f t="shared" si="113"/>
        <v>16732.490000000009</v>
      </c>
      <c r="S145" s="118">
        <f t="shared" si="114"/>
        <v>15773.718323000008</v>
      </c>
      <c r="T145" s="118"/>
      <c r="U145" s="125"/>
      <c r="V145" s="119">
        <f t="shared" si="115"/>
        <v>7247.8200000000006</v>
      </c>
      <c r="W145" s="119">
        <f t="shared" si="116"/>
        <v>23021.538323000008</v>
      </c>
      <c r="X145" s="109">
        <f t="shared" si="117"/>
        <v>22310</v>
      </c>
      <c r="Y145" s="6">
        <f t="shared" si="118"/>
        <v>711.53832300000795</v>
      </c>
      <c r="Z145" s="4">
        <f t="shared" si="119"/>
        <v>3.1893246212461035E-2</v>
      </c>
      <c r="AA145" s="4">
        <f t="shared" si="120"/>
        <v>4.7240062394687143E-2</v>
      </c>
      <c r="AB145" s="1">
        <f t="shared" si="121"/>
        <v>0.31482778858261434</v>
      </c>
    </row>
    <row r="146" spans="1:28">
      <c r="A146" s="121" t="s">
        <v>535</v>
      </c>
      <c r="B146">
        <v>240</v>
      </c>
      <c r="C146" s="2">
        <v>257.33</v>
      </c>
      <c r="D146" s="3">
        <v>0.93220000000000003</v>
      </c>
      <c r="E146" s="1">
        <f t="shared" ref="E146:E150" si="122">10%*Q146+13%</f>
        <v>0.29000000000000004</v>
      </c>
      <c r="F146" s="36">
        <f t="shared" ref="F146:F150" si="123">IF(G146="",($F$1*C146-B146)/B146,H146/B146)</f>
        <v>7.7354933333333278E-2</v>
      </c>
      <c r="H146" s="40">
        <f t="shared" ref="H146:H150" si="124">IF(G146="",$F$1*C146-B146,G146-B146)</f>
        <v>18.565183999999988</v>
      </c>
      <c r="I146" t="s">
        <v>7</v>
      </c>
      <c r="J146" s="109" t="s">
        <v>536</v>
      </c>
      <c r="K146" s="98">
        <f t="shared" si="61"/>
        <v>43682</v>
      </c>
      <c r="L146" s="99" t="str">
        <f t="shared" ca="1" si="62"/>
        <v>2019/9/9</v>
      </c>
      <c r="M146" s="97">
        <f t="shared" ca="1" si="63"/>
        <v>8400</v>
      </c>
      <c r="N146" s="122">
        <f t="shared" ca="1" si="64"/>
        <v>0.80670144761904705</v>
      </c>
      <c r="O146" s="102">
        <f t="shared" ref="O146:O150" si="125">D146*C146</f>
        <v>239.883026</v>
      </c>
      <c r="P146" s="102">
        <f t="shared" ref="P146:P150" si="126">O146-B146</f>
        <v>-0.11697399999999902</v>
      </c>
      <c r="Q146" s="105">
        <f t="shared" ref="Q146:Q150" si="127">B146/150</f>
        <v>1.6</v>
      </c>
      <c r="R146" s="6">
        <f t="shared" ref="R146:R150" si="128">R145+C146-T146</f>
        <v>16989.820000000011</v>
      </c>
      <c r="S146" s="118">
        <f t="shared" ref="S146:S150" si="129">R146*D146</f>
        <v>15837.910204000011</v>
      </c>
      <c r="T146" s="118"/>
      <c r="U146" s="125"/>
      <c r="V146" s="119">
        <f t="shared" ref="V146:V150" si="130">U146+V145</f>
        <v>7247.8200000000006</v>
      </c>
      <c r="W146" s="119">
        <f t="shared" ref="W146:W150" si="131">S146+V146</f>
        <v>23085.73020400001</v>
      </c>
      <c r="X146" s="109">
        <f t="shared" ref="X146:X150" si="132">X145+B146</f>
        <v>22550</v>
      </c>
      <c r="Y146" s="6">
        <f t="shared" ref="Y146:Y150" si="133">W146-X146</f>
        <v>535.73020400001042</v>
      </c>
      <c r="Z146" s="4">
        <f t="shared" ref="Z146:Z150" si="134">W146/X146-1</f>
        <v>2.3757436984479297E-2</v>
      </c>
      <c r="AA146" s="4">
        <f t="shared" ref="AA146:AA150" si="135">S146/(X146-V146)-1</f>
        <v>3.5010057651917004E-2</v>
      </c>
      <c r="AB146" s="1">
        <f t="shared" ref="AB146:AB150" si="136">V146/W146</f>
        <v>0.3139523825304078</v>
      </c>
    </row>
    <row r="147" spans="1:28">
      <c r="A147" s="121" t="s">
        <v>537</v>
      </c>
      <c r="B147">
        <v>360</v>
      </c>
      <c r="C147" s="2">
        <f>262.68+131.34</f>
        <v>394.02</v>
      </c>
      <c r="D147" s="3">
        <v>0.91320000000000001</v>
      </c>
      <c r="E147" s="1">
        <f t="shared" si="122"/>
        <v>0.29000000000000004</v>
      </c>
      <c r="F147" s="36">
        <f t="shared" si="123"/>
        <v>9.9753599999999817E-2</v>
      </c>
      <c r="H147" s="40">
        <f t="shared" si="124"/>
        <v>35.911295999999936</v>
      </c>
      <c r="I147" t="s">
        <v>7</v>
      </c>
      <c r="J147" s="109" t="s">
        <v>538</v>
      </c>
      <c r="K147" s="98">
        <f t="shared" si="61"/>
        <v>43683</v>
      </c>
      <c r="L147" s="99" t="str">
        <f t="shared" ca="1" si="62"/>
        <v>2019/9/9</v>
      </c>
      <c r="M147" s="97">
        <f t="shared" ca="1" si="63"/>
        <v>12240</v>
      </c>
      <c r="N147" s="122">
        <f t="shared" ca="1" si="64"/>
        <v>1.0708842352941157</v>
      </c>
      <c r="O147" s="102">
        <f t="shared" si="125"/>
        <v>359.81906399999997</v>
      </c>
      <c r="P147" s="102">
        <f t="shared" si="126"/>
        <v>-0.18093600000003107</v>
      </c>
      <c r="Q147" s="105">
        <v>1.6</v>
      </c>
      <c r="R147" s="6">
        <f t="shared" si="128"/>
        <v>17383.840000000011</v>
      </c>
      <c r="S147" s="118">
        <f t="shared" si="129"/>
        <v>15874.92268800001</v>
      </c>
      <c r="T147" s="118"/>
      <c r="U147" s="125"/>
      <c r="V147" s="119">
        <f t="shared" si="130"/>
        <v>7247.8200000000006</v>
      </c>
      <c r="W147" s="119">
        <f t="shared" si="131"/>
        <v>23122.742688000009</v>
      </c>
      <c r="X147" s="109">
        <f t="shared" si="132"/>
        <v>22910</v>
      </c>
      <c r="Y147" s="6">
        <f t="shared" si="133"/>
        <v>212.74268800000937</v>
      </c>
      <c r="Z147" s="4">
        <f t="shared" si="134"/>
        <v>9.2860186817986801E-3</v>
      </c>
      <c r="AA147" s="4">
        <f t="shared" si="135"/>
        <v>1.3583210510925703E-2</v>
      </c>
      <c r="AB147" s="1">
        <f t="shared" si="136"/>
        <v>0.31344984017667576</v>
      </c>
    </row>
    <row r="148" spans="1:28">
      <c r="A148" s="121" t="s">
        <v>539</v>
      </c>
      <c r="B148">
        <v>360</v>
      </c>
      <c r="C148" s="2">
        <v>395.75</v>
      </c>
      <c r="D148" s="3">
        <v>0.90920000000000001</v>
      </c>
      <c r="E148" s="1">
        <f t="shared" si="122"/>
        <v>0.29000000000000004</v>
      </c>
      <c r="F148" s="36">
        <f t="shared" si="123"/>
        <v>0.10458222222222212</v>
      </c>
      <c r="H148" s="40">
        <f t="shared" si="124"/>
        <v>37.649599999999964</v>
      </c>
      <c r="I148" t="s">
        <v>7</v>
      </c>
      <c r="J148" s="109" t="s">
        <v>540</v>
      </c>
      <c r="K148" s="98">
        <f t="shared" si="61"/>
        <v>43684</v>
      </c>
      <c r="L148" s="99" t="str">
        <f t="shared" ca="1" si="62"/>
        <v>2019/9/9</v>
      </c>
      <c r="M148" s="97">
        <f t="shared" ca="1" si="63"/>
        <v>11880</v>
      </c>
      <c r="N148" s="122">
        <f t="shared" ca="1" si="64"/>
        <v>1.1567427609427599</v>
      </c>
      <c r="O148" s="102">
        <f t="shared" si="125"/>
        <v>359.8159</v>
      </c>
      <c r="P148" s="102">
        <f t="shared" si="126"/>
        <v>-0.18410000000000082</v>
      </c>
      <c r="Q148" s="105">
        <v>1.6</v>
      </c>
      <c r="R148" s="6">
        <f t="shared" si="128"/>
        <v>17779.590000000011</v>
      </c>
      <c r="S148" s="118">
        <f t="shared" si="129"/>
        <v>16165.203228000009</v>
      </c>
      <c r="T148" s="118"/>
      <c r="U148" s="125"/>
      <c r="V148" s="119">
        <f t="shared" si="130"/>
        <v>7247.8200000000006</v>
      </c>
      <c r="W148" s="119">
        <f t="shared" si="131"/>
        <v>23413.023228000009</v>
      </c>
      <c r="X148" s="109">
        <f t="shared" si="132"/>
        <v>23270</v>
      </c>
      <c r="Y148" s="6">
        <f t="shared" si="133"/>
        <v>143.02322800000911</v>
      </c>
      <c r="Z148" s="4">
        <f t="shared" si="134"/>
        <v>6.1462495917494753E-3</v>
      </c>
      <c r="AA148" s="4">
        <f t="shared" si="135"/>
        <v>8.9265772822431089E-3</v>
      </c>
      <c r="AB148" s="1">
        <f t="shared" si="136"/>
        <v>0.30956361036417618</v>
      </c>
    </row>
    <row r="149" spans="1:28">
      <c r="A149" s="121" t="s">
        <v>541</v>
      </c>
      <c r="B149">
        <v>240</v>
      </c>
      <c r="C149" s="2">
        <v>262.33999999999997</v>
      </c>
      <c r="D149" s="3">
        <v>0.91439999999999999</v>
      </c>
      <c r="E149" s="1">
        <f t="shared" si="122"/>
        <v>0.29000000000000004</v>
      </c>
      <c r="F149" s="36">
        <f t="shared" si="123"/>
        <v>9.8330133333333222E-2</v>
      </c>
      <c r="H149" s="40">
        <f t="shared" si="124"/>
        <v>23.599231999999972</v>
      </c>
      <c r="I149" t="s">
        <v>7</v>
      </c>
      <c r="J149" s="109" t="s">
        <v>542</v>
      </c>
      <c r="K149" s="98">
        <f t="shared" si="61"/>
        <v>43685</v>
      </c>
      <c r="L149" s="99" t="str">
        <f t="shared" ca="1" si="62"/>
        <v>2019/9/9</v>
      </c>
      <c r="M149" s="97">
        <f t="shared" ca="1" si="63"/>
        <v>7680</v>
      </c>
      <c r="N149" s="122">
        <f t="shared" ca="1" si="64"/>
        <v>1.121578083333332</v>
      </c>
      <c r="O149" s="102">
        <f t="shared" si="125"/>
        <v>239.88369599999999</v>
      </c>
      <c r="P149" s="102">
        <f t="shared" si="126"/>
        <v>-0.11630400000001373</v>
      </c>
      <c r="Q149" s="105">
        <f t="shared" si="127"/>
        <v>1.6</v>
      </c>
      <c r="R149" s="6">
        <f t="shared" si="128"/>
        <v>18041.930000000011</v>
      </c>
      <c r="S149" s="118">
        <f t="shared" si="129"/>
        <v>16497.540792000011</v>
      </c>
      <c r="T149" s="118"/>
      <c r="U149" s="125"/>
      <c r="V149" s="119">
        <f t="shared" si="130"/>
        <v>7247.8200000000006</v>
      </c>
      <c r="W149" s="119">
        <f t="shared" si="131"/>
        <v>23745.36079200001</v>
      </c>
      <c r="X149" s="109">
        <f t="shared" si="132"/>
        <v>23510</v>
      </c>
      <c r="Y149" s="6">
        <f t="shared" si="133"/>
        <v>235.36079200001041</v>
      </c>
      <c r="Z149" s="4">
        <f t="shared" si="134"/>
        <v>1.0011092811569977E-2</v>
      </c>
      <c r="AA149" s="4">
        <f t="shared" si="135"/>
        <v>1.4472893056159064E-2</v>
      </c>
      <c r="AB149" s="1">
        <f t="shared" si="136"/>
        <v>0.30523099073911925</v>
      </c>
    </row>
    <row r="150" spans="1:28">
      <c r="A150" s="121" t="s">
        <v>543</v>
      </c>
      <c r="B150">
        <v>240</v>
      </c>
      <c r="C150" s="2">
        <v>265.32</v>
      </c>
      <c r="D150" s="3">
        <v>0.90410000000000001</v>
      </c>
      <c r="E150" s="1">
        <f t="shared" si="122"/>
        <v>0.29000000000000004</v>
      </c>
      <c r="F150" s="36">
        <f t="shared" si="123"/>
        <v>0.11080639999999989</v>
      </c>
      <c r="H150" s="40">
        <f t="shared" si="124"/>
        <v>26.593535999999972</v>
      </c>
      <c r="I150" t="s">
        <v>7</v>
      </c>
      <c r="J150" s="109" t="s">
        <v>544</v>
      </c>
      <c r="K150" s="98">
        <f t="shared" si="61"/>
        <v>43686</v>
      </c>
      <c r="L150" s="99" t="str">
        <f t="shared" ca="1" si="62"/>
        <v>2019/9/9</v>
      </c>
      <c r="M150" s="97">
        <f t="shared" ca="1" si="63"/>
        <v>7440</v>
      </c>
      <c r="N150" s="122">
        <f t="shared" ca="1" si="64"/>
        <v>1.3046559999999987</v>
      </c>
      <c r="O150" s="102">
        <f t="shared" si="125"/>
        <v>239.875812</v>
      </c>
      <c r="P150" s="102">
        <f t="shared" si="126"/>
        <v>-0.12418800000000374</v>
      </c>
      <c r="Q150" s="105">
        <f t="shared" si="127"/>
        <v>1.6</v>
      </c>
      <c r="R150" s="6">
        <f t="shared" si="128"/>
        <v>18307.250000000011</v>
      </c>
      <c r="S150" s="118">
        <f t="shared" si="129"/>
        <v>16551.584725000012</v>
      </c>
      <c r="T150" s="118"/>
      <c r="U150" s="125"/>
      <c r="V150" s="119">
        <f t="shared" si="130"/>
        <v>7247.8200000000006</v>
      </c>
      <c r="W150" s="119">
        <f t="shared" si="131"/>
        <v>23799.404725000011</v>
      </c>
      <c r="X150" s="109">
        <f t="shared" si="132"/>
        <v>23750</v>
      </c>
      <c r="Y150" s="6">
        <f t="shared" si="133"/>
        <v>49.40472500001124</v>
      </c>
      <c r="Z150" s="4">
        <f t="shared" si="134"/>
        <v>2.0801989473688831E-3</v>
      </c>
      <c r="AA150" s="4">
        <f t="shared" si="135"/>
        <v>2.9938302091003788E-3</v>
      </c>
      <c r="AB150" s="1">
        <f t="shared" si="136"/>
        <v>0.3045378690663868</v>
      </c>
    </row>
    <row r="151" spans="1:28">
      <c r="A151" s="121" t="s">
        <v>563</v>
      </c>
      <c r="B151">
        <v>240</v>
      </c>
      <c r="C151" s="2">
        <v>260.68</v>
      </c>
      <c r="D151" s="3">
        <v>0.92020000000000002</v>
      </c>
      <c r="E151" s="1">
        <f t="shared" ref="E151:E155" si="137">10%*Q151+13%</f>
        <v>0.29000000000000004</v>
      </c>
      <c r="F151" s="36">
        <f t="shared" ref="F151:F155" si="138">IF(G151="",($F$1*C151-B151)/B151,H151/B151)</f>
        <v>9.1380266666666668E-2</v>
      </c>
      <c r="H151" s="40">
        <f t="shared" ref="H151:H155" si="139">IF(G151="",$F$1*C151-B151,G151-B151)</f>
        <v>21.931263999999999</v>
      </c>
      <c r="I151" t="s">
        <v>7</v>
      </c>
      <c r="J151" s="109" t="s">
        <v>554</v>
      </c>
      <c r="K151" s="98">
        <f t="shared" si="61"/>
        <v>43689</v>
      </c>
      <c r="L151" s="99" t="str">
        <f t="shared" ca="1" si="62"/>
        <v>2019/9/9</v>
      </c>
      <c r="M151" s="97">
        <f t="shared" ca="1" si="63"/>
        <v>6720</v>
      </c>
      <c r="N151" s="122">
        <f t="shared" ca="1" si="64"/>
        <v>1.1912070476190475</v>
      </c>
      <c r="O151" s="102">
        <f t="shared" ref="O151:O155" si="140">D151*C151</f>
        <v>239.877736</v>
      </c>
      <c r="P151" s="102">
        <f t="shared" ref="P151:P155" si="141">O151-B151</f>
        <v>-0.12226400000000126</v>
      </c>
      <c r="Q151" s="105">
        <f t="shared" ref="Q151:Q155" si="142">B151/150</f>
        <v>1.6</v>
      </c>
      <c r="R151" s="6">
        <f t="shared" ref="R151:R155" si="143">R150+C151-T151</f>
        <v>18567.930000000011</v>
      </c>
      <c r="S151" s="118">
        <f t="shared" ref="S151:S155" si="144">R151*D151</f>
        <v>17086.209186000011</v>
      </c>
      <c r="T151" s="118"/>
      <c r="U151" s="125"/>
      <c r="V151" s="119">
        <f t="shared" ref="V151:V155" si="145">U151+V150</f>
        <v>7247.8200000000006</v>
      </c>
      <c r="W151" s="119">
        <f t="shared" ref="W151:W155" si="146">S151+V151</f>
        <v>24334.029186000011</v>
      </c>
      <c r="X151" s="109">
        <f t="shared" ref="X151:X155" si="147">X150+B151</f>
        <v>23990</v>
      </c>
      <c r="Y151" s="6">
        <f t="shared" ref="Y151:Y155" si="148">W151-X151</f>
        <v>344.02918600001067</v>
      </c>
      <c r="Z151" s="4">
        <f t="shared" ref="Z151:Z155" si="149">W151/X151-1</f>
        <v>1.4340524635265028E-2</v>
      </c>
      <c r="AA151" s="4">
        <f t="shared" ref="AA151:AA155" si="150">S151/(X151-V151)-1</f>
        <v>2.0548649339573011E-2</v>
      </c>
      <c r="AB151" s="1">
        <f t="shared" ref="AB151:AB155" si="151">V151/W151</f>
        <v>0.2978470989987082</v>
      </c>
    </row>
    <row r="152" spans="1:28">
      <c r="A152" s="121" t="s">
        <v>564</v>
      </c>
      <c r="B152">
        <v>240</v>
      </c>
      <c r="C152" s="2">
        <v>261.99</v>
      </c>
      <c r="D152" s="3">
        <v>0.91559999999999997</v>
      </c>
      <c r="E152" s="1">
        <f t="shared" si="137"/>
        <v>0.29000000000000004</v>
      </c>
      <c r="F152" s="36">
        <f t="shared" si="138"/>
        <v>9.6864799999999932E-2</v>
      </c>
      <c r="H152" s="40">
        <f t="shared" si="139"/>
        <v>23.247551999999985</v>
      </c>
      <c r="I152" t="s">
        <v>7</v>
      </c>
      <c r="J152" s="109" t="s">
        <v>556</v>
      </c>
      <c r="K152" s="98">
        <f t="shared" si="61"/>
        <v>43690</v>
      </c>
      <c r="L152" s="99" t="str">
        <f t="shared" ca="1" si="62"/>
        <v>2019/9/9</v>
      </c>
      <c r="M152" s="97">
        <f t="shared" ca="1" si="63"/>
        <v>6480</v>
      </c>
      <c r="N152" s="122">
        <f t="shared" ca="1" si="64"/>
        <v>1.3094685925925917</v>
      </c>
      <c r="O152" s="102">
        <f t="shared" si="140"/>
        <v>239.87804399999999</v>
      </c>
      <c r="P152" s="102">
        <f t="shared" si="141"/>
        <v>-0.1219560000000115</v>
      </c>
      <c r="Q152" s="105">
        <f t="shared" si="142"/>
        <v>1.6</v>
      </c>
      <c r="R152" s="6">
        <f t="shared" si="143"/>
        <v>18829.920000000013</v>
      </c>
      <c r="S152" s="118">
        <f t="shared" si="144"/>
        <v>17240.67475200001</v>
      </c>
      <c r="T152" s="118"/>
      <c r="U152" s="125"/>
      <c r="V152" s="119">
        <f t="shared" si="145"/>
        <v>7247.8200000000006</v>
      </c>
      <c r="W152" s="119">
        <f t="shared" si="146"/>
        <v>24488.49475200001</v>
      </c>
      <c r="X152" s="109">
        <f t="shared" si="147"/>
        <v>24230</v>
      </c>
      <c r="Y152" s="6">
        <f t="shared" si="148"/>
        <v>258.49475200000961</v>
      </c>
      <c r="Z152" s="4">
        <f t="shared" si="149"/>
        <v>1.0668376062732632E-2</v>
      </c>
      <c r="AA152" s="4">
        <f t="shared" si="150"/>
        <v>1.5221529391397981E-2</v>
      </c>
      <c r="AB152" s="1">
        <f t="shared" si="151"/>
        <v>0.29596837508389778</v>
      </c>
    </row>
    <row r="153" spans="1:28">
      <c r="A153" s="121" t="s">
        <v>565</v>
      </c>
      <c r="B153">
        <v>90</v>
      </c>
      <c r="C153" s="2">
        <v>97.72</v>
      </c>
      <c r="D153" s="3">
        <v>0.92059999999999997</v>
      </c>
      <c r="E153" s="1">
        <f t="shared" si="137"/>
        <v>0.19</v>
      </c>
      <c r="F153" s="36">
        <f t="shared" si="138"/>
        <v>9.0989511111111046E-2</v>
      </c>
      <c r="H153" s="40">
        <f t="shared" si="139"/>
        <v>8.1890559999999937</v>
      </c>
      <c r="I153" t="s">
        <v>7</v>
      </c>
      <c r="J153" s="109" t="s">
        <v>558</v>
      </c>
      <c r="K153" s="98">
        <f t="shared" si="61"/>
        <v>43691</v>
      </c>
      <c r="L153" s="99" t="str">
        <f t="shared" ca="1" si="62"/>
        <v>2019/9/9</v>
      </c>
      <c r="M153" s="97">
        <f t="shared" ca="1" si="63"/>
        <v>2340</v>
      </c>
      <c r="N153" s="122">
        <f t="shared" ca="1" si="64"/>
        <v>1.2773527521367511</v>
      </c>
      <c r="O153" s="102">
        <f t="shared" si="140"/>
        <v>89.961032000000003</v>
      </c>
      <c r="P153" s="102">
        <f t="shared" si="141"/>
        <v>-3.8967999999997005E-2</v>
      </c>
      <c r="Q153" s="105">
        <f t="shared" si="142"/>
        <v>0.6</v>
      </c>
      <c r="R153" s="6">
        <f t="shared" si="143"/>
        <v>18927.640000000014</v>
      </c>
      <c r="S153" s="118">
        <f t="shared" si="144"/>
        <v>17424.785384000013</v>
      </c>
      <c r="T153" s="118"/>
      <c r="U153" s="125"/>
      <c r="V153" s="119">
        <f t="shared" si="145"/>
        <v>7247.8200000000006</v>
      </c>
      <c r="W153" s="119">
        <f t="shared" si="146"/>
        <v>24672.605384000013</v>
      </c>
      <c r="X153" s="109">
        <f t="shared" si="147"/>
        <v>24320</v>
      </c>
      <c r="Y153" s="6">
        <f t="shared" si="148"/>
        <v>352.60538400001315</v>
      </c>
      <c r="Z153" s="4">
        <f t="shared" si="149"/>
        <v>1.4498576644737415E-2</v>
      </c>
      <c r="AA153" s="4">
        <f t="shared" si="150"/>
        <v>2.0653799573341791E-2</v>
      </c>
      <c r="AB153" s="1">
        <f t="shared" si="151"/>
        <v>0.29375981527675038</v>
      </c>
    </row>
    <row r="154" spans="1:28">
      <c r="A154" s="121" t="s">
        <v>566</v>
      </c>
      <c r="B154">
        <v>90</v>
      </c>
      <c r="C154" s="2">
        <v>97.25</v>
      </c>
      <c r="D154" s="3">
        <v>0.92500000000000004</v>
      </c>
      <c r="E154" s="1">
        <f t="shared" si="137"/>
        <v>0.19</v>
      </c>
      <c r="F154" s="36">
        <f t="shared" si="138"/>
        <v>8.5742222222222136E-2</v>
      </c>
      <c r="H154" s="40">
        <f t="shared" si="139"/>
        <v>7.7167999999999921</v>
      </c>
      <c r="I154" t="s">
        <v>7</v>
      </c>
      <c r="J154" s="109" t="s">
        <v>560</v>
      </c>
      <c r="K154" s="98">
        <f t="shared" si="61"/>
        <v>43692</v>
      </c>
      <c r="L154" s="99" t="str">
        <f t="shared" ca="1" si="62"/>
        <v>2019/9/9</v>
      </c>
      <c r="M154" s="97">
        <f t="shared" ca="1" si="63"/>
        <v>2250</v>
      </c>
      <c r="N154" s="122">
        <f t="shared" ca="1" si="64"/>
        <v>1.2518364444444432</v>
      </c>
      <c r="O154" s="102">
        <f t="shared" si="140"/>
        <v>89.956250000000011</v>
      </c>
      <c r="P154" s="102">
        <f t="shared" si="141"/>
        <v>-4.3749999999988631E-2</v>
      </c>
      <c r="Q154" s="105">
        <f t="shared" si="142"/>
        <v>0.6</v>
      </c>
      <c r="R154" s="6">
        <f t="shared" si="143"/>
        <v>19024.890000000014</v>
      </c>
      <c r="S154" s="118">
        <f t="shared" si="144"/>
        <v>17598.023250000013</v>
      </c>
      <c r="T154" s="118"/>
      <c r="U154" s="125"/>
      <c r="V154" s="119">
        <f t="shared" si="145"/>
        <v>7247.8200000000006</v>
      </c>
      <c r="W154" s="119">
        <f t="shared" si="146"/>
        <v>24845.843250000013</v>
      </c>
      <c r="X154" s="109">
        <f t="shared" si="147"/>
        <v>24410</v>
      </c>
      <c r="Y154" s="6">
        <f t="shared" si="148"/>
        <v>435.84325000001263</v>
      </c>
      <c r="Z154" s="4">
        <f t="shared" si="149"/>
        <v>1.7855110610406122E-2</v>
      </c>
      <c r="AA154" s="4">
        <f t="shared" si="150"/>
        <v>2.5395564549492766E-2</v>
      </c>
      <c r="AB154" s="1">
        <f t="shared" si="151"/>
        <v>0.29171157231703121</v>
      </c>
    </row>
    <row r="155" spans="1:28">
      <c r="A155" s="121" t="s">
        <v>567</v>
      </c>
      <c r="B155">
        <v>150</v>
      </c>
      <c r="C155" s="2">
        <v>161.53</v>
      </c>
      <c r="D155" s="3">
        <v>0.92820000000000003</v>
      </c>
      <c r="E155" s="1">
        <f t="shared" si="137"/>
        <v>0.23</v>
      </c>
      <c r="F155" s="36">
        <f t="shared" si="138"/>
        <v>8.2035626666666611E-2</v>
      </c>
      <c r="H155" s="40">
        <f t="shared" si="139"/>
        <v>12.305343999999991</v>
      </c>
      <c r="I155" t="s">
        <v>7</v>
      </c>
      <c r="J155" s="109" t="s">
        <v>562</v>
      </c>
      <c r="K155" s="98">
        <f t="shared" si="61"/>
        <v>43693</v>
      </c>
      <c r="L155" s="99" t="str">
        <f t="shared" ca="1" si="62"/>
        <v>2019/9/9</v>
      </c>
      <c r="M155" s="97">
        <f t="shared" ca="1" si="63"/>
        <v>3600</v>
      </c>
      <c r="N155" s="122">
        <f t="shared" ca="1" si="64"/>
        <v>1.2476251555555546</v>
      </c>
      <c r="O155" s="102">
        <f t="shared" si="140"/>
        <v>149.93214600000002</v>
      </c>
      <c r="P155" s="102">
        <f t="shared" si="141"/>
        <v>-6.7853999999982761E-2</v>
      </c>
      <c r="Q155" s="105">
        <f t="shared" si="142"/>
        <v>1</v>
      </c>
      <c r="R155" s="6">
        <f t="shared" si="143"/>
        <v>19186.420000000013</v>
      </c>
      <c r="S155" s="118">
        <f t="shared" si="144"/>
        <v>17808.835044000014</v>
      </c>
      <c r="T155" s="118"/>
      <c r="U155" s="125"/>
      <c r="V155" s="119">
        <f t="shared" si="145"/>
        <v>7247.8200000000006</v>
      </c>
      <c r="W155" s="119">
        <f t="shared" si="146"/>
        <v>25056.655044000014</v>
      </c>
      <c r="X155" s="109">
        <f t="shared" si="147"/>
        <v>24560</v>
      </c>
      <c r="Y155" s="6">
        <f t="shared" si="148"/>
        <v>496.65504400001373</v>
      </c>
      <c r="Z155" s="4">
        <f t="shared" si="149"/>
        <v>2.0222110912052615E-2</v>
      </c>
      <c r="AA155" s="4">
        <f t="shared" si="150"/>
        <v>2.8688186236511815E-2</v>
      </c>
      <c r="AB155" s="1">
        <f t="shared" si="151"/>
        <v>0.28925728463247291</v>
      </c>
    </row>
    <row r="156" spans="1:28">
      <c r="A156" s="121" t="s">
        <v>600</v>
      </c>
      <c r="B156">
        <v>150</v>
      </c>
      <c r="C156" s="2">
        <v>156.75</v>
      </c>
      <c r="D156" s="3">
        <v>0.95650000000000002</v>
      </c>
      <c r="E156" s="1">
        <f t="shared" ref="E156:E160" si="152">10%*Q156+13%</f>
        <v>0.23</v>
      </c>
      <c r="F156" s="36">
        <f t="shared" ref="F156:F160" si="153">IF(G156="",($F$1*C156-B156)/B156,H156/B156)</f>
        <v>5.0015999999999963E-2</v>
      </c>
      <c r="H156" s="40">
        <f t="shared" ref="H156:H160" si="154">IF(G156="",$F$1*C156-B156,G156-B156)</f>
        <v>7.5023999999999944</v>
      </c>
      <c r="I156" t="s">
        <v>7</v>
      </c>
      <c r="J156" s="109" t="s">
        <v>591</v>
      </c>
      <c r="K156" s="98">
        <f t="shared" si="61"/>
        <v>43696</v>
      </c>
      <c r="L156" s="99" t="str">
        <f t="shared" ca="1" si="62"/>
        <v>2019/9/9</v>
      </c>
      <c r="M156" s="97">
        <f t="shared" ca="1" si="63"/>
        <v>3150</v>
      </c>
      <c r="N156" s="122">
        <f t="shared" ca="1" si="64"/>
        <v>0.86932571428571359</v>
      </c>
      <c r="O156" s="102">
        <f t="shared" ref="O156:O160" si="155">D156*C156</f>
        <v>149.931375</v>
      </c>
      <c r="P156" s="102">
        <f t="shared" ref="P156:P160" si="156">O156-B156</f>
        <v>-6.8624999999997272E-2</v>
      </c>
      <c r="Q156" s="105">
        <f t="shared" ref="Q156:Q160" si="157">B156/150</f>
        <v>1</v>
      </c>
      <c r="R156" s="6">
        <f t="shared" ref="R156:R160" si="158">R155+C156-T156</f>
        <v>19343.170000000013</v>
      </c>
      <c r="S156" s="118">
        <f t="shared" ref="S156:S160" si="159">R156*D156</f>
        <v>18501.742105000012</v>
      </c>
      <c r="T156" s="118"/>
      <c r="U156" s="125"/>
      <c r="V156" s="119">
        <f t="shared" ref="V156:V160" si="160">U156+V155</f>
        <v>7247.8200000000006</v>
      </c>
      <c r="W156" s="119">
        <f t="shared" ref="W156:W160" si="161">S156+V156</f>
        <v>25749.562105000012</v>
      </c>
      <c r="X156" s="109">
        <f t="shared" ref="X156:X160" si="162">X155+B156</f>
        <v>24710</v>
      </c>
      <c r="Y156" s="6">
        <f t="shared" ref="Y156:Y160" si="163">W156-X156</f>
        <v>1039.5621050000118</v>
      </c>
      <c r="Z156" s="4">
        <f t="shared" ref="Z156:Z160" si="164">W156/X156-1</f>
        <v>4.2070502023472844E-2</v>
      </c>
      <c r="AA156" s="4">
        <f t="shared" ref="AA156:AA160" si="165">S156/(X156-V156)-1</f>
        <v>5.9532206459904202E-2</v>
      </c>
      <c r="AB156" s="1">
        <f t="shared" ref="AB156:AB160" si="166">V156/W156</f>
        <v>0.2814735244989906</v>
      </c>
    </row>
    <row r="157" spans="1:28">
      <c r="A157" s="121" t="s">
        <v>601</v>
      </c>
      <c r="B157">
        <v>135</v>
      </c>
      <c r="C157" s="2">
        <v>141.13999999999999</v>
      </c>
      <c r="D157" s="3">
        <v>0.95599999999999996</v>
      </c>
      <c r="E157" s="1">
        <f t="shared" si="152"/>
        <v>0.22000000000000003</v>
      </c>
      <c r="F157" s="36">
        <f t="shared" si="153"/>
        <v>5.0499792592592449E-2</v>
      </c>
      <c r="H157" s="40">
        <f t="shared" si="154"/>
        <v>6.8174719999999809</v>
      </c>
      <c r="I157" t="s">
        <v>7</v>
      </c>
      <c r="J157" s="109" t="s">
        <v>593</v>
      </c>
      <c r="K157" s="98">
        <f t="shared" si="61"/>
        <v>43697</v>
      </c>
      <c r="L157" s="99" t="str">
        <f t="shared" ca="1" si="62"/>
        <v>2019/9/9</v>
      </c>
      <c r="M157" s="97">
        <f t="shared" ca="1" si="63"/>
        <v>2700</v>
      </c>
      <c r="N157" s="122">
        <f t="shared" ca="1" si="64"/>
        <v>0.92162121481481218</v>
      </c>
      <c r="O157" s="102">
        <f t="shared" si="155"/>
        <v>134.92983999999998</v>
      </c>
      <c r="P157" s="102">
        <f t="shared" si="156"/>
        <v>-7.0160000000015543E-2</v>
      </c>
      <c r="Q157" s="105">
        <f t="shared" si="157"/>
        <v>0.9</v>
      </c>
      <c r="R157" s="6">
        <f t="shared" si="158"/>
        <v>19484.310000000012</v>
      </c>
      <c r="S157" s="118">
        <f t="shared" si="159"/>
        <v>18627.000360000013</v>
      </c>
      <c r="T157" s="118"/>
      <c r="U157" s="125"/>
      <c r="V157" s="119">
        <f t="shared" si="160"/>
        <v>7247.8200000000006</v>
      </c>
      <c r="W157" s="119">
        <f t="shared" si="161"/>
        <v>25874.820360000012</v>
      </c>
      <c r="X157" s="109">
        <f t="shared" si="162"/>
        <v>24845</v>
      </c>
      <c r="Y157" s="6">
        <f t="shared" si="163"/>
        <v>1029.8203600000124</v>
      </c>
      <c r="Z157" s="4">
        <f t="shared" si="164"/>
        <v>4.1449803179714806E-2</v>
      </c>
      <c r="AA157" s="4">
        <f t="shared" si="165"/>
        <v>5.8521897258538624E-2</v>
      </c>
      <c r="AB157" s="1">
        <f t="shared" si="166"/>
        <v>0.28011093020782607</v>
      </c>
    </row>
    <row r="158" spans="1:28">
      <c r="A158" s="121" t="s">
        <v>602</v>
      </c>
      <c r="B158">
        <v>135</v>
      </c>
      <c r="C158" s="2">
        <v>140.88999999999999</v>
      </c>
      <c r="D158" s="3">
        <v>0.9577</v>
      </c>
      <c r="E158" s="1">
        <f t="shared" si="152"/>
        <v>0.22000000000000003</v>
      </c>
      <c r="F158" s="36">
        <f t="shared" si="153"/>
        <v>4.8639051851851627E-2</v>
      </c>
      <c r="H158" s="40">
        <f t="shared" si="154"/>
        <v>6.5662719999999695</v>
      </c>
      <c r="I158" t="s">
        <v>7</v>
      </c>
      <c r="J158" s="109" t="s">
        <v>595</v>
      </c>
      <c r="K158" s="98">
        <f t="shared" si="61"/>
        <v>43698</v>
      </c>
      <c r="L158" s="99" t="str">
        <f t="shared" ca="1" si="62"/>
        <v>2019/9/9</v>
      </c>
      <c r="M158" s="97">
        <f t="shared" ca="1" si="63"/>
        <v>2565</v>
      </c>
      <c r="N158" s="122">
        <f t="shared" ca="1" si="64"/>
        <v>0.93438178557504437</v>
      </c>
      <c r="O158" s="102">
        <f t="shared" si="155"/>
        <v>134.930353</v>
      </c>
      <c r="P158" s="102">
        <f t="shared" si="156"/>
        <v>-6.9647000000003345E-2</v>
      </c>
      <c r="Q158" s="105">
        <f t="shared" si="157"/>
        <v>0.9</v>
      </c>
      <c r="R158" s="6">
        <f t="shared" si="158"/>
        <v>19625.200000000012</v>
      </c>
      <c r="S158" s="118">
        <f t="shared" si="159"/>
        <v>18795.05404000001</v>
      </c>
      <c r="T158" s="118"/>
      <c r="U158" s="125"/>
      <c r="V158" s="119">
        <f t="shared" si="160"/>
        <v>7247.8200000000006</v>
      </c>
      <c r="W158" s="119">
        <f t="shared" si="161"/>
        <v>26042.87404000001</v>
      </c>
      <c r="X158" s="109">
        <f t="shared" si="162"/>
        <v>24980</v>
      </c>
      <c r="Y158" s="6">
        <f t="shared" si="163"/>
        <v>1062.8740400000097</v>
      </c>
      <c r="Z158" s="4">
        <f t="shared" si="164"/>
        <v>4.2549000800640835E-2</v>
      </c>
      <c r="AA158" s="4">
        <f t="shared" si="165"/>
        <v>5.994040439472248E-2</v>
      </c>
      <c r="AB158" s="1">
        <f t="shared" si="166"/>
        <v>0.27830338498231272</v>
      </c>
    </row>
    <row r="159" spans="1:28">
      <c r="A159" s="121" t="s">
        <v>603</v>
      </c>
      <c r="B159">
        <v>135</v>
      </c>
      <c r="C159" s="2">
        <v>140.76</v>
      </c>
      <c r="D159" s="3">
        <v>0.95860000000000001</v>
      </c>
      <c r="E159" s="1">
        <f t="shared" si="152"/>
        <v>0.22000000000000003</v>
      </c>
      <c r="F159" s="36">
        <f t="shared" si="153"/>
        <v>4.7671466666666565E-2</v>
      </c>
      <c r="H159" s="40">
        <f t="shared" si="154"/>
        <v>6.4356479999999863</v>
      </c>
      <c r="I159" t="s">
        <v>7</v>
      </c>
      <c r="J159" s="109" t="s">
        <v>597</v>
      </c>
      <c r="K159" s="98">
        <f t="shared" si="61"/>
        <v>43699</v>
      </c>
      <c r="L159" s="99" t="str">
        <f t="shared" ca="1" si="62"/>
        <v>2019/9/9</v>
      </c>
      <c r="M159" s="97">
        <f t="shared" ca="1" si="63"/>
        <v>2430</v>
      </c>
      <c r="N159" s="122">
        <f t="shared" ca="1" si="64"/>
        <v>0.96667140740740543</v>
      </c>
      <c r="O159" s="102">
        <f t="shared" si="155"/>
        <v>134.932536</v>
      </c>
      <c r="P159" s="102">
        <f t="shared" si="156"/>
        <v>-6.7464000000001079E-2</v>
      </c>
      <c r="Q159" s="105">
        <f t="shared" si="157"/>
        <v>0.9</v>
      </c>
      <c r="R159" s="6">
        <f t="shared" si="158"/>
        <v>19765.96000000001</v>
      </c>
      <c r="S159" s="118">
        <f t="shared" si="159"/>
        <v>18947.649256000012</v>
      </c>
      <c r="T159" s="118"/>
      <c r="U159" s="125"/>
      <c r="V159" s="119">
        <f t="shared" si="160"/>
        <v>7247.8200000000006</v>
      </c>
      <c r="W159" s="119">
        <f t="shared" si="161"/>
        <v>26195.469256000011</v>
      </c>
      <c r="X159" s="109">
        <f t="shared" si="162"/>
        <v>25115</v>
      </c>
      <c r="Y159" s="6">
        <f t="shared" si="163"/>
        <v>1080.4692560000112</v>
      </c>
      <c r="Z159" s="4">
        <f t="shared" si="164"/>
        <v>4.3020874218594907E-2</v>
      </c>
      <c r="AA159" s="4">
        <f t="shared" si="165"/>
        <v>6.0472288072320968E-2</v>
      </c>
      <c r="AB159" s="1">
        <f t="shared" si="166"/>
        <v>0.27668219756513446</v>
      </c>
    </row>
    <row r="160" spans="1:28">
      <c r="A160" s="121" t="s">
        <v>604</v>
      </c>
      <c r="B160">
        <v>135</v>
      </c>
      <c r="C160" s="2">
        <v>140.72999999999999</v>
      </c>
      <c r="D160" s="3">
        <v>0.95879999999999999</v>
      </c>
      <c r="E160" s="1">
        <f t="shared" si="152"/>
        <v>0.22000000000000003</v>
      </c>
      <c r="F160" s="36">
        <f t="shared" si="153"/>
        <v>4.7448177777777621E-2</v>
      </c>
      <c r="H160" s="40">
        <f t="shared" si="154"/>
        <v>6.4055039999999792</v>
      </c>
      <c r="I160" t="s">
        <v>7</v>
      </c>
      <c r="J160" s="109" t="s">
        <v>599</v>
      </c>
      <c r="K160" s="98">
        <f t="shared" si="61"/>
        <v>43700</v>
      </c>
      <c r="L160" s="99" t="str">
        <f t="shared" ca="1" si="62"/>
        <v>2019/9/9</v>
      </c>
      <c r="M160" s="97">
        <f t="shared" ca="1" si="63"/>
        <v>2295</v>
      </c>
      <c r="N160" s="122">
        <f t="shared" ca="1" si="64"/>
        <v>1.018740287581696</v>
      </c>
      <c r="O160" s="102">
        <f t="shared" si="155"/>
        <v>134.93192399999998</v>
      </c>
      <c r="P160" s="102">
        <f t="shared" si="156"/>
        <v>-6.8076000000019121E-2</v>
      </c>
      <c r="Q160" s="105">
        <f t="shared" si="157"/>
        <v>0.9</v>
      </c>
      <c r="R160" s="6">
        <f t="shared" si="158"/>
        <v>19906.69000000001</v>
      </c>
      <c r="S160" s="118">
        <f t="shared" si="159"/>
        <v>19086.534372000009</v>
      </c>
      <c r="T160" s="118"/>
      <c r="U160" s="125"/>
      <c r="V160" s="119">
        <f t="shared" si="160"/>
        <v>7247.8200000000006</v>
      </c>
      <c r="W160" s="119">
        <f t="shared" si="161"/>
        <v>26334.354372000009</v>
      </c>
      <c r="X160" s="109">
        <f t="shared" si="162"/>
        <v>25250</v>
      </c>
      <c r="Y160" s="6">
        <f t="shared" si="163"/>
        <v>1084.3543720000089</v>
      </c>
      <c r="Z160" s="4">
        <f t="shared" si="164"/>
        <v>4.2944727603960731E-2</v>
      </c>
      <c r="AA160" s="4">
        <f t="shared" si="165"/>
        <v>6.023461447446965E-2</v>
      </c>
      <c r="AB160" s="1">
        <f t="shared" si="166"/>
        <v>0.27522299949400858</v>
      </c>
    </row>
    <row r="161" spans="1:28">
      <c r="A161" s="121" t="s">
        <v>617</v>
      </c>
      <c r="B161">
        <v>135</v>
      </c>
      <c r="C161" s="2">
        <v>141.47</v>
      </c>
      <c r="D161" s="3">
        <v>0.95379999999999998</v>
      </c>
      <c r="E161" s="1">
        <f t="shared" ref="E161:E165" si="167">10%*Q161+13%</f>
        <v>0.22000000000000003</v>
      </c>
      <c r="F161" s="36">
        <f t="shared" ref="F161:F165" si="168">IF(G161="",($F$1*C161-B161)/B161,H161/B161)</f>
        <v>5.295597037037017E-2</v>
      </c>
      <c r="H161" s="40">
        <f t="shared" ref="H161:H165" si="169">IF(G161="",$F$1*C161-B161,G161-B161)</f>
        <v>7.1490559999999732</v>
      </c>
      <c r="I161" t="s">
        <v>7</v>
      </c>
      <c r="J161" s="109" t="s">
        <v>608</v>
      </c>
      <c r="K161" s="98">
        <f t="shared" si="61"/>
        <v>43703</v>
      </c>
      <c r="L161" s="99" t="str">
        <f t="shared" ca="1" si="62"/>
        <v>2019/9/9</v>
      </c>
      <c r="M161" s="97">
        <f t="shared" ca="1" si="63"/>
        <v>1890</v>
      </c>
      <c r="N161" s="122">
        <f t="shared" ca="1" si="64"/>
        <v>1.3806377989417937</v>
      </c>
      <c r="O161" s="102">
        <f t="shared" ref="O161:O165" si="170">D161*C161</f>
        <v>134.93408600000001</v>
      </c>
      <c r="P161" s="102">
        <f t="shared" ref="P161:P165" si="171">O161-B161</f>
        <v>-6.5913999999992257E-2</v>
      </c>
      <c r="Q161" s="105">
        <f t="shared" ref="Q161:Q165" si="172">B161/150</f>
        <v>0.9</v>
      </c>
      <c r="R161" s="6">
        <f t="shared" ref="R161:R165" si="173">R160+C161-T161</f>
        <v>20048.160000000011</v>
      </c>
      <c r="S161" s="118">
        <f t="shared" ref="S161:S165" si="174">R161*D161</f>
        <v>19121.935008000011</v>
      </c>
      <c r="T161" s="118"/>
      <c r="U161" s="125"/>
      <c r="V161" s="119">
        <f t="shared" ref="V161:V165" si="175">U161+V160</f>
        <v>7247.8200000000006</v>
      </c>
      <c r="W161" s="119">
        <f t="shared" ref="W161:W165" si="176">S161+V161</f>
        <v>26369.755008000011</v>
      </c>
      <c r="X161" s="109">
        <f t="shared" ref="X161:X165" si="177">X160+B161</f>
        <v>25385</v>
      </c>
      <c r="Y161" s="6">
        <f t="shared" ref="Y161:Y165" si="178">W161-X161</f>
        <v>984.755008000011</v>
      </c>
      <c r="Z161" s="4">
        <f t="shared" ref="Z161:Z165" si="179">W161/X161-1</f>
        <v>3.8792791333465138E-2</v>
      </c>
      <c r="AA161" s="4">
        <f t="shared" ref="AA161:AA165" si="180">S161/(X161-V161)-1</f>
        <v>5.4294824664033348E-2</v>
      </c>
      <c r="AB161" s="1">
        <f t="shared" ref="AB161:AB165" si="181">V161/W161</f>
        <v>0.27485352055038698</v>
      </c>
    </row>
    <row r="162" spans="1:28">
      <c r="A162" s="121" t="s">
        <v>618</v>
      </c>
      <c r="B162">
        <v>135</v>
      </c>
      <c r="C162" s="2">
        <v>139.22</v>
      </c>
      <c r="D162" s="3">
        <v>0.96919999999999995</v>
      </c>
      <c r="E162" s="1">
        <f t="shared" si="167"/>
        <v>0.22000000000000003</v>
      </c>
      <c r="F162" s="36">
        <f t="shared" si="168"/>
        <v>3.6209303703703587E-2</v>
      </c>
      <c r="H162" s="40">
        <f t="shared" si="169"/>
        <v>4.8882559999999842</v>
      </c>
      <c r="I162" t="s">
        <v>7</v>
      </c>
      <c r="J162" s="109" t="s">
        <v>610</v>
      </c>
      <c r="K162" s="98">
        <f t="shared" si="61"/>
        <v>43704</v>
      </c>
      <c r="L162" s="99" t="str">
        <f t="shared" ca="1" si="62"/>
        <v>2019/9/9</v>
      </c>
      <c r="M162" s="97">
        <f t="shared" ca="1" si="63"/>
        <v>1755</v>
      </c>
      <c r="N162" s="122">
        <f t="shared" ca="1" si="64"/>
        <v>1.0166458347578313</v>
      </c>
      <c r="O162" s="102">
        <f t="shared" si="170"/>
        <v>134.93202399999998</v>
      </c>
      <c r="P162" s="102">
        <f t="shared" si="171"/>
        <v>-6.7976000000015802E-2</v>
      </c>
      <c r="Q162" s="105">
        <f t="shared" si="172"/>
        <v>0.9</v>
      </c>
      <c r="R162" s="6">
        <f t="shared" si="173"/>
        <v>20187.380000000012</v>
      </c>
      <c r="S162" s="118">
        <f t="shared" si="174"/>
        <v>19565.60869600001</v>
      </c>
      <c r="T162" s="118"/>
      <c r="U162" s="125"/>
      <c r="V162" s="119">
        <f t="shared" si="175"/>
        <v>7247.8200000000006</v>
      </c>
      <c r="W162" s="119">
        <f t="shared" si="176"/>
        <v>26813.42869600001</v>
      </c>
      <c r="X162" s="109">
        <f t="shared" si="177"/>
        <v>25520</v>
      </c>
      <c r="Y162" s="6">
        <f t="shared" si="178"/>
        <v>1293.4286960000099</v>
      </c>
      <c r="Z162" s="4">
        <f t="shared" si="179"/>
        <v>5.0682942633229144E-2</v>
      </c>
      <c r="AA162" s="4">
        <f t="shared" si="180"/>
        <v>7.078677508649811E-2</v>
      </c>
      <c r="AB162" s="1">
        <f t="shared" si="181"/>
        <v>0.27030560254613095</v>
      </c>
    </row>
    <row r="163" spans="1:28">
      <c r="A163" s="121" t="s">
        <v>619</v>
      </c>
      <c r="B163">
        <v>135</v>
      </c>
      <c r="C163" s="2">
        <v>139.30000000000001</v>
      </c>
      <c r="D163" s="3">
        <v>0.96860000000000002</v>
      </c>
      <c r="E163" s="1">
        <f t="shared" si="167"/>
        <v>0.22000000000000003</v>
      </c>
      <c r="F163" s="36">
        <f t="shared" si="168"/>
        <v>3.6804740740740693E-2</v>
      </c>
      <c r="H163" s="40">
        <f t="shared" si="169"/>
        <v>4.9686399999999935</v>
      </c>
      <c r="I163" t="s">
        <v>7</v>
      </c>
      <c r="J163" s="109" t="s">
        <v>612</v>
      </c>
      <c r="K163" s="98">
        <f t="shared" si="61"/>
        <v>43705</v>
      </c>
      <c r="L163" s="99" t="str">
        <f t="shared" ca="1" si="62"/>
        <v>2019/9/9</v>
      </c>
      <c r="M163" s="97">
        <f t="shared" ca="1" si="63"/>
        <v>1620</v>
      </c>
      <c r="N163" s="122">
        <f t="shared" ca="1" si="64"/>
        <v>1.119477530864196</v>
      </c>
      <c r="O163" s="102">
        <f t="shared" si="170"/>
        <v>134.92598000000001</v>
      </c>
      <c r="P163" s="102">
        <f t="shared" si="171"/>
        <v>-7.4019999999990205E-2</v>
      </c>
      <c r="Q163" s="105">
        <f t="shared" si="172"/>
        <v>0.9</v>
      </c>
      <c r="R163" s="6">
        <f t="shared" si="173"/>
        <v>20326.680000000011</v>
      </c>
      <c r="S163" s="118">
        <f t="shared" si="174"/>
        <v>19688.42224800001</v>
      </c>
      <c r="T163" s="118"/>
      <c r="U163" s="125"/>
      <c r="V163" s="119">
        <f t="shared" si="175"/>
        <v>7247.8200000000006</v>
      </c>
      <c r="W163" s="119">
        <f t="shared" si="176"/>
        <v>26936.24224800001</v>
      </c>
      <c r="X163" s="109">
        <f t="shared" si="177"/>
        <v>25655</v>
      </c>
      <c r="Y163" s="6">
        <f t="shared" si="178"/>
        <v>1281.2422480000096</v>
      </c>
      <c r="Z163" s="4">
        <f t="shared" si="179"/>
        <v>4.9941229701812917E-2</v>
      </c>
      <c r="AA163" s="4">
        <f t="shared" si="180"/>
        <v>6.960556956578956E-2</v>
      </c>
      <c r="AB163" s="1">
        <f t="shared" si="181"/>
        <v>0.26907316667521225</v>
      </c>
    </row>
    <row r="164" spans="1:28">
      <c r="A164" s="121" t="s">
        <v>620</v>
      </c>
      <c r="B164">
        <v>135</v>
      </c>
      <c r="C164" s="2">
        <v>139.09</v>
      </c>
      <c r="D164" s="3">
        <v>0.97009999999999996</v>
      </c>
      <c r="E164" s="1">
        <f t="shared" si="167"/>
        <v>0.22000000000000003</v>
      </c>
      <c r="F164" s="36">
        <f t="shared" si="168"/>
        <v>3.5241718518518525E-2</v>
      </c>
      <c r="H164" s="40">
        <f t="shared" si="169"/>
        <v>4.757632000000001</v>
      </c>
      <c r="I164" t="s">
        <v>7</v>
      </c>
      <c r="J164" s="109" t="s">
        <v>614</v>
      </c>
      <c r="K164" s="98">
        <f t="shared" si="61"/>
        <v>43706</v>
      </c>
      <c r="L164" s="99" t="str">
        <f t="shared" ca="1" si="62"/>
        <v>2019/9/9</v>
      </c>
      <c r="M164" s="97">
        <f t="shared" ca="1" si="63"/>
        <v>1485</v>
      </c>
      <c r="N164" s="122">
        <f t="shared" ca="1" si="64"/>
        <v>1.1693842962962964</v>
      </c>
      <c r="O164" s="102">
        <f t="shared" si="170"/>
        <v>134.931209</v>
      </c>
      <c r="P164" s="102">
        <f t="shared" si="171"/>
        <v>-6.8791000000004487E-2</v>
      </c>
      <c r="Q164" s="105">
        <f t="shared" si="172"/>
        <v>0.9</v>
      </c>
      <c r="R164" s="6">
        <f t="shared" si="173"/>
        <v>20465.770000000011</v>
      </c>
      <c r="S164" s="118">
        <f t="shared" si="174"/>
        <v>19853.843477000009</v>
      </c>
      <c r="T164" s="118"/>
      <c r="U164" s="125"/>
      <c r="V164" s="119">
        <f t="shared" si="175"/>
        <v>7247.8200000000006</v>
      </c>
      <c r="W164" s="119">
        <f t="shared" si="176"/>
        <v>27101.663477000009</v>
      </c>
      <c r="X164" s="109">
        <f t="shared" si="177"/>
        <v>25790</v>
      </c>
      <c r="Y164" s="6">
        <f t="shared" si="178"/>
        <v>1311.6634770000092</v>
      </c>
      <c r="Z164" s="4">
        <f t="shared" si="179"/>
        <v>5.0859382590151547E-2</v>
      </c>
      <c r="AA164" s="4">
        <f t="shared" si="180"/>
        <v>7.07394425574559E-2</v>
      </c>
      <c r="AB164" s="1">
        <f t="shared" si="181"/>
        <v>0.26743081678919478</v>
      </c>
    </row>
    <row r="165" spans="1:28">
      <c r="A165" s="121" t="s">
        <v>621</v>
      </c>
      <c r="B165">
        <v>135</v>
      </c>
      <c r="C165" s="2">
        <v>140.29</v>
      </c>
      <c r="D165" s="3">
        <v>0.96179999999999999</v>
      </c>
      <c r="E165" s="1">
        <f t="shared" si="167"/>
        <v>0.22000000000000003</v>
      </c>
      <c r="F165" s="36">
        <f t="shared" si="168"/>
        <v>4.4173274074073857E-2</v>
      </c>
      <c r="H165" s="40">
        <f t="shared" si="169"/>
        <v>5.9633919999999705</v>
      </c>
      <c r="I165" t="s">
        <v>7</v>
      </c>
      <c r="J165" s="109" t="s">
        <v>616</v>
      </c>
      <c r="K165" s="98">
        <f t="shared" si="61"/>
        <v>43707</v>
      </c>
      <c r="L165" s="99" t="str">
        <f t="shared" ca="1" si="62"/>
        <v>2019/9/9</v>
      </c>
      <c r="M165" s="97">
        <f t="shared" ca="1" si="63"/>
        <v>1350</v>
      </c>
      <c r="N165" s="122">
        <f t="shared" ca="1" si="64"/>
        <v>1.6123245037036955</v>
      </c>
      <c r="O165" s="102">
        <f t="shared" si="170"/>
        <v>134.93092199999998</v>
      </c>
      <c r="P165" s="102">
        <f t="shared" si="171"/>
        <v>-6.9078000000018847E-2</v>
      </c>
      <c r="Q165" s="105">
        <f t="shared" si="172"/>
        <v>0.9</v>
      </c>
      <c r="R165" s="6">
        <f t="shared" si="173"/>
        <v>20606.060000000012</v>
      </c>
      <c r="S165" s="118">
        <f t="shared" si="174"/>
        <v>19818.908508000011</v>
      </c>
      <c r="T165" s="118"/>
      <c r="U165" s="125"/>
      <c r="V165" s="119">
        <f t="shared" si="175"/>
        <v>7247.8200000000006</v>
      </c>
      <c r="W165" s="119">
        <f t="shared" si="176"/>
        <v>27066.728508000011</v>
      </c>
      <c r="X165" s="109">
        <f t="shared" si="177"/>
        <v>25925</v>
      </c>
      <c r="Y165" s="6">
        <f t="shared" si="178"/>
        <v>1141.7285080000111</v>
      </c>
      <c r="Z165" s="4">
        <f t="shared" si="179"/>
        <v>4.4039672439730504E-2</v>
      </c>
      <c r="AA165" s="4">
        <f t="shared" si="180"/>
        <v>6.1129598151327569E-2</v>
      </c>
      <c r="AB165" s="1">
        <f t="shared" si="181"/>
        <v>0.26777598917644552</v>
      </c>
    </row>
    <row r="166" spans="1:28">
      <c r="A166" s="121" t="s">
        <v>644</v>
      </c>
      <c r="B166">
        <v>135</v>
      </c>
      <c r="C166" s="2">
        <v>137.08000000000001</v>
      </c>
      <c r="D166" s="3">
        <v>0.98429999999999995</v>
      </c>
      <c r="E166" s="1">
        <f t="shared" ref="E166" si="182">10%*Q166+13%</f>
        <v>0.22000000000000003</v>
      </c>
      <c r="F166" s="36">
        <f t="shared" ref="F166" si="183">IF(G166="",($F$1*C166-B166)/B166,H166/B166)</f>
        <v>2.0281362962963047E-2</v>
      </c>
      <c r="H166" s="40">
        <f t="shared" ref="H166" si="184">IF(G166="",$F$1*C166-B166,G166-B166)</f>
        <v>2.7379840000000115</v>
      </c>
      <c r="I166" t="s">
        <v>7</v>
      </c>
      <c r="J166" s="109" t="s">
        <v>635</v>
      </c>
      <c r="K166" s="98">
        <f t="shared" ref="K166" si="185">DATE(MID(J166,1,4),MID(J166,5,2),MID(J166,7,2))</f>
        <v>43710</v>
      </c>
      <c r="L166" s="99" t="str">
        <f t="shared" ref="L166" ca="1" si="186">IF(LEN(J166) &gt; 15,DATE(MID(J166,12,4),MID(J166,16,2),MID(J166,18,2)),TEXT(TODAY(),"yyyy/m/d"))</f>
        <v>2019/9/9</v>
      </c>
      <c r="M166" s="97">
        <f t="shared" ref="M166" ca="1" si="187">(L166-K166)*B166</f>
        <v>945</v>
      </c>
      <c r="N166" s="122">
        <f t="shared" ref="N166" ca="1" si="188">H166/M166*365</f>
        <v>1.057528211640216</v>
      </c>
      <c r="O166" s="102">
        <f t="shared" ref="O166" si="189">D166*C166</f>
        <v>134.92784399999999</v>
      </c>
      <c r="P166" s="102">
        <f t="shared" ref="P166" si="190">O166-B166</f>
        <v>-7.215600000000677E-2</v>
      </c>
      <c r="Q166" s="105">
        <f t="shared" ref="Q166" si="191">B166/150</f>
        <v>0.9</v>
      </c>
      <c r="R166" s="6">
        <f t="shared" ref="R166" si="192">R165+C166-T166</f>
        <v>20743.140000000014</v>
      </c>
      <c r="S166" s="118">
        <f t="shared" ref="S166" si="193">R166*D166</f>
        <v>20417.472702000014</v>
      </c>
      <c r="T166" s="118"/>
      <c r="U166" s="125"/>
      <c r="V166" s="119">
        <f t="shared" ref="V166" si="194">U166+V165</f>
        <v>7247.8200000000006</v>
      </c>
      <c r="W166" s="119">
        <f t="shared" ref="W166" si="195">S166+V166</f>
        <v>27665.292702000013</v>
      </c>
      <c r="X166" s="109">
        <f t="shared" ref="X166" si="196">X165+B166</f>
        <v>26060</v>
      </c>
      <c r="Y166" s="6">
        <f t="shared" ref="Y166" si="197">W166-X166</f>
        <v>1605.2927020000134</v>
      </c>
      <c r="Z166" s="4">
        <f t="shared" ref="Z166" si="198">W166/X166-1</f>
        <v>6.1599873445894682E-2</v>
      </c>
      <c r="AA166" s="4">
        <f t="shared" ref="AA166" si="199">S166/(X166-V166)-1</f>
        <v>8.5332625033356813E-2</v>
      </c>
      <c r="AB166" s="1">
        <f t="shared" ref="AB166" si="200">V166/W166</f>
        <v>0.26198240799657369</v>
      </c>
    </row>
    <row r="167" spans="1:28">
      <c r="A167" s="121" t="s">
        <v>645</v>
      </c>
      <c r="B167">
        <v>135</v>
      </c>
      <c r="C167" s="2">
        <v>136.25</v>
      </c>
      <c r="D167" s="3">
        <v>0.99029999999999996</v>
      </c>
      <c r="E167" s="1">
        <f t="shared" ref="E167:E170" si="201">10%*Q167+13%</f>
        <v>0.22000000000000003</v>
      </c>
      <c r="F167" s="36">
        <f t="shared" ref="F167:F170" si="202">IF(G167="",($F$1*C167-B167)/B167,H167/B167)</f>
        <v>1.4103703703703677E-2</v>
      </c>
      <c r="H167" s="40">
        <f t="shared" ref="H167:H170" si="203">IF(G167="",$F$1*C167-B167,G167-B167)</f>
        <v>1.9039999999999964</v>
      </c>
      <c r="I167" t="s">
        <v>7</v>
      </c>
      <c r="J167" s="109" t="s">
        <v>637</v>
      </c>
      <c r="K167" s="98">
        <f t="shared" ref="K167:K170" si="204">DATE(MID(J167,1,4),MID(J167,5,2),MID(J167,7,2))</f>
        <v>43711</v>
      </c>
      <c r="L167" s="99" t="str">
        <f t="shared" ref="L167:L170" ca="1" si="205">IF(LEN(J167) &gt; 15,DATE(MID(J167,12,4),MID(J167,16,2),MID(J167,18,2)),TEXT(TODAY(),"yyyy/m/d"))</f>
        <v>2019/9/9</v>
      </c>
      <c r="M167" s="97">
        <f t="shared" ref="M167:M170" ca="1" si="206">(L167-K167)*B167</f>
        <v>810</v>
      </c>
      <c r="N167" s="122">
        <f t="shared" ref="N167:N170" ca="1" si="207">H167/M167*365</f>
        <v>0.85797530864197369</v>
      </c>
      <c r="O167" s="102">
        <f t="shared" ref="O167:O170" si="208">D167*C167</f>
        <v>134.92837499999999</v>
      </c>
      <c r="P167" s="102">
        <f t="shared" ref="P167:P170" si="209">O167-B167</f>
        <v>-7.1625000000011596E-2</v>
      </c>
      <c r="Q167" s="105">
        <f t="shared" ref="Q167:Q170" si="210">B167/150</f>
        <v>0.9</v>
      </c>
      <c r="R167" s="6">
        <f t="shared" ref="R167:R170" si="211">R166+C167-T167</f>
        <v>20879.390000000014</v>
      </c>
      <c r="S167" s="118">
        <f t="shared" ref="S167:S170" si="212">R167*D167</f>
        <v>20676.859917000013</v>
      </c>
      <c r="T167" s="118"/>
      <c r="U167" s="125"/>
      <c r="V167" s="119">
        <f t="shared" ref="V167:V170" si="213">U167+V166</f>
        <v>7247.8200000000006</v>
      </c>
      <c r="W167" s="119">
        <f t="shared" ref="W167:W170" si="214">S167+V167</f>
        <v>27924.679917000012</v>
      </c>
      <c r="X167" s="109">
        <f t="shared" ref="X167:X170" si="215">X166+B167</f>
        <v>26195</v>
      </c>
      <c r="Y167" s="6">
        <f t="shared" ref="Y167:Y170" si="216">W167-X167</f>
        <v>1729.6799170000122</v>
      </c>
      <c r="Z167" s="4">
        <f t="shared" ref="Z167:Z170" si="217">W167/X167-1</f>
        <v>6.603091876312317E-2</v>
      </c>
      <c r="AA167" s="4">
        <f t="shared" ref="AA167:AA170" si="218">S167/(X167-V167)-1</f>
        <v>9.1289570110170137E-2</v>
      </c>
      <c r="AB167" s="1">
        <f t="shared" ref="AB167:AB170" si="219">V167/W167</f>
        <v>0.25954890160039634</v>
      </c>
    </row>
    <row r="168" spans="1:28">
      <c r="A168" s="121" t="s">
        <v>646</v>
      </c>
      <c r="B168">
        <v>135</v>
      </c>
      <c r="C168" s="2">
        <v>135.02000000000001</v>
      </c>
      <c r="D168" s="3">
        <v>0.99929999999999997</v>
      </c>
      <c r="E168" s="1">
        <f t="shared" si="201"/>
        <v>0.22000000000000003</v>
      </c>
      <c r="F168" s="36">
        <f t="shared" si="202"/>
        <v>4.9488592592591956E-3</v>
      </c>
      <c r="H168" s="40">
        <f t="shared" si="203"/>
        <v>0.66809599999999136</v>
      </c>
      <c r="I168" t="s">
        <v>7</v>
      </c>
      <c r="J168" s="109" t="s">
        <v>639</v>
      </c>
      <c r="K168" s="98">
        <f t="shared" si="204"/>
        <v>43712</v>
      </c>
      <c r="L168" s="99" t="str">
        <f t="shared" ca="1" si="205"/>
        <v>2019/9/9</v>
      </c>
      <c r="M168" s="97">
        <f t="shared" ca="1" si="206"/>
        <v>675</v>
      </c>
      <c r="N168" s="122">
        <f t="shared" ca="1" si="207"/>
        <v>0.36126672592592124</v>
      </c>
      <c r="O168" s="102">
        <f t="shared" si="208"/>
        <v>134.92548600000001</v>
      </c>
      <c r="P168" s="102">
        <f t="shared" si="209"/>
        <v>-7.451399999999353E-2</v>
      </c>
      <c r="Q168" s="105">
        <f t="shared" si="210"/>
        <v>0.9</v>
      </c>
      <c r="R168" s="6">
        <f t="shared" si="211"/>
        <v>21014.410000000014</v>
      </c>
      <c r="S168" s="118">
        <f t="shared" si="212"/>
        <v>20999.699913000015</v>
      </c>
      <c r="T168" s="118"/>
      <c r="U168" s="125"/>
      <c r="V168" s="119">
        <f t="shared" si="213"/>
        <v>7247.8200000000006</v>
      </c>
      <c r="W168" s="119">
        <f t="shared" si="214"/>
        <v>28247.519913000015</v>
      </c>
      <c r="X168" s="109">
        <f t="shared" si="215"/>
        <v>26330</v>
      </c>
      <c r="Y168" s="6">
        <f t="shared" si="216"/>
        <v>1917.5199130000146</v>
      </c>
      <c r="Z168" s="4">
        <f t="shared" si="217"/>
        <v>7.2826430421572885E-2</v>
      </c>
      <c r="AA168" s="4">
        <f t="shared" si="218"/>
        <v>0.10048746594990798</v>
      </c>
      <c r="AB168" s="1">
        <f t="shared" si="219"/>
        <v>0.2565825255570286</v>
      </c>
    </row>
    <row r="169" spans="1:28">
      <c r="A169" s="121" t="s">
        <v>647</v>
      </c>
      <c r="B169">
        <v>135</v>
      </c>
      <c r="C169" s="2">
        <v>133.81</v>
      </c>
      <c r="D169" s="3">
        <v>1.0084</v>
      </c>
      <c r="E169" s="1">
        <f t="shared" si="201"/>
        <v>0.22000000000000003</v>
      </c>
      <c r="F169" s="36">
        <f t="shared" si="202"/>
        <v>-4.0571259259260624E-3</v>
      </c>
      <c r="H169" s="40">
        <f t="shared" si="203"/>
        <v>-0.54771200000001841</v>
      </c>
      <c r="I169" t="s">
        <v>7</v>
      </c>
      <c r="J169" s="109" t="s">
        <v>641</v>
      </c>
      <c r="K169" s="98">
        <f t="shared" si="204"/>
        <v>43713</v>
      </c>
      <c r="L169" s="99" t="str">
        <f t="shared" ca="1" si="205"/>
        <v>2019/9/9</v>
      </c>
      <c r="M169" s="97">
        <f t="shared" ca="1" si="206"/>
        <v>540</v>
      </c>
      <c r="N169" s="122">
        <f t="shared" ca="1" si="207"/>
        <v>-0.37021274074075317</v>
      </c>
      <c r="O169" s="102">
        <f t="shared" si="208"/>
        <v>134.93400399999999</v>
      </c>
      <c r="P169" s="102">
        <f t="shared" si="209"/>
        <v>-6.59960000000126E-2</v>
      </c>
      <c r="Q169" s="105">
        <f t="shared" si="210"/>
        <v>0.9</v>
      </c>
      <c r="R169" s="6">
        <f t="shared" si="211"/>
        <v>21148.220000000016</v>
      </c>
      <c r="S169" s="118">
        <f t="shared" si="212"/>
        <v>21325.865048000014</v>
      </c>
      <c r="T169" s="118"/>
      <c r="U169" s="125"/>
      <c r="V169" s="119">
        <f t="shared" si="213"/>
        <v>7247.8200000000006</v>
      </c>
      <c r="W169" s="119">
        <f t="shared" si="214"/>
        <v>28573.685048000014</v>
      </c>
      <c r="X169" s="109">
        <f t="shared" si="215"/>
        <v>26465</v>
      </c>
      <c r="Y169" s="6">
        <f t="shared" si="216"/>
        <v>2108.6850480000139</v>
      </c>
      <c r="Z169" s="4">
        <f t="shared" si="217"/>
        <v>7.9678256111846313E-2</v>
      </c>
      <c r="AA169" s="4">
        <f t="shared" si="218"/>
        <v>0.10972916151069056</v>
      </c>
      <c r="AB169" s="1">
        <f t="shared" si="219"/>
        <v>0.25365366727548866</v>
      </c>
    </row>
    <row r="170" spans="1:28">
      <c r="A170" s="121" t="s">
        <v>648</v>
      </c>
      <c r="B170">
        <v>135</v>
      </c>
      <c r="C170" s="33">
        <v>133.38</v>
      </c>
      <c r="D170" s="3">
        <v>1.0116000000000001</v>
      </c>
      <c r="E170" s="1">
        <f t="shared" si="201"/>
        <v>0.22000000000000003</v>
      </c>
      <c r="F170" s="36">
        <f t="shared" si="202"/>
        <v>-7.2576000000001131E-3</v>
      </c>
      <c r="H170" s="40">
        <f t="shared" si="203"/>
        <v>-0.9797760000000153</v>
      </c>
      <c r="I170" t="s">
        <v>7</v>
      </c>
      <c r="J170" s="109" t="s">
        <v>643</v>
      </c>
      <c r="K170" s="98">
        <f t="shared" si="204"/>
        <v>43714</v>
      </c>
      <c r="L170" s="99" t="str">
        <f t="shared" ca="1" si="205"/>
        <v>2019/9/9</v>
      </c>
      <c r="M170" s="97">
        <f t="shared" ca="1" si="206"/>
        <v>405</v>
      </c>
      <c r="N170" s="122">
        <f t="shared" ca="1" si="207"/>
        <v>-0.88300800000001389</v>
      </c>
      <c r="O170" s="102">
        <f t="shared" si="208"/>
        <v>134.92720800000001</v>
      </c>
      <c r="P170" s="102">
        <f t="shared" si="209"/>
        <v>-7.279199999999264E-2</v>
      </c>
      <c r="Q170" s="105">
        <f t="shared" si="210"/>
        <v>0.9</v>
      </c>
      <c r="R170" s="6">
        <f t="shared" si="211"/>
        <v>21281.600000000017</v>
      </c>
      <c r="S170" s="118">
        <f t="shared" si="212"/>
        <v>21528.466560000019</v>
      </c>
      <c r="T170" s="118"/>
      <c r="U170" s="125"/>
      <c r="V170" s="119">
        <f t="shared" si="213"/>
        <v>7247.8200000000006</v>
      </c>
      <c r="W170" s="119">
        <f t="shared" si="214"/>
        <v>28776.286560000019</v>
      </c>
      <c r="X170" s="109">
        <f t="shared" si="215"/>
        <v>26600</v>
      </c>
      <c r="Y170" s="6">
        <f t="shared" si="216"/>
        <v>2176.2865600000187</v>
      </c>
      <c r="Z170" s="4">
        <f t="shared" si="217"/>
        <v>8.1815284210527084E-2</v>
      </c>
      <c r="AA170" s="4">
        <f t="shared" si="218"/>
        <v>0.11245692009892516</v>
      </c>
      <c r="AB170" s="1">
        <f t="shared" si="219"/>
        <v>0.25186780041573215</v>
      </c>
    </row>
  </sheetData>
  <autoFilter ref="A1:AB1" xr:uid="{EBD5E519-1AC8-D646-A624-501481F39CB6}"/>
  <phoneticPr fontId="2" type="noConversion"/>
  <conditionalFormatting sqref="P1:P35 P171:P1048576">
    <cfRule type="cellIs" dxfId="12" priority="13" operator="between">
      <formula>-0.01</formula>
      <formula>0.01</formula>
    </cfRule>
  </conditionalFormatting>
  <conditionalFormatting sqref="Z1:Z1048576 A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70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170">
    <cfRule type="cellIs" dxfId="9" priority="4" operator="between">
      <formula>-0.3</formula>
      <formula>-0.03</formula>
    </cfRule>
  </conditionalFormatting>
  <conditionalFormatting sqref="E36">
    <cfRule type="cellIs" dxfId="8" priority="3" operator="lessThan">
      <formula>F36</formula>
    </cfRule>
  </conditionalFormatting>
  <conditionalFormatting sqref="E37 E39:E170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AB1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528</v>
      </c>
      <c r="C2" t="s">
        <v>529</v>
      </c>
      <c r="D2" t="s">
        <v>526</v>
      </c>
      <c r="E2" t="s">
        <v>527</v>
      </c>
      <c r="F2" t="s">
        <v>531</v>
      </c>
      <c r="G2" t="s">
        <v>530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424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425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426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427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428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429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430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431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432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433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448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449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450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451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452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453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454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455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456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457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474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465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475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467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476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469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477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471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478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473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480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481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482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483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484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485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486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487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488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489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434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425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435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427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436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429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437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431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438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433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458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449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459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451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460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453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461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455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462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457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464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465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466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467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468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469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470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471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472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473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490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481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491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483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492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485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493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487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494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489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495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496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18"/>
  <sheetViews>
    <sheetView workbookViewId="0">
      <pane ySplit="3" topLeftCell="A4" activePane="bottomLeft" state="frozen"/>
      <selection pane="bottomLeft" activeCell="N21" sqref="N21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bestFit="1" customWidth="1"/>
    <col min="7" max="7" width="8" bestFit="1" customWidth="1"/>
    <col min="8" max="8" width="10" customWidth="1"/>
    <col min="9" max="10" width="10" bestFit="1" customWidth="1"/>
    <col min="11" max="12" width="12" bestFit="1" customWidth="1"/>
    <col min="13" max="13" width="8" bestFit="1" customWidth="1"/>
    <col min="14" max="15" width="10" bestFit="1" customWidth="1"/>
  </cols>
  <sheetData>
    <row r="1" spans="1:15" ht="30" customHeight="1">
      <c r="A1" t="s">
        <v>605</v>
      </c>
      <c r="B1">
        <v>11000</v>
      </c>
      <c r="D1" s="85" t="s">
        <v>575</v>
      </c>
      <c r="E1" s="87" t="s">
        <v>574</v>
      </c>
      <c r="F1" s="86">
        <f>G3</f>
        <v>210.99999999999994</v>
      </c>
      <c r="G1" s="84" t="s">
        <v>534</v>
      </c>
      <c r="H1" s="131">
        <f>G3/I3*365</f>
        <v>0.98737179487179472</v>
      </c>
      <c r="I1" s="132"/>
      <c r="J1" s="85" t="s">
        <v>576</v>
      </c>
      <c r="K1" s="87" t="s">
        <v>574</v>
      </c>
      <c r="L1" s="86">
        <f>M3</f>
        <v>248.35000000000002</v>
      </c>
      <c r="M1" s="84" t="s">
        <v>534</v>
      </c>
      <c r="N1" s="131">
        <f>M3/O3*365</f>
        <v>0.86331190476190489</v>
      </c>
      <c r="O1" s="132"/>
    </row>
    <row r="2" spans="1:15" s="53" customFormat="1" ht="33" customHeight="1">
      <c r="A2" s="53" t="s">
        <v>569</v>
      </c>
      <c r="B2" s="53" t="s">
        <v>570</v>
      </c>
      <c r="C2" s="53" t="s">
        <v>444</v>
      </c>
      <c r="D2" s="75" t="s">
        <v>571</v>
      </c>
      <c r="E2" s="57" t="s">
        <v>572</v>
      </c>
      <c r="F2" s="58" t="s">
        <v>573</v>
      </c>
      <c r="G2" s="59" t="s">
        <v>574</v>
      </c>
      <c r="H2" s="60" t="s">
        <v>443</v>
      </c>
      <c r="I2" s="76" t="s">
        <v>533</v>
      </c>
      <c r="J2" s="75" t="s">
        <v>571</v>
      </c>
      <c r="K2" s="57" t="s">
        <v>572</v>
      </c>
      <c r="L2" s="58" t="s">
        <v>573</v>
      </c>
      <c r="M2" s="58" t="s">
        <v>574</v>
      </c>
      <c r="N2" s="60" t="s">
        <v>443</v>
      </c>
      <c r="O2" s="76" t="s">
        <v>533</v>
      </c>
    </row>
    <row r="3" spans="1:15" s="53" customFormat="1">
      <c r="A3" s="54" t="s">
        <v>463</v>
      </c>
      <c r="D3" s="77">
        <f>SUM(D4:D10087)</f>
        <v>5000</v>
      </c>
      <c r="E3" s="61"/>
      <c r="F3" s="62">
        <f>SUM(F4:F10087)</f>
        <v>4211</v>
      </c>
      <c r="G3" s="63">
        <f>SUM(G4:G10087)</f>
        <v>210.99999999999994</v>
      </c>
      <c r="H3" s="62">
        <f>SUM(H4:H10087)</f>
        <v>59</v>
      </c>
      <c r="I3" s="78">
        <f>SUM(I4:I3001)</f>
        <v>78000</v>
      </c>
      <c r="J3" s="77">
        <f>SUM(J4:J10087)</f>
        <v>6000</v>
      </c>
      <c r="K3" s="61"/>
      <c r="L3" s="62">
        <f>SUM(L4:L10087)</f>
        <v>5248.35</v>
      </c>
      <c r="M3" s="63">
        <f>SUM(M4:M10087)</f>
        <v>248.35000000000002</v>
      </c>
      <c r="N3" s="62">
        <f>SUM(N4:N10087)</f>
        <v>105</v>
      </c>
      <c r="O3" s="78">
        <f>SUM(O4:O3001)</f>
        <v>105000</v>
      </c>
    </row>
    <row r="4" spans="1:15">
      <c r="A4">
        <v>113027</v>
      </c>
      <c r="B4" t="s">
        <v>446</v>
      </c>
      <c r="C4" s="52">
        <v>43634</v>
      </c>
      <c r="D4" s="74">
        <v>1000</v>
      </c>
      <c r="E4" s="64">
        <v>43656</v>
      </c>
      <c r="F4" s="65">
        <v>1019.3</v>
      </c>
      <c r="G4" s="66">
        <f>F4-D4</f>
        <v>19.299999999999955</v>
      </c>
      <c r="H4" s="67">
        <f>E4-C4</f>
        <v>22</v>
      </c>
      <c r="I4" s="81">
        <f>H4*D4</f>
        <v>22000</v>
      </c>
      <c r="J4" s="79" t="s">
        <v>550</v>
      </c>
      <c r="K4" s="70" t="s">
        <v>550</v>
      </c>
      <c r="L4" s="70" t="s">
        <v>550</v>
      </c>
      <c r="M4" s="70" t="s">
        <v>550</v>
      </c>
      <c r="N4" s="70" t="s">
        <v>550</v>
      </c>
      <c r="O4" s="80" t="s">
        <v>550</v>
      </c>
    </row>
    <row r="5" spans="1:15">
      <c r="A5">
        <v>113028</v>
      </c>
      <c r="B5" t="s">
        <v>445</v>
      </c>
      <c r="C5" s="52">
        <v>43636</v>
      </c>
      <c r="D5" s="74">
        <v>1000</v>
      </c>
      <c r="E5" s="64">
        <v>43654</v>
      </c>
      <c r="F5" s="67">
        <v>1201.76</v>
      </c>
      <c r="G5" s="66">
        <f>F5-D5</f>
        <v>201.76</v>
      </c>
      <c r="H5" s="67">
        <f>E5-C5</f>
        <v>18</v>
      </c>
      <c r="I5" s="81">
        <f t="shared" ref="I5" si="0">H5*D5</f>
        <v>18000</v>
      </c>
      <c r="J5" s="74">
        <v>1000</v>
      </c>
      <c r="K5" s="64">
        <v>43654</v>
      </c>
      <c r="L5" s="67">
        <v>1201.76</v>
      </c>
      <c r="M5" s="66">
        <f>L5-J5</f>
        <v>201.76</v>
      </c>
      <c r="N5" s="67">
        <f>K5-C5</f>
        <v>18</v>
      </c>
      <c r="O5" s="81">
        <f>N5*J5</f>
        <v>18000</v>
      </c>
    </row>
    <row r="6" spans="1:15">
      <c r="A6">
        <v>128070</v>
      </c>
      <c r="B6" t="s">
        <v>447</v>
      </c>
      <c r="C6" s="52">
        <v>43650</v>
      </c>
      <c r="D6" s="83">
        <v>2000</v>
      </c>
      <c r="E6" s="64">
        <v>43669</v>
      </c>
      <c r="F6" s="68">
        <v>1989.94</v>
      </c>
      <c r="G6" s="69">
        <v>-10.06</v>
      </c>
      <c r="H6" s="67">
        <f>E6-C6</f>
        <v>19</v>
      </c>
      <c r="I6" s="81">
        <f t="shared" ref="I6" si="1">H6*D6</f>
        <v>38000</v>
      </c>
      <c r="J6" s="74">
        <v>1000</v>
      </c>
      <c r="K6" s="64">
        <v>43675</v>
      </c>
      <c r="L6" s="67">
        <v>1000</v>
      </c>
      <c r="M6" s="73">
        <f>L6-J6</f>
        <v>0</v>
      </c>
      <c r="N6" s="67">
        <f>K6-C6</f>
        <v>25</v>
      </c>
      <c r="O6" s="81">
        <f t="shared" ref="O6:O9" si="2">N6*J6</f>
        <v>25000</v>
      </c>
    </row>
    <row r="7" spans="1:15">
      <c r="A7">
        <v>113540</v>
      </c>
      <c r="B7" t="s">
        <v>479</v>
      </c>
      <c r="C7" s="52">
        <v>43663</v>
      </c>
      <c r="D7" s="79" t="s">
        <v>550</v>
      </c>
      <c r="E7" s="70" t="s">
        <v>550</v>
      </c>
      <c r="F7" s="70" t="s">
        <v>550</v>
      </c>
      <c r="G7" s="70" t="s">
        <v>550</v>
      </c>
      <c r="H7" s="70" t="s">
        <v>550</v>
      </c>
      <c r="I7" s="80" t="s">
        <v>550</v>
      </c>
      <c r="J7" s="74">
        <v>1000</v>
      </c>
      <c r="K7" s="64">
        <v>43682</v>
      </c>
      <c r="L7" s="67">
        <v>1004.6</v>
      </c>
      <c r="M7" s="66">
        <f>L7-J7</f>
        <v>4.6000000000000227</v>
      </c>
      <c r="N7" s="67">
        <f>K7-C7</f>
        <v>19</v>
      </c>
      <c r="O7" s="81">
        <f t="shared" si="2"/>
        <v>19000</v>
      </c>
    </row>
    <row r="8" spans="1:15">
      <c r="A8">
        <v>113541</v>
      </c>
      <c r="B8" t="s">
        <v>513</v>
      </c>
      <c r="C8" s="52">
        <v>43671</v>
      </c>
      <c r="D8" s="79" t="s">
        <v>550</v>
      </c>
      <c r="E8" s="70" t="s">
        <v>550</v>
      </c>
      <c r="F8" s="70" t="s">
        <v>550</v>
      </c>
      <c r="G8" s="70" t="s">
        <v>550</v>
      </c>
      <c r="H8" s="70" t="s">
        <v>550</v>
      </c>
      <c r="I8" s="80" t="s">
        <v>550</v>
      </c>
      <c r="J8" s="74">
        <v>1000</v>
      </c>
      <c r="K8" s="64">
        <v>43696</v>
      </c>
      <c r="L8" s="67">
        <v>1002.2</v>
      </c>
      <c r="M8" s="66">
        <f>L8-J8</f>
        <v>2.2000000000000455</v>
      </c>
      <c r="N8" s="67">
        <f>K8-C8</f>
        <v>25</v>
      </c>
      <c r="O8" s="81">
        <f t="shared" si="2"/>
        <v>25000</v>
      </c>
    </row>
    <row r="9" spans="1:15">
      <c r="A9">
        <v>113542</v>
      </c>
      <c r="B9" t="s">
        <v>532</v>
      </c>
      <c r="C9" s="52">
        <v>43682</v>
      </c>
      <c r="D9" s="79" t="s">
        <v>550</v>
      </c>
      <c r="E9" s="70" t="s">
        <v>550</v>
      </c>
      <c r="F9" s="70" t="s">
        <v>550</v>
      </c>
      <c r="G9" s="70" t="s">
        <v>550</v>
      </c>
      <c r="H9" s="70" t="s">
        <v>550</v>
      </c>
      <c r="I9" s="80" t="s">
        <v>550</v>
      </c>
      <c r="J9" s="74">
        <v>1000</v>
      </c>
      <c r="K9" s="64">
        <v>43700</v>
      </c>
      <c r="L9" s="67">
        <v>1039.79</v>
      </c>
      <c r="M9" s="66">
        <f>L9-J9</f>
        <v>39.789999999999964</v>
      </c>
      <c r="N9" s="67">
        <f>K9-C9</f>
        <v>18</v>
      </c>
      <c r="O9" s="81">
        <f t="shared" si="2"/>
        <v>18000</v>
      </c>
    </row>
    <row r="10" spans="1:15">
      <c r="A10">
        <v>123029</v>
      </c>
      <c r="B10" t="s">
        <v>568</v>
      </c>
      <c r="C10" s="52">
        <v>43697</v>
      </c>
      <c r="D10" s="74">
        <v>1000</v>
      </c>
      <c r="E10" s="71" t="s">
        <v>550</v>
      </c>
      <c r="F10" s="71" t="s">
        <v>550</v>
      </c>
      <c r="G10" s="71" t="s">
        <v>550</v>
      </c>
      <c r="H10" s="71" t="s">
        <v>550</v>
      </c>
      <c r="I10" s="82" t="s">
        <v>550</v>
      </c>
      <c r="J10" s="79" t="s">
        <v>550</v>
      </c>
      <c r="K10" s="70" t="s">
        <v>550</v>
      </c>
      <c r="L10" s="70" t="s">
        <v>550</v>
      </c>
      <c r="M10" s="70" t="s">
        <v>550</v>
      </c>
      <c r="N10" s="70" t="s">
        <v>550</v>
      </c>
      <c r="O10" s="80" t="s">
        <v>550</v>
      </c>
    </row>
    <row r="11" spans="1:15">
      <c r="A11">
        <v>128073</v>
      </c>
      <c r="B11" t="s">
        <v>577</v>
      </c>
      <c r="C11" s="52">
        <v>43703</v>
      </c>
      <c r="D11" s="79" t="s">
        <v>550</v>
      </c>
      <c r="E11" s="70" t="s">
        <v>550</v>
      </c>
      <c r="F11" s="70" t="s">
        <v>550</v>
      </c>
      <c r="G11" s="70" t="s">
        <v>550</v>
      </c>
      <c r="H11" s="70" t="s">
        <v>550</v>
      </c>
      <c r="I11" s="80" t="s">
        <v>550</v>
      </c>
      <c r="J11" s="74">
        <v>1000</v>
      </c>
      <c r="K11" s="71" t="s">
        <v>550</v>
      </c>
      <c r="L11" s="71" t="s">
        <v>550</v>
      </c>
      <c r="M11" s="71" t="s">
        <v>550</v>
      </c>
      <c r="N11" s="71" t="s">
        <v>550</v>
      </c>
      <c r="O11" s="82" t="s">
        <v>550</v>
      </c>
    </row>
    <row r="12" spans="1:15">
      <c r="C12" s="52"/>
      <c r="D12" s="74"/>
      <c r="E12" s="72"/>
      <c r="F12" s="67"/>
      <c r="G12" s="67"/>
      <c r="H12" s="67"/>
      <c r="I12" s="81"/>
      <c r="J12" s="74"/>
      <c r="K12" s="67"/>
      <c r="L12" s="67"/>
      <c r="M12" s="67"/>
      <c r="N12" s="67"/>
      <c r="O12" s="81"/>
    </row>
    <row r="13" spans="1:15">
      <c r="C13" s="52"/>
      <c r="D13" s="74"/>
      <c r="E13" s="72"/>
      <c r="F13" s="67"/>
      <c r="G13" s="67"/>
      <c r="H13" s="67"/>
      <c r="I13" s="81"/>
      <c r="J13" s="74"/>
      <c r="K13" s="67"/>
      <c r="L13" s="67"/>
      <c r="M13" s="67"/>
      <c r="N13" s="67"/>
      <c r="O13" s="81"/>
    </row>
    <row r="14" spans="1:15">
      <c r="C14" s="52"/>
      <c r="D14" s="74"/>
      <c r="E14" s="72"/>
      <c r="F14" s="67"/>
      <c r="G14" s="67"/>
      <c r="H14" s="67"/>
      <c r="I14" s="81"/>
      <c r="J14" s="74"/>
      <c r="K14" s="67"/>
      <c r="L14" s="67"/>
      <c r="M14" s="67"/>
      <c r="N14" s="67"/>
      <c r="O14" s="81"/>
    </row>
    <row r="15" spans="1:15">
      <c r="C15" s="52"/>
      <c r="D15" s="74"/>
      <c r="E15" s="72"/>
      <c r="F15" s="67"/>
      <c r="G15" s="67"/>
      <c r="H15" s="67"/>
      <c r="I15" s="81"/>
      <c r="J15" s="74"/>
      <c r="K15" s="67"/>
      <c r="L15" s="67"/>
      <c r="M15" s="67"/>
      <c r="N15" s="67"/>
      <c r="O15" s="81"/>
    </row>
    <row r="16" spans="1:15">
      <c r="C16" s="52"/>
      <c r="D16" s="74"/>
      <c r="E16" s="72"/>
      <c r="F16" s="67"/>
      <c r="G16" s="67"/>
      <c r="H16" s="67"/>
      <c r="I16" s="81"/>
      <c r="J16" s="74"/>
      <c r="K16" s="67"/>
      <c r="L16" s="67"/>
      <c r="M16" s="67"/>
      <c r="N16" s="67"/>
      <c r="O16" s="81"/>
    </row>
    <row r="17" spans="3:3">
      <c r="C17" s="52"/>
    </row>
    <row r="18" spans="3:3">
      <c r="C18" s="52"/>
    </row>
  </sheetData>
  <mergeCells count="2">
    <mergeCell ref="H1:I1"/>
    <mergeCell ref="N1:O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7"/>
  <sheetViews>
    <sheetView workbookViewId="0">
      <selection activeCell="E10" sqref="E10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4">
      <c r="B3" s="47" t="s">
        <v>410</v>
      </c>
      <c r="C3" s="47">
        <v>1.5</v>
      </c>
      <c r="D3" s="47" t="s">
        <v>411</v>
      </c>
      <c r="E3" s="49">
        <v>1.5</v>
      </c>
      <c r="F3" s="47" t="s">
        <v>412</v>
      </c>
      <c r="G3" s="47">
        <v>1.5</v>
      </c>
      <c r="H3" s="47"/>
      <c r="I3" s="47"/>
      <c r="J3" s="47" t="s">
        <v>413</v>
      </c>
      <c r="K3" s="47">
        <v>1.5</v>
      </c>
      <c r="M3">
        <f>96946.96-85934</f>
        <v>11012.960000000006</v>
      </c>
    </row>
    <row r="4" spans="2:14">
      <c r="B4" s="47" t="s">
        <v>414</v>
      </c>
      <c r="C4" s="47">
        <v>1.1000000000000001</v>
      </c>
      <c r="D4" s="47" t="s">
        <v>439</v>
      </c>
      <c r="E4" s="47">
        <v>1.2</v>
      </c>
      <c r="F4" s="47" t="s">
        <v>415</v>
      </c>
      <c r="G4" s="47">
        <v>1.2</v>
      </c>
      <c r="H4" s="47"/>
      <c r="I4" s="47"/>
      <c r="J4" s="47" t="s">
        <v>441</v>
      </c>
      <c r="K4" s="47">
        <v>1.2</v>
      </c>
      <c r="M4">
        <f>M3-167.69</f>
        <v>10845.270000000006</v>
      </c>
      <c r="N4" t="s">
        <v>578</v>
      </c>
    </row>
    <row r="5" spans="2:14">
      <c r="B5" s="47" t="s">
        <v>416</v>
      </c>
      <c r="C5" s="47">
        <v>0.8</v>
      </c>
      <c r="D5" s="50" t="s">
        <v>440</v>
      </c>
      <c r="E5" s="47">
        <v>1</v>
      </c>
      <c r="F5" s="47" t="s">
        <v>417</v>
      </c>
      <c r="G5" s="47">
        <v>1</v>
      </c>
      <c r="H5" s="47"/>
      <c r="I5" s="47"/>
      <c r="J5" s="47" t="s">
        <v>442</v>
      </c>
      <c r="K5" s="47">
        <v>1</v>
      </c>
      <c r="M5">
        <f>11000-M4</f>
        <v>154.72999999999411</v>
      </c>
      <c r="N5" t="s">
        <v>579</v>
      </c>
    </row>
    <row r="6" spans="2:14">
      <c r="B6" s="47" t="s">
        <v>418</v>
      </c>
      <c r="C6" s="47">
        <v>0.6</v>
      </c>
      <c r="D6" s="48" t="s">
        <v>423</v>
      </c>
      <c r="E6" s="47">
        <v>0.8</v>
      </c>
      <c r="F6" s="47" t="s">
        <v>419</v>
      </c>
      <c r="G6" s="47">
        <v>0.8</v>
      </c>
      <c r="H6" s="47"/>
      <c r="I6" s="47"/>
      <c r="J6" s="47" t="s">
        <v>552</v>
      </c>
      <c r="K6" s="47">
        <v>0.8</v>
      </c>
    </row>
    <row r="7" spans="2:14">
      <c r="B7" s="47" t="s">
        <v>420</v>
      </c>
      <c r="C7" s="47">
        <v>0</v>
      </c>
      <c r="D7" s="47" t="s">
        <v>421</v>
      </c>
      <c r="E7" s="47">
        <v>0.6</v>
      </c>
      <c r="F7" s="47" t="s">
        <v>422</v>
      </c>
      <c r="G7" s="47">
        <v>0.6</v>
      </c>
      <c r="H7" s="47"/>
      <c r="I7" s="47"/>
      <c r="J7" s="47" t="s">
        <v>551</v>
      </c>
      <c r="K7" s="47">
        <v>0.5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F6" sqref="F6"/>
    </sheetView>
  </sheetViews>
  <sheetFormatPr baseColWidth="10" defaultRowHeight="16"/>
  <cols>
    <col min="1" max="1" width="10" bestFit="1" customWidth="1"/>
    <col min="10" max="10" width="9" customWidth="1"/>
  </cols>
  <sheetData>
    <row r="1" spans="1:10">
      <c r="A1" t="s">
        <v>581</v>
      </c>
      <c r="B1" t="s">
        <v>580</v>
      </c>
      <c r="C1" t="s">
        <v>582</v>
      </c>
      <c r="D1" t="s">
        <v>583</v>
      </c>
      <c r="E1" t="s">
        <v>584</v>
      </c>
      <c r="F1" t="s">
        <v>585</v>
      </c>
      <c r="G1" t="s">
        <v>586</v>
      </c>
      <c r="H1" t="s">
        <v>606</v>
      </c>
      <c r="I1" t="s">
        <v>587</v>
      </c>
      <c r="J1" t="s">
        <v>589</v>
      </c>
    </row>
    <row r="2" spans="1:10">
      <c r="A2" s="89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89">
        <v>43654</v>
      </c>
      <c r="B3" t="s">
        <v>588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I2+D3</f>
        <v>6300</v>
      </c>
      <c r="J3" s="3">
        <f t="shared" ref="J3:J6" si="0">H3/I3</f>
        <v>5.6516063492063493</v>
      </c>
    </row>
    <row r="4" spans="1:10">
      <c r="A4" s="89">
        <v>43656</v>
      </c>
      <c r="B4">
        <v>1</v>
      </c>
      <c r="C4">
        <v>5.76</v>
      </c>
      <c r="D4">
        <v>6000</v>
      </c>
      <c r="E4">
        <f>9.33</f>
        <v>9.33</v>
      </c>
      <c r="F4">
        <f t="shared" ref="F4:F6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I3+D4</f>
        <v>12300</v>
      </c>
      <c r="J4" s="3">
        <f t="shared" si="0"/>
        <v>5.7052398373983753</v>
      </c>
    </row>
    <row r="5" spans="1:10">
      <c r="A5" s="89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 t="shared" si="3"/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89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88"/>
      <c r="J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2019-09-09T03:23:16Z</dcterms:modified>
</cp:coreProperties>
</file>