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0C6C6C13-0E4B-4FA0-AE57-5FB4F5A3A432}" xr6:coauthVersionLast="45" xr6:coauthVersionMax="45" xr10:uidLastSave="{00000000-0000-0000-0000-000000000000}"/>
  <bookViews>
    <workbookView xWindow="-120" yWindow="-120" windowWidth="29040" windowHeight="158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'hs300'!$A$1:$AD$216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6" l="1"/>
  <c r="AB202" i="1" l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16" i="1"/>
  <c r="H216" i="1"/>
  <c r="K216" i="1"/>
  <c r="L216" i="1"/>
  <c r="O216" i="1"/>
  <c r="P216" i="1" s="1"/>
  <c r="Q216" i="1"/>
  <c r="E216" i="1" s="1"/>
  <c r="F202" i="1"/>
  <c r="H202" i="1"/>
  <c r="K202" i="1"/>
  <c r="L202" i="1"/>
  <c r="O202" i="1"/>
  <c r="P202" i="1" s="1"/>
  <c r="Q202" i="1"/>
  <c r="E202" i="1" s="1"/>
  <c r="R201" i="2"/>
  <c r="S201" i="2" s="1"/>
  <c r="W201" i="2" s="1"/>
  <c r="V201" i="2"/>
  <c r="X201" i="2"/>
  <c r="AB201" i="2"/>
  <c r="R202" i="2"/>
  <c r="S202" i="2" s="1"/>
  <c r="W202" i="2" s="1"/>
  <c r="V202" i="2"/>
  <c r="X202" i="2"/>
  <c r="AB202" i="2"/>
  <c r="V203" i="2"/>
  <c r="X203" i="2"/>
  <c r="AB203" i="2"/>
  <c r="V204" i="2"/>
  <c r="X204" i="2"/>
  <c r="AB204" i="2"/>
  <c r="V205" i="2"/>
  <c r="X205" i="2"/>
  <c r="AB205" i="2"/>
  <c r="AD205" i="2"/>
  <c r="V206" i="2"/>
  <c r="X206" i="2"/>
  <c r="AB206" i="2"/>
  <c r="V207" i="2"/>
  <c r="X207" i="2"/>
  <c r="AB207" i="2"/>
  <c r="V208" i="2"/>
  <c r="X208" i="2"/>
  <c r="AB208" i="2"/>
  <c r="V209" i="2"/>
  <c r="X209" i="2"/>
  <c r="AB209" i="2"/>
  <c r="V210" i="2"/>
  <c r="X210" i="2"/>
  <c r="AB210" i="2"/>
  <c r="AD210" i="2"/>
  <c r="V211" i="2"/>
  <c r="X211" i="2"/>
  <c r="AB211" i="2"/>
  <c r="AD211" i="2"/>
  <c r="V212" i="2"/>
  <c r="X212" i="2"/>
  <c r="AB212" i="2"/>
  <c r="AD212" i="2"/>
  <c r="V213" i="2"/>
  <c r="X213" i="2"/>
  <c r="AB213" i="2"/>
  <c r="AD213" i="2"/>
  <c r="V214" i="2"/>
  <c r="X214" i="2"/>
  <c r="AB214" i="2"/>
  <c r="AD214" i="2"/>
  <c r="V215" i="2"/>
  <c r="X215" i="2"/>
  <c r="AB215" i="2"/>
  <c r="AD215" i="2"/>
  <c r="E201" i="2"/>
  <c r="F201" i="2"/>
  <c r="AD201" i="2" s="1"/>
  <c r="H201" i="2"/>
  <c r="K201" i="2"/>
  <c r="L201" i="2"/>
  <c r="M201" i="2" s="1"/>
  <c r="O201" i="2"/>
  <c r="P201" i="2"/>
  <c r="Q201" i="2"/>
  <c r="F202" i="2"/>
  <c r="AD202" i="2" s="1"/>
  <c r="H202" i="2"/>
  <c r="K202" i="2"/>
  <c r="L202" i="2"/>
  <c r="O202" i="2"/>
  <c r="P202" i="2" s="1"/>
  <c r="Q202" i="2"/>
  <c r="E202" i="2" s="1"/>
  <c r="E203" i="2"/>
  <c r="F203" i="2"/>
  <c r="AD203" i="2" s="1"/>
  <c r="H203" i="2"/>
  <c r="K203" i="2"/>
  <c r="L203" i="2"/>
  <c r="M203" i="2" s="1"/>
  <c r="O203" i="2"/>
  <c r="P203" i="2" s="1"/>
  <c r="Q203" i="2"/>
  <c r="F204" i="2"/>
  <c r="AD204" i="2" s="1"/>
  <c r="H204" i="2"/>
  <c r="K204" i="2"/>
  <c r="L204" i="2"/>
  <c r="O204" i="2"/>
  <c r="P204" i="2" s="1"/>
  <c r="Q204" i="2"/>
  <c r="E204" i="2" s="1"/>
  <c r="E205" i="2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M208" i="2" s="1"/>
  <c r="O208" i="2"/>
  <c r="P208" i="2" s="1"/>
  <c r="Q208" i="2"/>
  <c r="E208" i="2" s="1"/>
  <c r="E209" i="2"/>
  <c r="F209" i="2"/>
  <c r="AD209" i="2" s="1"/>
  <c r="H209" i="2"/>
  <c r="K209" i="2"/>
  <c r="L209" i="2"/>
  <c r="M209" i="2" s="1"/>
  <c r="O209" i="2"/>
  <c r="P209" i="2" s="1"/>
  <c r="Q209" i="2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212" i="2"/>
  <c r="H212" i="2"/>
  <c r="K212" i="2"/>
  <c r="L212" i="2"/>
  <c r="O212" i="2"/>
  <c r="P212" i="2" s="1"/>
  <c r="Q212" i="2"/>
  <c r="E212" i="2" s="1"/>
  <c r="F213" i="2"/>
  <c r="H213" i="2"/>
  <c r="K213" i="2"/>
  <c r="L213" i="2"/>
  <c r="O213" i="2"/>
  <c r="P213" i="2" s="1"/>
  <c r="Q213" i="2"/>
  <c r="E213" i="2" s="1"/>
  <c r="F214" i="2"/>
  <c r="H214" i="2"/>
  <c r="K214" i="2"/>
  <c r="L214" i="2"/>
  <c r="O214" i="2"/>
  <c r="P214" i="2" s="1"/>
  <c r="Q214" i="2"/>
  <c r="E214" i="2" s="1"/>
  <c r="F215" i="2"/>
  <c r="H215" i="2"/>
  <c r="K215" i="2"/>
  <c r="L215" i="2"/>
  <c r="O215" i="2"/>
  <c r="P215" i="2" s="1"/>
  <c r="Q215" i="2"/>
  <c r="E215" i="2" s="1"/>
  <c r="AD205" i="1" l="1"/>
  <c r="AD204" i="1"/>
  <c r="M203" i="1"/>
  <c r="R203" i="2"/>
  <c r="M202" i="1"/>
  <c r="N202" i="1" s="1"/>
  <c r="AD216" i="1"/>
  <c r="AD211" i="1"/>
  <c r="AD212" i="1"/>
  <c r="M211" i="1"/>
  <c r="N211" i="1" s="1"/>
  <c r="AD210" i="1"/>
  <c r="M210" i="1"/>
  <c r="N210" i="1" s="1"/>
  <c r="AD209" i="1"/>
  <c r="M208" i="1"/>
  <c r="N208" i="1" s="1"/>
  <c r="M207" i="1"/>
  <c r="N207" i="1" s="1"/>
  <c r="M216" i="1"/>
  <c r="N216" i="1" s="1"/>
  <c r="AD215" i="1"/>
  <c r="M215" i="1"/>
  <c r="N215" i="1" s="1"/>
  <c r="AD214" i="1"/>
  <c r="M214" i="1"/>
  <c r="N214" i="1" s="1"/>
  <c r="M213" i="1"/>
  <c r="N213" i="1" s="1"/>
  <c r="AD206" i="1"/>
  <c r="M206" i="1"/>
  <c r="N206" i="1" s="1"/>
  <c r="M204" i="1"/>
  <c r="N204" i="1" s="1"/>
  <c r="AD203" i="1"/>
  <c r="AD202" i="1"/>
  <c r="AD213" i="1"/>
  <c r="AD208" i="1"/>
  <c r="AD207" i="1"/>
  <c r="N203" i="1"/>
  <c r="M212" i="1"/>
  <c r="N212" i="1" s="1"/>
  <c r="M209" i="1"/>
  <c r="N209" i="1" s="1"/>
  <c r="M205" i="1"/>
  <c r="N205" i="1" s="1"/>
  <c r="Y202" i="2"/>
  <c r="Z202" i="2"/>
  <c r="AC202" i="2" s="1"/>
  <c r="Y201" i="2"/>
  <c r="Z201" i="2"/>
  <c r="AC201" i="2" s="1"/>
  <c r="N208" i="2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N209" i="2"/>
  <c r="N203" i="2"/>
  <c r="N201" i="2"/>
  <c r="I47" i="6"/>
  <c r="H47" i="6"/>
  <c r="G47" i="6"/>
  <c r="S203" i="2" l="1"/>
  <c r="W203" i="2" s="1"/>
  <c r="R204" i="2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B444" i="11"/>
  <c r="Q444" i="11"/>
  <c r="P444" i="11"/>
  <c r="O444" i="11"/>
  <c r="L444" i="11"/>
  <c r="M444" i="11" s="1"/>
  <c r="K444" i="11"/>
  <c r="H444" i="11"/>
  <c r="F444" i="11"/>
  <c r="AD444" i="11" s="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B441" i="11"/>
  <c r="Q441" i="11"/>
  <c r="E441" i="11" s="1"/>
  <c r="O441" i="11"/>
  <c r="P441" i="11" s="1"/>
  <c r="L441" i="11"/>
  <c r="K441" i="11"/>
  <c r="H441" i="11"/>
  <c r="F441" i="11"/>
  <c r="AB440" i="11"/>
  <c r="Q440" i="11"/>
  <c r="P440" i="11"/>
  <c r="O440" i="11"/>
  <c r="L440" i="11"/>
  <c r="M440" i="11" s="1"/>
  <c r="K440" i="11"/>
  <c r="H440" i="11"/>
  <c r="F440" i="11"/>
  <c r="AD440" i="11" s="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B436" i="11"/>
  <c r="Q436" i="11"/>
  <c r="P436" i="11"/>
  <c r="O436" i="11"/>
  <c r="L436" i="11"/>
  <c r="M436" i="11" s="1"/>
  <c r="K436" i="11"/>
  <c r="H436" i="11"/>
  <c r="F436" i="11"/>
  <c r="AD436" i="11" s="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B375" i="11"/>
  <c r="Q375" i="11"/>
  <c r="E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B373" i="11"/>
  <c r="Q373" i="11"/>
  <c r="E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B371" i="11"/>
  <c r="Q371" i="11"/>
  <c r="E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B369" i="11"/>
  <c r="Q369" i="11"/>
  <c r="E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B367" i="11"/>
  <c r="Q367" i="11"/>
  <c r="E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B365" i="11"/>
  <c r="Q365" i="11"/>
  <c r="E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B363" i="11"/>
  <c r="Q363" i="11"/>
  <c r="E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B276" i="11"/>
  <c r="X276" i="11"/>
  <c r="V276" i="11"/>
  <c r="S276" i="11"/>
  <c r="AA276" i="11" s="1"/>
  <c r="R276" i="11"/>
  <c r="Q276" i="11"/>
  <c r="E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H1" i="11" s="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B251" i="11"/>
  <c r="X251" i="11"/>
  <c r="V251" i="11"/>
  <c r="S251" i="11"/>
  <c r="AA251" i="11" s="1"/>
  <c r="R251" i="11"/>
  <c r="Q251" i="11"/>
  <c r="E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N368" i="12" l="1"/>
  <c r="N357" i="12"/>
  <c r="AD364" i="12"/>
  <c r="N420" i="12"/>
  <c r="AD430" i="12"/>
  <c r="AD432" i="12"/>
  <c r="AD434" i="12"/>
  <c r="AD436" i="12"/>
  <c r="AD438" i="12"/>
  <c r="AD440" i="12"/>
  <c r="AD442" i="12"/>
  <c r="N417" i="11"/>
  <c r="AD251" i="11"/>
  <c r="AD252" i="11"/>
  <c r="AD276" i="11"/>
  <c r="AD285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434" i="11"/>
  <c r="AD442" i="11"/>
  <c r="N427" i="11"/>
  <c r="N429" i="11"/>
  <c r="N431" i="11"/>
  <c r="S204" i="2"/>
  <c r="W204" i="2" s="1"/>
  <c r="R205" i="2"/>
  <c r="Z203" i="2"/>
  <c r="AC203" i="2" s="1"/>
  <c r="Y203" i="2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M437" i="11"/>
  <c r="N437" i="11" s="1"/>
  <c r="M439" i="11"/>
  <c r="N439" i="11" s="1"/>
  <c r="M276" i="12"/>
  <c r="N276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M435" i="12"/>
  <c r="N435" i="12" s="1"/>
  <c r="M437" i="12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N410" i="11" s="1"/>
  <c r="M412" i="11"/>
  <c r="N412" i="11" s="1"/>
  <c r="M414" i="11"/>
  <c r="N414" i="11" s="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N276" i="11" s="1"/>
  <c r="M361" i="11"/>
  <c r="N361" i="11" s="1"/>
  <c r="M363" i="11"/>
  <c r="N363" i="11" s="1"/>
  <c r="M365" i="11"/>
  <c r="N365" i="11" s="1"/>
  <c r="M367" i="11"/>
  <c r="N367" i="11" s="1"/>
  <c r="M369" i="11"/>
  <c r="N369" i="11" s="1"/>
  <c r="M371" i="11"/>
  <c r="N371" i="11" s="1"/>
  <c r="M373" i="11"/>
  <c r="N373" i="11" s="1"/>
  <c r="M375" i="11"/>
  <c r="N375" i="11" s="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N411" i="12"/>
  <c r="AD401" i="12"/>
  <c r="N437" i="12"/>
  <c r="AD437" i="12"/>
  <c r="M253" i="11"/>
  <c r="M255" i="11"/>
  <c r="N255" i="11" s="1"/>
  <c r="M359" i="11"/>
  <c r="N359" i="11" s="1"/>
  <c r="M378" i="11"/>
  <c r="N378" i="11" s="1"/>
  <c r="M380" i="11"/>
  <c r="N380" i="11" s="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AD418" i="11"/>
  <c r="AD422" i="11"/>
  <c r="AD426" i="11"/>
  <c r="AD430" i="11"/>
  <c r="N432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D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D192" i="2" s="1"/>
  <c r="AB192" i="2"/>
  <c r="O193" i="2"/>
  <c r="P193" i="2" s="1"/>
  <c r="Q193" i="2"/>
  <c r="AB193" i="2"/>
  <c r="O194" i="2"/>
  <c r="P194" i="2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D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M189" i="2" s="1"/>
  <c r="N189" i="2" s="1"/>
  <c r="F190" i="2"/>
  <c r="H190" i="2"/>
  <c r="K190" i="2"/>
  <c r="L190" i="2"/>
  <c r="E190" i="2"/>
  <c r="AD190" i="2" s="1"/>
  <c r="F191" i="2"/>
  <c r="H191" i="2"/>
  <c r="K191" i="2"/>
  <c r="L191" i="2"/>
  <c r="M191" i="2" s="1"/>
  <c r="N191" i="2" s="1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M197" i="2" s="1"/>
  <c r="N197" i="2" s="1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S205" i="2" l="1"/>
  <c r="W205" i="2" s="1"/>
  <c r="R206" i="2"/>
  <c r="Z204" i="2"/>
  <c r="AC204" i="2" s="1"/>
  <c r="Y204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S206" i="2" l="1"/>
  <c r="W206" i="2" s="1"/>
  <c r="R207" i="2"/>
  <c r="Z205" i="2"/>
  <c r="AC205" i="2" s="1"/>
  <c r="Y205" i="2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M185" i="2" s="1"/>
  <c r="N185" i="2" s="1"/>
  <c r="O185" i="2"/>
  <c r="P185" i="2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AD183" i="1" s="1"/>
  <c r="F184" i="1"/>
  <c r="H184" i="1"/>
  <c r="K184" i="1"/>
  <c r="L184" i="1"/>
  <c r="O184" i="1"/>
  <c r="P184" i="1" s="1"/>
  <c r="Q184" i="1"/>
  <c r="E184" i="1" s="1"/>
  <c r="S207" i="2" l="1"/>
  <c r="W207" i="2" s="1"/>
  <c r="R208" i="2"/>
  <c r="Z206" i="2"/>
  <c r="AC206" i="2" s="1"/>
  <c r="Y206" i="2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M180" i="2" s="1"/>
  <c r="N180" i="2" s="1"/>
  <c r="O180" i="2"/>
  <c r="P180" i="2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M177" i="1" s="1"/>
  <c r="N177" i="1" s="1"/>
  <c r="O177" i="1"/>
  <c r="P177" i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S208" i="2" l="1"/>
  <c r="W208" i="2" s="1"/>
  <c r="R209" i="2"/>
  <c r="Z207" i="2"/>
  <c r="AC207" i="2" s="1"/>
  <c r="Y207" i="2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S209" i="2" l="1"/>
  <c r="W209" i="2" s="1"/>
  <c r="R210" i="2"/>
  <c r="Z208" i="2"/>
  <c r="AC208" i="2" s="1"/>
  <c r="Y208" i="2"/>
  <c r="AA359" i="12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Z209" i="2" l="1"/>
  <c r="AC209" i="2" s="1"/>
  <c r="Y209" i="2"/>
  <c r="S210" i="2"/>
  <c r="W210" i="2" s="1"/>
  <c r="R211" i="2"/>
  <c r="R362" i="12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AD171" i="2" s="1"/>
  <c r="F163" i="2"/>
  <c r="H163" i="2"/>
  <c r="K163" i="2"/>
  <c r="L163" i="2"/>
  <c r="O163" i="2"/>
  <c r="P163" i="2" s="1"/>
  <c r="Q163" i="2"/>
  <c r="E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S211" i="2" l="1"/>
  <c r="W211" i="2" s="1"/>
  <c r="R212" i="2"/>
  <c r="Z210" i="2"/>
  <c r="AC210" i="2" s="1"/>
  <c r="Y210" i="2"/>
  <c r="M171" i="2"/>
  <c r="N171" i="2" s="1"/>
  <c r="AD170" i="2"/>
  <c r="AD163" i="2"/>
  <c r="M169" i="2"/>
  <c r="N169" i="2" s="1"/>
  <c r="AD167" i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S212" i="2" l="1"/>
  <c r="W212" i="2" s="1"/>
  <c r="R213" i="2"/>
  <c r="Z211" i="2"/>
  <c r="AC211" i="2" s="1"/>
  <c r="Y211" i="2"/>
  <c r="AA362" i="12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S213" i="2" l="1"/>
  <c r="W213" i="2" s="1"/>
  <c r="R214" i="2"/>
  <c r="Z212" i="2"/>
  <c r="AC212" i="2" s="1"/>
  <c r="Y212" i="2"/>
  <c r="AA363" i="12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M161" i="1" s="1"/>
  <c r="N161" i="1" s="1"/>
  <c r="O161" i="1"/>
  <c r="P161" i="1"/>
  <c r="Q161" i="1"/>
  <c r="E161" i="1" s="1"/>
  <c r="F162" i="1"/>
  <c r="H162" i="1"/>
  <c r="K162" i="1"/>
  <c r="L162" i="1"/>
  <c r="O162" i="1"/>
  <c r="P162" i="1" s="1"/>
  <c r="Q162" i="1"/>
  <c r="E162" i="1" s="1"/>
  <c r="S214" i="2" l="1"/>
  <c r="W214" i="2" s="1"/>
  <c r="R215" i="2"/>
  <c r="S215" i="2" s="1"/>
  <c r="W215" i="2" s="1"/>
  <c r="Z213" i="2"/>
  <c r="AC213" i="2" s="1"/>
  <c r="Y213" i="2"/>
  <c r="M157" i="2"/>
  <c r="N157" i="2" s="1"/>
  <c r="M159" i="2"/>
  <c r="N159" i="2" s="1"/>
  <c r="M155" i="2"/>
  <c r="N155" i="2" s="1"/>
  <c r="M153" i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Z215" i="2" l="1"/>
  <c r="AC215" i="2" s="1"/>
  <c r="Y215" i="2"/>
  <c r="Z214" i="2"/>
  <c r="AC214" i="2" s="1"/>
  <c r="Y214" i="2"/>
  <c r="AA365" i="12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8" i="1"/>
  <c r="AB149" i="1"/>
  <c r="AB150" i="1"/>
  <c r="AB151" i="1"/>
  <c r="AB152" i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M152" i="1" s="1"/>
  <c r="N152" i="1" s="1"/>
  <c r="O152" i="1"/>
  <c r="P152" i="1"/>
  <c r="Q152" i="1"/>
  <c r="E152" i="1" s="1"/>
  <c r="AD148" i="1" l="1"/>
  <c r="M148" i="1"/>
  <c r="N148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M143" i="2" s="1"/>
  <c r="N143" i="2" s="1"/>
  <c r="O143" i="2"/>
  <c r="P143" i="2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O144" i="1"/>
  <c r="P144" i="1" s="1"/>
  <c r="Q144" i="1"/>
  <c r="E144" i="1" s="1"/>
  <c r="AD144" i="1" s="1"/>
  <c r="AB144" i="1"/>
  <c r="F145" i="1"/>
  <c r="H145" i="1"/>
  <c r="K145" i="1"/>
  <c r="L145" i="1"/>
  <c r="O145" i="1"/>
  <c r="P145" i="1" s="1"/>
  <c r="Q145" i="1"/>
  <c r="E145" i="1" s="1"/>
  <c r="AB145" i="1"/>
  <c r="F146" i="1"/>
  <c r="H146" i="1"/>
  <c r="K146" i="1"/>
  <c r="L146" i="1"/>
  <c r="O146" i="1"/>
  <c r="P146" i="1" s="1"/>
  <c r="Q146" i="1"/>
  <c r="E146" i="1" s="1"/>
  <c r="AD146" i="1" s="1"/>
  <c r="AB146" i="1"/>
  <c r="F147" i="1"/>
  <c r="H147" i="1"/>
  <c r="K147" i="1"/>
  <c r="L147" i="1"/>
  <c r="O147" i="1"/>
  <c r="P147" i="1" s="1"/>
  <c r="Q147" i="1"/>
  <c r="E147" i="1" s="1"/>
  <c r="AB147" i="1"/>
  <c r="F143" i="1"/>
  <c r="H143" i="1"/>
  <c r="K143" i="1"/>
  <c r="L143" i="1"/>
  <c r="O143" i="1"/>
  <c r="P143" i="1" s="1"/>
  <c r="Q143" i="1"/>
  <c r="E143" i="1" s="1"/>
  <c r="AD143" i="1" s="1"/>
  <c r="AB143" i="1"/>
  <c r="AD147" i="1" l="1"/>
  <c r="AD145" i="1"/>
  <c r="M143" i="1"/>
  <c r="N143" i="1" s="1"/>
  <c r="M147" i="1"/>
  <c r="N147" i="1" s="1"/>
  <c r="M146" i="1"/>
  <c r="N146" i="1" s="1"/>
  <c r="M145" i="1"/>
  <c r="N145" i="1" s="1"/>
  <c r="M144" i="1"/>
  <c r="N144" i="1" s="1"/>
  <c r="Z368" i="12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AD138" i="1" l="1"/>
  <c r="M138" i="1"/>
  <c r="N138" i="1" s="1"/>
  <c r="M139" i="2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O137" i="1"/>
  <c r="P137" i="1" s="1"/>
  <c r="Q137" i="1"/>
  <c r="E137" i="1" s="1"/>
  <c r="AD137" i="1" s="1"/>
  <c r="M137" i="1" l="1"/>
  <c r="N137" i="1" s="1"/>
  <c r="AD133" i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8" i="1"/>
  <c r="AB129" i="1"/>
  <c r="AB130" i="1"/>
  <c r="AB131" i="1"/>
  <c r="AB132" i="1"/>
  <c r="F128" i="1"/>
  <c r="H128" i="1"/>
  <c r="K128" i="1"/>
  <c r="L128" i="1"/>
  <c r="M128" i="1" s="1"/>
  <c r="N128" i="1" s="1"/>
  <c r="O128" i="1"/>
  <c r="P128" i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AD131" i="2" l="1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AD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AD123" i="1" l="1"/>
  <c r="M124" i="2"/>
  <c r="N124" i="2" s="1"/>
  <c r="AD123" i="2"/>
  <c r="M123" i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M121" i="1" s="1"/>
  <c r="N121" i="1" s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H118" i="1"/>
  <c r="F118" i="1" s="1"/>
  <c r="K118" i="1"/>
  <c r="L118" i="1"/>
  <c r="O118" i="1"/>
  <c r="P118" i="1" s="1"/>
  <c r="Q118" i="1"/>
  <c r="E118" i="1" s="1"/>
  <c r="AB118" i="1"/>
  <c r="F119" i="1"/>
  <c r="H119" i="1"/>
  <c r="K119" i="1"/>
  <c r="L119" i="1"/>
  <c r="O119" i="1"/>
  <c r="P119" i="1" s="1"/>
  <c r="Q119" i="1"/>
  <c r="E119" i="1" s="1"/>
  <c r="AB119" i="1"/>
  <c r="F120" i="1"/>
  <c r="H120" i="1"/>
  <c r="K120" i="1"/>
  <c r="L120" i="1"/>
  <c r="O120" i="1"/>
  <c r="P120" i="1" s="1"/>
  <c r="Q120" i="1"/>
  <c r="E120" i="1" s="1"/>
  <c r="AB120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19" i="1" l="1"/>
  <c r="N119" i="1" s="1"/>
  <c r="M122" i="1"/>
  <c r="N122" i="1" s="1"/>
  <c r="M121" i="2"/>
  <c r="N121" i="2" s="1"/>
  <c r="M119" i="2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1"/>
  <c r="M120" i="1"/>
  <c r="N120" i="1" s="1"/>
  <c r="M118" i="1"/>
  <c r="N118" i="1" s="1"/>
  <c r="AD120" i="2"/>
  <c r="AD121" i="2"/>
  <c r="AD117" i="2"/>
  <c r="AD121" i="1"/>
  <c r="AD122" i="1"/>
  <c r="AD119" i="1"/>
  <c r="AD118" i="1"/>
  <c r="AD119" i="2"/>
  <c r="AD118" i="2"/>
  <c r="N120" i="2"/>
  <c r="N119" i="2"/>
  <c r="N118" i="2"/>
  <c r="AB116" i="1"/>
  <c r="AB117" i="1"/>
  <c r="H116" i="1"/>
  <c r="F116" i="1" s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7" i="1" l="1"/>
  <c r="M116" i="1"/>
  <c r="N116" i="1" s="1"/>
  <c r="M116" i="2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AD117" i="1"/>
  <c r="AD116" i="1"/>
  <c r="N117" i="1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AB42" i="1"/>
  <c r="Q42" i="1"/>
  <c r="E42" i="1" s="1"/>
  <c r="O42" i="1"/>
  <c r="P42" i="1" s="1"/>
  <c r="L42" i="1"/>
  <c r="K42" i="1"/>
  <c r="H42" i="1"/>
  <c r="F42" i="1"/>
  <c r="AB15" i="1"/>
  <c r="Q15" i="1"/>
  <c r="E15" i="1" s="1"/>
  <c r="O15" i="1"/>
  <c r="P15" i="1" s="1"/>
  <c r="L15" i="1"/>
  <c r="K15" i="1"/>
  <c r="H15" i="1"/>
  <c r="F15" i="1"/>
  <c r="AB12" i="1"/>
  <c r="Q12" i="1"/>
  <c r="E12" i="1" s="1"/>
  <c r="O12" i="1"/>
  <c r="P12" i="1" s="1"/>
  <c r="L12" i="1"/>
  <c r="K12" i="1"/>
  <c r="H12" i="1"/>
  <c r="F12" i="1" s="1"/>
  <c r="AB11" i="1"/>
  <c r="Q11" i="1"/>
  <c r="E11" i="1" s="1"/>
  <c r="O11" i="1"/>
  <c r="P11" i="1" s="1"/>
  <c r="L11" i="1"/>
  <c r="K11" i="1"/>
  <c r="H11" i="1"/>
  <c r="F11" i="1"/>
  <c r="AB10" i="1"/>
  <c r="Q10" i="1"/>
  <c r="E10" i="1" s="1"/>
  <c r="O10" i="1"/>
  <c r="P10" i="1" s="1"/>
  <c r="L10" i="1"/>
  <c r="K10" i="1"/>
  <c r="H10" i="1"/>
  <c r="F10" i="1"/>
  <c r="AB9" i="1"/>
  <c r="Q9" i="1"/>
  <c r="E9" i="1" s="1"/>
  <c r="O9" i="1"/>
  <c r="P9" i="1" s="1"/>
  <c r="L9" i="1"/>
  <c r="K9" i="1"/>
  <c r="H9" i="1"/>
  <c r="F9" i="1" s="1"/>
  <c r="AB8" i="1"/>
  <c r="Q8" i="1"/>
  <c r="E8" i="1" s="1"/>
  <c r="O8" i="1"/>
  <c r="P8" i="1" s="1"/>
  <c r="L8" i="1"/>
  <c r="K8" i="1"/>
  <c r="H8" i="1"/>
  <c r="F8" i="1" s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8" i="1"/>
  <c r="X9" i="1" s="1"/>
  <c r="X10" i="1" s="1"/>
  <c r="X11" i="1" s="1"/>
  <c r="X12" i="1" s="1"/>
  <c r="X15" i="1" s="1"/>
  <c r="X42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H1" i="2"/>
  <c r="AB114" i="2"/>
  <c r="AB115" i="2"/>
  <c r="AB116" i="2"/>
  <c r="AB110" i="2"/>
  <c r="AB111" i="2"/>
  <c r="AB112" i="2"/>
  <c r="AB113" i="2"/>
  <c r="M33" i="2"/>
  <c r="N33" i="2" s="1"/>
  <c r="M15" i="1"/>
  <c r="N15" i="1" s="1"/>
  <c r="AD41" i="2"/>
  <c r="M41" i="2"/>
  <c r="N41" i="2" s="1"/>
  <c r="M35" i="2"/>
  <c r="N35" i="2" s="1"/>
  <c r="AD34" i="2"/>
  <c r="AD33" i="2"/>
  <c r="AD8" i="1"/>
  <c r="AD10" i="1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AD9" i="1"/>
  <c r="AD42" i="1"/>
  <c r="H1" i="1"/>
  <c r="AD11" i="1"/>
  <c r="AD12" i="1"/>
  <c r="M8" i="1"/>
  <c r="N8" i="1" s="1"/>
  <c r="M9" i="1"/>
  <c r="N9" i="1" s="1"/>
  <c r="M10" i="1"/>
  <c r="N10" i="1" s="1"/>
  <c r="M11" i="1"/>
  <c r="N11" i="1" s="1"/>
  <c r="M12" i="1"/>
  <c r="N12" i="1" s="1"/>
  <c r="M42" i="1"/>
  <c r="N42" i="1" s="1"/>
  <c r="AD15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Z389" i="12" l="1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V8" i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V9" i="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V10" i="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V11" i="1"/>
  <c r="R8" i="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S8" i="1"/>
  <c r="R9" i="1"/>
  <c r="V12" i="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S9" i="1"/>
  <c r="R10" i="1"/>
  <c r="AA8" i="1"/>
  <c r="W8" i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Z8" i="1"/>
  <c r="AC8" i="1" s="1"/>
  <c r="Y8" i="1"/>
  <c r="R11" i="1"/>
  <c r="S10" i="1"/>
  <c r="AA9" i="1"/>
  <c r="W9" i="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V15" i="1"/>
  <c r="Z9" i="1"/>
  <c r="AC9" i="1" s="1"/>
  <c r="Y9" i="1"/>
  <c r="AA10" i="1"/>
  <c r="W10" i="1"/>
  <c r="R12" i="1"/>
  <c r="S11" i="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AA11" i="1"/>
  <c r="W11" i="1"/>
  <c r="S12" i="1"/>
  <c r="Z10" i="1"/>
  <c r="AC10" i="1" s="1"/>
  <c r="Y10" i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AA12" i="1"/>
  <c r="W12" i="1"/>
  <c r="Y11" i="1"/>
  <c r="Z11" i="1"/>
  <c r="AC11" i="1" s="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Y12" i="1"/>
  <c r="Z12" i="1"/>
  <c r="AC12" i="1" s="1"/>
  <c r="R15" i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15" i="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AA15" i="1"/>
  <c r="W15" i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Z15" i="1"/>
  <c r="AC15" i="1" s="1"/>
  <c r="Y15" i="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V42" i="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2" i="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S42" i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AA42" i="1"/>
  <c r="W42" i="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Y42" i="1"/>
  <c r="Z42" i="1"/>
  <c r="AC42" i="1" s="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V116" i="1"/>
  <c r="S151" i="2" l="1"/>
  <c r="W151" i="2" s="1"/>
  <c r="Z151" i="2" s="1"/>
  <c r="AC151" i="2" s="1"/>
  <c r="R152" i="2"/>
  <c r="Y151" i="2"/>
  <c r="Y150" i="2"/>
  <c r="Z150" i="2"/>
  <c r="AC150" i="2" s="1"/>
  <c r="V117" i="1"/>
  <c r="V118" i="1" s="1"/>
  <c r="S152" i="2" l="1"/>
  <c r="W152" i="2" s="1"/>
  <c r="R153" i="2"/>
  <c r="V119" i="1"/>
  <c r="S153" i="2" l="1"/>
  <c r="W153" i="2" s="1"/>
  <c r="R154" i="2"/>
  <c r="Y152" i="2"/>
  <c r="Z152" i="2"/>
  <c r="AC152" i="2" s="1"/>
  <c r="V120" i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Z171" i="2" s="1"/>
  <c r="AC171" i="2" s="1"/>
  <c r="R172" i="2"/>
  <c r="Y171" i="2"/>
  <c r="Y170" i="2"/>
  <c r="Z170" i="2"/>
  <c r="AC170" i="2" s="1"/>
  <c r="V145" i="1"/>
  <c r="R116" i="1"/>
  <c r="S172" i="2" l="1"/>
  <c r="W172" i="2" s="1"/>
  <c r="R173" i="2"/>
  <c r="V146" i="1"/>
  <c r="S116" i="1"/>
  <c r="R117" i="1"/>
  <c r="S173" i="2" l="1"/>
  <c r="W173" i="2" s="1"/>
  <c r="R174" i="2"/>
  <c r="Y172" i="2"/>
  <c r="Z172" i="2"/>
  <c r="AC172" i="2" s="1"/>
  <c r="V147" i="1"/>
  <c r="V148" i="1" s="1"/>
  <c r="S117" i="1"/>
  <c r="W117" i="1" s="1"/>
  <c r="R118" i="1"/>
  <c r="AA117" i="1"/>
  <c r="AA116" i="1"/>
  <c r="W116" i="1"/>
  <c r="S174" i="2" l="1"/>
  <c r="W174" i="2" s="1"/>
  <c r="R175" i="2"/>
  <c r="Y173" i="2"/>
  <c r="Z173" i="2"/>
  <c r="AC173" i="2" s="1"/>
  <c r="V149" i="1"/>
  <c r="S118" i="1"/>
  <c r="AA118" i="1" s="1"/>
  <c r="R119" i="1"/>
  <c r="Y116" i="1"/>
  <c r="Z116" i="1"/>
  <c r="AC116" i="1" s="1"/>
  <c r="Y117" i="1"/>
  <c r="Z117" i="1"/>
  <c r="AC117" i="1" s="1"/>
  <c r="S175" i="2" l="1"/>
  <c r="W175" i="2" s="1"/>
  <c r="R176" i="2"/>
  <c r="Y174" i="2"/>
  <c r="Z174" i="2"/>
  <c r="AC174" i="2" s="1"/>
  <c r="V150" i="1"/>
  <c r="S119" i="1"/>
  <c r="R120" i="1"/>
  <c r="W118" i="1"/>
  <c r="S176" i="2" l="1"/>
  <c r="W176" i="2" s="1"/>
  <c r="R177" i="2"/>
  <c r="Y175" i="2"/>
  <c r="Z175" i="2"/>
  <c r="AC175" i="2" s="1"/>
  <c r="V151" i="1"/>
  <c r="Z118" i="1"/>
  <c r="AC118" i="1" s="1"/>
  <c r="Y118" i="1"/>
  <c r="S120" i="1"/>
  <c r="R121" i="1"/>
  <c r="AA119" i="1"/>
  <c r="W119" i="1"/>
  <c r="S177" i="2" l="1"/>
  <c r="W177" i="2" s="1"/>
  <c r="R178" i="2"/>
  <c r="Y176" i="2"/>
  <c r="Z176" i="2"/>
  <c r="AC176" i="2" s="1"/>
  <c r="V152" i="1"/>
  <c r="V153" i="1" s="1"/>
  <c r="Y119" i="1"/>
  <c r="Z119" i="1"/>
  <c r="AC119" i="1" s="1"/>
  <c r="AA120" i="1"/>
  <c r="W120" i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Y120" i="1"/>
  <c r="Z120" i="1"/>
  <c r="AC120" i="1" s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Z181" i="2" s="1"/>
  <c r="AC181" i="2" s="1"/>
  <c r="R182" i="2"/>
  <c r="Y181" i="2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S200" i="2" s="1"/>
  <c r="W200" i="2" s="1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Z200" i="2" l="1"/>
  <c r="AC200" i="2" s="1"/>
  <c r="Y200" i="2"/>
  <c r="Y199" i="2"/>
  <c r="Z199" i="2"/>
  <c r="AC199" i="2" s="1"/>
  <c r="V183" i="1"/>
  <c r="Y141" i="1"/>
  <c r="Z141" i="1"/>
  <c r="AC141" i="1" s="1"/>
  <c r="AA142" i="1"/>
  <c r="W142" i="1"/>
  <c r="R144" i="1"/>
  <c r="S143" i="1"/>
  <c r="V184" i="1" l="1"/>
  <c r="AA143" i="1"/>
  <c r="W143" i="1"/>
  <c r="S144" i="1"/>
  <c r="R145" i="1"/>
  <c r="Y142" i="1"/>
  <c r="Z142" i="1"/>
  <c r="AC142" i="1" s="1"/>
  <c r="V185" i="1" l="1"/>
  <c r="S145" i="1"/>
  <c r="R146" i="1"/>
  <c r="AA144" i="1"/>
  <c r="W144" i="1"/>
  <c r="Y143" i="1"/>
  <c r="Z143" i="1"/>
  <c r="AC143" i="1" s="1"/>
  <c r="V186" i="1" l="1"/>
  <c r="Y144" i="1"/>
  <c r="Z144" i="1"/>
  <c r="AC144" i="1" s="1"/>
  <c r="S146" i="1"/>
  <c r="R147" i="1"/>
  <c r="AA145" i="1"/>
  <c r="W145" i="1"/>
  <c r="V187" i="1" l="1"/>
  <c r="S147" i="1"/>
  <c r="W147" i="1" s="1"/>
  <c r="R148" i="1"/>
  <c r="Y145" i="1"/>
  <c r="Z145" i="1"/>
  <c r="AC145" i="1" s="1"/>
  <c r="AA147" i="1"/>
  <c r="AA146" i="1"/>
  <c r="W146" i="1"/>
  <c r="V188" i="1" l="1"/>
  <c r="S148" i="1"/>
  <c r="R149" i="1"/>
  <c r="Y146" i="1"/>
  <c r="Z146" i="1"/>
  <c r="AC146" i="1" s="1"/>
  <c r="Y147" i="1"/>
  <c r="Z147" i="1"/>
  <c r="AC147" i="1" s="1"/>
  <c r="V189" i="1" l="1"/>
  <c r="S149" i="1"/>
  <c r="R150" i="1"/>
  <c r="AA148" i="1"/>
  <c r="W148" i="1"/>
  <c r="V190" i="1" l="1"/>
  <c r="Y148" i="1"/>
  <c r="Z148" i="1"/>
  <c r="AC148" i="1" s="1"/>
  <c r="S150" i="1"/>
  <c r="R151" i="1"/>
  <c r="AA149" i="1"/>
  <c r="W149" i="1"/>
  <c r="V191" i="1" l="1"/>
  <c r="V192" i="1" s="1"/>
  <c r="Y149" i="1"/>
  <c r="Z149" i="1"/>
  <c r="AC149" i="1" s="1"/>
  <c r="S151" i="1"/>
  <c r="R152" i="1"/>
  <c r="R153" i="1" s="1"/>
  <c r="AA150" i="1"/>
  <c r="W150" i="1"/>
  <c r="V193" i="1" l="1"/>
  <c r="S153" i="1"/>
  <c r="R154" i="1"/>
  <c r="S152" i="1"/>
  <c r="AA152" i="1" s="1"/>
  <c r="Y150" i="1"/>
  <c r="Z150" i="1"/>
  <c r="AC150" i="1" s="1"/>
  <c r="AA151" i="1"/>
  <c r="W151" i="1"/>
  <c r="W152" i="1" l="1"/>
  <c r="Z152" i="1" s="1"/>
  <c r="AC152" i="1" s="1"/>
  <c r="V194" i="1"/>
  <c r="S154" i="1"/>
  <c r="R155" i="1"/>
  <c r="AA153" i="1"/>
  <c r="W153" i="1"/>
  <c r="Y151" i="1"/>
  <c r="Z151" i="1"/>
  <c r="AC151" i="1" s="1"/>
  <c r="Y152" i="1"/>
  <c r="V195" i="1" l="1"/>
  <c r="Y153" i="1"/>
  <c r="Z153" i="1"/>
  <c r="AC153" i="1" s="1"/>
  <c r="S155" i="1"/>
  <c r="R156" i="1"/>
  <c r="AA154" i="1"/>
  <c r="W154" i="1"/>
  <c r="V196" i="1" l="1"/>
  <c r="Y154" i="1"/>
  <c r="Z154" i="1"/>
  <c r="AC154" i="1" s="1"/>
  <c r="S156" i="1"/>
  <c r="R157" i="1"/>
  <c r="AA155" i="1"/>
  <c r="W155" i="1"/>
  <c r="V197" i="1" l="1"/>
  <c r="Y155" i="1"/>
  <c r="Z155" i="1"/>
  <c r="AC155" i="1" s="1"/>
  <c r="S157" i="1"/>
  <c r="R158" i="1"/>
  <c r="AA156" i="1"/>
  <c r="W156" i="1"/>
  <c r="V198" i="1" l="1"/>
  <c r="Y156" i="1"/>
  <c r="Z156" i="1"/>
  <c r="AC156" i="1" s="1"/>
  <c r="S158" i="1"/>
  <c r="R159" i="1"/>
  <c r="AA157" i="1"/>
  <c r="W157" i="1"/>
  <c r="V199" i="1" l="1"/>
  <c r="Y157" i="1"/>
  <c r="Z157" i="1"/>
  <c r="AC157" i="1" s="1"/>
  <c r="S159" i="1"/>
  <c r="R160" i="1"/>
  <c r="AA158" i="1"/>
  <c r="W158" i="1"/>
  <c r="V200" i="1" l="1"/>
  <c r="Y158" i="1"/>
  <c r="Z158" i="1"/>
  <c r="AC158" i="1" s="1"/>
  <c r="S160" i="1"/>
  <c r="R161" i="1"/>
  <c r="AA159" i="1"/>
  <c r="W159" i="1"/>
  <c r="V201" i="1" l="1"/>
  <c r="V202" i="1" s="1"/>
  <c r="Y159" i="1"/>
  <c r="Z159" i="1"/>
  <c r="AC159" i="1" s="1"/>
  <c r="R162" i="1"/>
  <c r="S161" i="1"/>
  <c r="AA160" i="1"/>
  <c r="W160" i="1"/>
  <c r="V203" i="1" l="1"/>
  <c r="Y160" i="1"/>
  <c r="Z160" i="1"/>
  <c r="AC160" i="1" s="1"/>
  <c r="AA161" i="1"/>
  <c r="W161" i="1"/>
  <c r="S162" i="1"/>
  <c r="R163" i="1"/>
  <c r="V204" i="1" l="1"/>
  <c r="S163" i="1"/>
  <c r="W163" i="1" s="1"/>
  <c r="R164" i="1"/>
  <c r="AA162" i="1"/>
  <c r="W162" i="1"/>
  <c r="Y161" i="1"/>
  <c r="Z161" i="1"/>
  <c r="AC161" i="1" s="1"/>
  <c r="V205" i="1" l="1"/>
  <c r="AA163" i="1"/>
  <c r="R165" i="1"/>
  <c r="S164" i="1"/>
  <c r="Y162" i="1"/>
  <c r="Z162" i="1"/>
  <c r="AC162" i="1" s="1"/>
  <c r="Y163" i="1"/>
  <c r="Z163" i="1"/>
  <c r="AC163" i="1" s="1"/>
  <c r="V206" i="1" l="1"/>
  <c r="AA164" i="1"/>
  <c r="W164" i="1"/>
  <c r="S165" i="1"/>
  <c r="R166" i="1"/>
  <c r="V207" i="1" l="1"/>
  <c r="S166" i="1"/>
  <c r="R167" i="1"/>
  <c r="AA165" i="1"/>
  <c r="W165" i="1"/>
  <c r="Y164" i="1"/>
  <c r="Z164" i="1"/>
  <c r="AC164" i="1" s="1"/>
  <c r="V208" i="1" l="1"/>
  <c r="S167" i="1"/>
  <c r="W167" i="1" s="1"/>
  <c r="R168" i="1"/>
  <c r="Y165" i="1"/>
  <c r="Z165" i="1"/>
  <c r="AC165" i="1" s="1"/>
  <c r="AA167" i="1"/>
  <c r="AA166" i="1"/>
  <c r="W166" i="1"/>
  <c r="V209" i="1" l="1"/>
  <c r="S168" i="1"/>
  <c r="R169" i="1"/>
  <c r="Y166" i="1"/>
  <c r="Z166" i="1"/>
  <c r="AC166" i="1" s="1"/>
  <c r="Y167" i="1"/>
  <c r="Z167" i="1"/>
  <c r="AC167" i="1" s="1"/>
  <c r="V210" i="1" l="1"/>
  <c r="S169" i="1"/>
  <c r="R170" i="1"/>
  <c r="W168" i="1"/>
  <c r="AA168" i="1"/>
  <c r="V211" i="1" l="1"/>
  <c r="Y168" i="1"/>
  <c r="Z168" i="1"/>
  <c r="AC168" i="1" s="1"/>
  <c r="S170" i="1"/>
  <c r="R171" i="1"/>
  <c r="W169" i="1"/>
  <c r="AA169" i="1"/>
  <c r="V212" i="1" l="1"/>
  <c r="Y169" i="1"/>
  <c r="Z169" i="1"/>
  <c r="AC169" i="1" s="1"/>
  <c r="S171" i="1"/>
  <c r="R172" i="1"/>
  <c r="R173" i="1" s="1"/>
  <c r="W170" i="1"/>
  <c r="AA170" i="1"/>
  <c r="V213" i="1" l="1"/>
  <c r="S173" i="1"/>
  <c r="R174" i="1"/>
  <c r="S172" i="1"/>
  <c r="W172" i="1" s="1"/>
  <c r="Y170" i="1"/>
  <c r="Z170" i="1"/>
  <c r="AC170" i="1" s="1"/>
  <c r="W171" i="1"/>
  <c r="AA171" i="1"/>
  <c r="V214" i="1" l="1"/>
  <c r="AA172" i="1"/>
  <c r="S174" i="1"/>
  <c r="R175" i="1"/>
  <c r="AA173" i="1"/>
  <c r="W173" i="1"/>
  <c r="Y171" i="1"/>
  <c r="Z171" i="1"/>
  <c r="AC171" i="1" s="1"/>
  <c r="Y172" i="1"/>
  <c r="Z172" i="1"/>
  <c r="AC172" i="1" s="1"/>
  <c r="V215" i="1" l="1"/>
  <c r="Y173" i="1"/>
  <c r="Z173" i="1"/>
  <c r="AC173" i="1" s="1"/>
  <c r="S175" i="1"/>
  <c r="R176" i="1"/>
  <c r="AA174" i="1"/>
  <c r="W174" i="1"/>
  <c r="V216" i="1" l="1"/>
  <c r="Y174" i="1"/>
  <c r="Z174" i="1"/>
  <c r="AC174" i="1" s="1"/>
  <c r="S176" i="1"/>
  <c r="R177" i="1"/>
  <c r="AA175" i="1"/>
  <c r="W175" i="1"/>
  <c r="Y175" i="1" l="1"/>
  <c r="Z175" i="1"/>
  <c r="AC175" i="1" s="1"/>
  <c r="S177" i="1"/>
  <c r="R178" i="1"/>
  <c r="AA176" i="1"/>
  <c r="W176" i="1"/>
  <c r="Y176" i="1" l="1"/>
  <c r="Z176" i="1"/>
  <c r="AC176" i="1" s="1"/>
  <c r="S178" i="1"/>
  <c r="R179" i="1"/>
  <c r="AA177" i="1"/>
  <c r="W177" i="1"/>
  <c r="Y177" i="1" l="1"/>
  <c r="Z177" i="1"/>
  <c r="AC177" i="1" s="1"/>
  <c r="S179" i="1"/>
  <c r="R180" i="1"/>
  <c r="AA178" i="1"/>
  <c r="W178" i="1"/>
  <c r="Y178" i="1" l="1"/>
  <c r="Z178" i="1"/>
  <c r="AC178" i="1" s="1"/>
  <c r="S180" i="1"/>
  <c r="R181" i="1"/>
  <c r="R182" i="1" s="1"/>
  <c r="AA179" i="1"/>
  <c r="W179" i="1"/>
  <c r="S182" i="1" l="1"/>
  <c r="R183" i="1"/>
  <c r="Y179" i="1"/>
  <c r="Z179" i="1"/>
  <c r="AC179" i="1" s="1"/>
  <c r="S181" i="1"/>
  <c r="AA180" i="1"/>
  <c r="W180" i="1"/>
  <c r="S183" i="1" l="1"/>
  <c r="R184" i="1"/>
  <c r="AA182" i="1"/>
  <c r="W182" i="1"/>
  <c r="Y180" i="1"/>
  <c r="Z180" i="1"/>
  <c r="AC180" i="1" s="1"/>
  <c r="AA181" i="1"/>
  <c r="W181" i="1"/>
  <c r="Y182" i="1" l="1"/>
  <c r="Z182" i="1"/>
  <c r="AC182" i="1" s="1"/>
  <c r="S184" i="1"/>
  <c r="R185" i="1"/>
  <c r="AA183" i="1"/>
  <c r="W183" i="1"/>
  <c r="Y181" i="1"/>
  <c r="Z181" i="1"/>
  <c r="AC181" i="1" s="1"/>
  <c r="Y183" i="1" l="1"/>
  <c r="Z183" i="1"/>
  <c r="AC183" i="1" s="1"/>
  <c r="S185" i="1"/>
  <c r="R186" i="1"/>
  <c r="AA184" i="1"/>
  <c r="W184" i="1"/>
  <c r="Y184" i="1" l="1"/>
  <c r="Z184" i="1"/>
  <c r="AC184" i="1" s="1"/>
  <c r="S186" i="1"/>
  <c r="R187" i="1"/>
  <c r="AA185" i="1"/>
  <c r="W185" i="1"/>
  <c r="Y185" i="1" l="1"/>
  <c r="Z185" i="1"/>
  <c r="AC185" i="1" s="1"/>
  <c r="S187" i="1"/>
  <c r="R188" i="1"/>
  <c r="AA186" i="1"/>
  <c r="W186" i="1"/>
  <c r="Y186" i="1" l="1"/>
  <c r="Z186" i="1"/>
  <c r="AC186" i="1" s="1"/>
  <c r="R189" i="1"/>
  <c r="S188" i="1"/>
  <c r="AA187" i="1"/>
  <c r="W187" i="1"/>
  <c r="Y187" i="1" l="1"/>
  <c r="Z187" i="1"/>
  <c r="AC187" i="1" s="1"/>
  <c r="AA188" i="1"/>
  <c r="W188" i="1"/>
  <c r="S189" i="1"/>
  <c r="R190" i="1"/>
  <c r="S190" i="1" l="1"/>
  <c r="R191" i="1"/>
  <c r="AA189" i="1"/>
  <c r="W189" i="1"/>
  <c r="Y188" i="1"/>
  <c r="Z188" i="1"/>
  <c r="AC188" i="1" s="1"/>
  <c r="S191" i="1" l="1"/>
  <c r="W191" i="1" s="1"/>
  <c r="R192" i="1"/>
  <c r="Y189" i="1"/>
  <c r="Z189" i="1"/>
  <c r="AC189" i="1" s="1"/>
  <c r="AA191" i="1"/>
  <c r="AA190" i="1"/>
  <c r="W190" i="1"/>
  <c r="S192" i="1" l="1"/>
  <c r="R193" i="1"/>
  <c r="Y190" i="1"/>
  <c r="Z190" i="1"/>
  <c r="AC190" i="1" s="1"/>
  <c r="Y191" i="1"/>
  <c r="Z191" i="1"/>
  <c r="AC191" i="1" s="1"/>
  <c r="S193" i="1" l="1"/>
  <c r="R194" i="1"/>
  <c r="W192" i="1"/>
  <c r="AA192" i="1"/>
  <c r="Y192" i="1" l="1"/>
  <c r="Z192" i="1"/>
  <c r="AC192" i="1" s="1"/>
  <c r="S194" i="1"/>
  <c r="R195" i="1"/>
  <c r="W193" i="1"/>
  <c r="AA193" i="1"/>
  <c r="Y193" i="1" l="1"/>
  <c r="Z193" i="1"/>
  <c r="AC193" i="1" s="1"/>
  <c r="S195" i="1"/>
  <c r="R196" i="1"/>
  <c r="W194" i="1"/>
  <c r="AA194" i="1"/>
  <c r="Y194" i="1" l="1"/>
  <c r="Z194" i="1"/>
  <c r="AC194" i="1" s="1"/>
  <c r="S196" i="1"/>
  <c r="R197" i="1"/>
  <c r="W195" i="1"/>
  <c r="AA195" i="1"/>
  <c r="Y195" i="1" l="1"/>
  <c r="Z195" i="1"/>
  <c r="AC195" i="1" s="1"/>
  <c r="S197" i="1"/>
  <c r="R198" i="1"/>
  <c r="W196" i="1"/>
  <c r="AA196" i="1"/>
  <c r="Y196" i="1" l="1"/>
  <c r="Z196" i="1"/>
  <c r="AC196" i="1" s="1"/>
  <c r="S198" i="1"/>
  <c r="R199" i="1"/>
  <c r="W197" i="1"/>
  <c r="AA197" i="1"/>
  <c r="Y197" i="1" l="1"/>
  <c r="Z197" i="1"/>
  <c r="AC197" i="1" s="1"/>
  <c r="S199" i="1"/>
  <c r="R200" i="1"/>
  <c r="W198" i="1"/>
  <c r="AA198" i="1"/>
  <c r="Y198" i="1" l="1"/>
  <c r="Z198" i="1"/>
  <c r="AC198" i="1" s="1"/>
  <c r="S200" i="1"/>
  <c r="R201" i="1"/>
  <c r="R202" i="1" s="1"/>
  <c r="W199" i="1"/>
  <c r="AA199" i="1"/>
  <c r="S202" i="1" l="1"/>
  <c r="R203" i="1"/>
  <c r="S201" i="1"/>
  <c r="AA201" i="1" s="1"/>
  <c r="Y199" i="1"/>
  <c r="Z199" i="1"/>
  <c r="AC199" i="1" s="1"/>
  <c r="W200" i="1"/>
  <c r="AA200" i="1"/>
  <c r="AA202" i="1" l="1"/>
  <c r="W202" i="1"/>
  <c r="W201" i="1"/>
  <c r="Y201" i="1" s="1"/>
  <c r="R204" i="1"/>
  <c r="S203" i="1"/>
  <c r="Y200" i="1"/>
  <c r="Z200" i="1"/>
  <c r="AC200" i="1" s="1"/>
  <c r="Z201" i="1" l="1"/>
  <c r="AC201" i="1" s="1"/>
  <c r="AA203" i="1"/>
  <c r="W203" i="1"/>
  <c r="S204" i="1"/>
  <c r="R205" i="1"/>
  <c r="Z202" i="1"/>
  <c r="AC202" i="1" s="1"/>
  <c r="Y202" i="1"/>
  <c r="AA204" i="1" l="1"/>
  <c r="W204" i="1"/>
  <c r="R206" i="1"/>
  <c r="S205" i="1"/>
  <c r="Y203" i="1"/>
  <c r="Z203" i="1"/>
  <c r="AC203" i="1" s="1"/>
  <c r="S206" i="1" l="1"/>
  <c r="R207" i="1"/>
  <c r="AA205" i="1"/>
  <c r="W205" i="1"/>
  <c r="Z204" i="1"/>
  <c r="AC204" i="1" s="1"/>
  <c r="Y204" i="1"/>
  <c r="AA206" i="1" l="1"/>
  <c r="W206" i="1"/>
  <c r="Z205" i="1"/>
  <c r="AC205" i="1" s="1"/>
  <c r="Y205" i="1"/>
  <c r="R208" i="1"/>
  <c r="S207" i="1"/>
  <c r="R209" i="1" l="1"/>
  <c r="S208" i="1"/>
  <c r="AA207" i="1"/>
  <c r="W207" i="1"/>
  <c r="Y206" i="1"/>
  <c r="Z206" i="1"/>
  <c r="AC206" i="1" s="1"/>
  <c r="R210" i="1" l="1"/>
  <c r="S209" i="1"/>
  <c r="Y207" i="1"/>
  <c r="Z207" i="1"/>
  <c r="AC207" i="1" s="1"/>
  <c r="AA208" i="1"/>
  <c r="W208" i="1"/>
  <c r="S210" i="1" l="1"/>
  <c r="R211" i="1"/>
  <c r="Y208" i="1"/>
  <c r="Z208" i="1"/>
  <c r="AC208" i="1" s="1"/>
  <c r="AA209" i="1"/>
  <c r="W209" i="1"/>
  <c r="AA210" i="1" l="1"/>
  <c r="W210" i="1"/>
  <c r="Z209" i="1"/>
  <c r="AC209" i="1" s="1"/>
  <c r="Y209" i="1"/>
  <c r="R212" i="1"/>
  <c r="S211" i="1"/>
  <c r="R213" i="1" l="1"/>
  <c r="S212" i="1"/>
  <c r="AA211" i="1"/>
  <c r="W211" i="1"/>
  <c r="Z210" i="1"/>
  <c r="AC210" i="1" s="1"/>
  <c r="Y210" i="1"/>
  <c r="S213" i="1" l="1"/>
  <c r="R214" i="1"/>
  <c r="Y211" i="1"/>
  <c r="Z211" i="1"/>
  <c r="AC211" i="1" s="1"/>
  <c r="AA212" i="1"/>
  <c r="W212" i="1"/>
  <c r="AA213" i="1" l="1"/>
  <c r="W213" i="1"/>
  <c r="Z212" i="1"/>
  <c r="AC212" i="1" s="1"/>
  <c r="Y212" i="1"/>
  <c r="R215" i="1"/>
  <c r="S214" i="1"/>
  <c r="S215" i="1" l="1"/>
  <c r="R216" i="1"/>
  <c r="S216" i="1" s="1"/>
  <c r="AA214" i="1"/>
  <c r="W214" i="1"/>
  <c r="Y213" i="1"/>
  <c r="Z213" i="1"/>
  <c r="AC213" i="1" s="1"/>
  <c r="AA215" i="1" l="1"/>
  <c r="W215" i="1"/>
  <c r="Z214" i="1"/>
  <c r="AC214" i="1" s="1"/>
  <c r="Y214" i="1"/>
  <c r="AA216" i="1"/>
  <c r="W216" i="1"/>
  <c r="Y216" i="1" l="1"/>
  <c r="Z216" i="1"/>
  <c r="AC216" i="1" s="1"/>
  <c r="Y215" i="1"/>
  <c r="Z215" i="1"/>
  <c r="AC2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<sst xmlns="http://schemas.openxmlformats.org/spreadsheetml/2006/main" count="5360" uniqueCount="1886">
  <si>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</si>
  <si>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</si>
  <si>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</si>
  <si>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</si>
  <si>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</si>
  <si>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</si>
  <si>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</si>
  <si>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</si>
  <si>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</si>
  <si>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</si>
  <si>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</si>
  <si>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</si>
  <si>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</si>
  <si>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</si>
  <si>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</si>
  <si>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</si>
  <si>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</si>
  <si>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</si>
  <si>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</si>
  <si>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</si>
  <si>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</si>
  <si>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</si>
  <si>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</si>
  <si>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</si>
  <si>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</si>
  <si>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</si>
  <si>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</si>
  <si>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</si>
  <si>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</si>
  <si>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</si>
  <si>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</si>
  <si>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</si>
  <si>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</si>
  <si>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</si>
  <si>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</si>
  <si>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</si>
  <si>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</si>
  <si>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</si>
  <si>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</si>
  <si>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</si>
  <si>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</si>
  <si>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</si>
  <si>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</si>
  <si>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</si>
  <si>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</si>
  <si>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</si>
  <si>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</si>
  <si>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</si>
  <si>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</si>
  <si>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</si>
  <si>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</si>
  <si>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</si>
  <si>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</si>
  <si>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</si>
  <si>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</si>
  <si>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</si>
  <si>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</si>
  <si>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</si>
  <si>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</si>
  <si>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</si>
  <si>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</si>
  <si>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</si>
  <si>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</si>
  <si>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</si>
  <si>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</si>
  <si>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</si>
  <si>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</si>
  <si>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</si>
  <si>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</si>
  <si>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</si>
  <si>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</si>
  <si>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</si>
  <si>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</si>
  <si>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</si>
  <si>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</si>
  <si>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</si>
  <si>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</si>
  <si>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</si>
  <si>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</si>
  <si>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</si>
  <si>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</si>
  <si>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</si>
  <si>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</si>
  <si>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</si>
  <si>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</si>
  <si>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</si>
  <si>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</si>
  <si>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</si>
  <si>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</si>
  <si>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</si>
  <si>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</si>
  <si>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</si>
  <si>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</si>
  <si>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</si>
  <si>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</si>
  <si>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</si>
  <si>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</si>
  <si>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</si>
  <si>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</si>
  <si>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</si>
  <si>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</si>
  <si>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</si>
  <si>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</si>
  <si>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</si>
  <si>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</si>
  <si>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</si>
  <si>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</si>
  <si>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</si>
  <si>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</si>
  <si>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</si>
  <si>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</si>
  <si>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</si>
  <si>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</si>
  <si>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</si>
  <si>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</si>
  <si>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</si>
  <si>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</si>
  <si>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</si>
  <si>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</si>
  <si>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</si>
  <si>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</si>
  <si>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</si>
  <si>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</si>
  <si>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</si>
  <si>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</si>
  <si>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</si>
  <si>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</si>
  <si>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</si>
  <si>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</si>
  <si>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</si>
  <si>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</si>
  <si>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</si>
  <si>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</si>
  <si>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</si>
  <si>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</si>
  <si>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</si>
  <si>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</si>
  <si>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</si>
  <si>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</si>
  <si>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</si>
  <si>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</si>
  <si>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</si>
  <si>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</si>
  <si>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</si>
  <si>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</si>
  <si>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</si>
  <si>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</si>
  <si>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</si>
  <si>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</si>
  <si>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</si>
  <si>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</si>
  <si>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</si>
  <si>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</si>
  <si>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</si>
  <si>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</si>
  <si>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</si>
  <si>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</si>
  <si>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</si>
  <si>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</si>
  <si>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</si>
  <si>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</si>
  <si>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</si>
  <si>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</si>
  <si>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</si>
  <si>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</si>
  <si>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</si>
  <si>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</si>
  <si>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</si>
  <si>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</si>
  <si>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</si>
  <si>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</si>
  <si>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</si>
  <si>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</si>
  <si>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</si>
  <si>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</si>
  <si>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</si>
  <si>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</si>
  <si>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</si>
  <si>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</si>
  <si>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</si>
  <si>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</si>
  <si>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</si>
  <si>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</si>
  <si>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</si>
  <si>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</si>
  <si>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</si>
  <si>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</si>
  <si>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</si>
  <si>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</si>
  <si>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</si>
  <si>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</si>
  <si>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</si>
  <si>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</si>
  <si>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</si>
  <si>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</si>
  <si>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</si>
  <si>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</si>
  <si>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</si>
  <si>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</si>
  <si>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</si>
  <si>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</si>
  <si>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</si>
  <si>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</si>
  <si>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</si>
  <si>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</si>
  <si>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</si>
  <si>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</si>
  <si>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</si>
  <si>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</si>
  <si>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</si>
  <si>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</si>
  <si>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</si>
  <si>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</si>
  <si>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</si>
  <si>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</si>
  <si>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</si>
  <si>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</si>
  <si>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</si>
  <si>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</si>
  <si>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</si>
  <si>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</si>
  <si>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</si>
  <si>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</si>
  <si>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</si>
  <si>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</si>
  <si>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</si>
  <si>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</si>
  <si>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</si>
  <si>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</si>
  <si>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</si>
  <si>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</si>
  <si>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</si>
  <si>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</si>
  <si>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</si>
  <si>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</si>
  <si>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</si>
  <si>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</si>
  <si>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</si>
  <si>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</si>
  <si>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</si>
  <si>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</si>
  <si>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</si>
  <si>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</si>
  <si>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</si>
  <si>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</si>
  <si>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</si>
  <si>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</si>
  <si>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</si>
  <si>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</si>
  <si>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</si>
  <si>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</si>
  <si>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</si>
  <si>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</si>
  <si>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</si>
  <si>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</si>
  <si>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</si>
  <si>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</si>
  <si>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</si>
  <si>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</si>
  <si>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</si>
  <si>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</si>
  <si>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</si>
  <si>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</si>
  <si>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</si>
  <si>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</si>
  <si>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</si>
  <si>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</si>
  <si>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</si>
  <si>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</si>
  <si>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</si>
  <si>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</si>
  <si>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</si>
  <si>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</si>
  <si>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</si>
  <si>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</si>
  <si>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</si>
  <si>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</si>
  <si>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</si>
  <si>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</si>
  <si>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</si>
  <si>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</si>
  <si>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</si>
  <si>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</si>
  <si>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</si>
  <si>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</si>
  <si>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</si>
  <si>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</si>
  <si>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</si>
  <si>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</si>
  <si>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</si>
  <si>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</si>
  <si>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</si>
  <si>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</si>
  <si>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</si>
  <si>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</si>
  <si>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</si>
  <si>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</si>
  <si>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</si>
  <si>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</si>
  <si>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</si>
  <si>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</si>
  <si>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</si>
  <si>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</si>
  <si>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</si>
  <si>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</si>
  <si>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</si>
  <si>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</si>
  <si>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</si>
  <si>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</si>
  <si>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</si>
  <si>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</si>
  <si>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</si>
  <si>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</si>
  <si>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</si>
  <si>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</si>
  <si>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</si>
  <si>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</si>
  <si>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</si>
  <si>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</si>
  <si>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</si>
  <si>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</si>
  <si>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</si>
  <si>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</si>
  <si>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</si>
  <si>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</si>
  <si>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</si>
  <si>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</si>
  <si>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</si>
  <si>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</si>
  <si>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</si>
  <si>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</si>
  <si>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</si>
  <si>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</si>
  <si>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</si>
  <si>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</si>
  <si>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</si>
  <si>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</si>
  <si>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</si>
  <si>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</si>
  <si>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</si>
  <si>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</si>
  <si>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</si>
  <si>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</si>
  <si>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</si>
  <si>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</si>
  <si>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</si>
  <si>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</si>
  <si>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</si>
  <si>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</si>
  <si>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</si>
  <si>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</si>
  <si>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</si>
  <si>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</si>
  <si>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</si>
  <si>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</si>
  <si>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</si>
  <si>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</si>
  <si>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</si>
  <si>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</si>
  <si>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</si>
  <si>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</si>
  <si>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</si>
  <si>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</si>
  <si>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</si>
  <si>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</si>
  <si>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</si>
  <si>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</si>
  <si>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</si>
  <si>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</si>
  <si>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</si>
  <si>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</si>
  <si>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</si>
  <si>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</si>
  <si>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</si>
  <si>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</si>
  <si>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</si>
  <si>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</si>
  <si>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</si>
  <si>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</si>
  <si>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</si>
  <si>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</si>
  <si>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</si>
  <si>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</si>
  <si>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</si>
  <si>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</si>
  <si>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</si>
  <si>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</si>
  <si>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</si>
  <si>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</si>
  <si>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</si>
  <si>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</si>
  <si>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</si>
  <si>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</si>
  <si>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</si>
  <si>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</si>
  <si>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</si>
  <si>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</si>
  <si>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</si>
  <si>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</si>
  <si>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</si>
  <si>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</si>
  <si>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</si>
  <si>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</si>
  <si>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</si>
  <si>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</si>
  <si>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</si>
  <si>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</si>
  <si>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</si>
  <si>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</si>
  <si>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</si>
  <si>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</si>
  <si>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</si>
  <si>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</si>
  <si>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</si>
  <si>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</si>
  <si>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</si>
  <si>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</si>
  <si>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</si>
  <si>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</si>
  <si>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</si>
  <si>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</si>
  <si>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</si>
  <si>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</si>
  <si>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</si>
  <si>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</si>
  <si>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</si>
  <si>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</si>
  <si>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</si>
  <si>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</si>
  <si>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</si>
  <si>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</si>
  <si>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</si>
  <si>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</si>
  <si>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</si>
  <si>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</si>
  <si>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</si>
  <si>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</si>
  <si>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</si>
  <si>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</si>
  <si>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</si>
  <si>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</si>
  <si>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</si>
  <si>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</si>
  <si>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</si>
  <si>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</si>
  <si>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</si>
  <si>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</si>
  <si>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</si>
  <si>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</si>
  <si>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</si>
  <si>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</si>
  <si>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</si>
  <si>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</si>
  <si>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</si>
  <si>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</si>
  <si>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</si>
  <si>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</si>
  <si>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</si>
  <si>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</si>
  <si>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</si>
  <si>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</si>
  <si>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</si>
  <si>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</si>
  <si>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</si>
  <si>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</si>
  <si>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</si>
  <si>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</si>
  <si>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</si>
  <si>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</si>
  <si>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</si>
  <si>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</si>
  <si>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</si>
  <si>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</si>
  <si>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</si>
  <si>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</si>
  <si>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</si>
  <si>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</si>
  <si>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</si>
  <si>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</si>
  <si>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</si>
  <si>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</si>
  <si>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</si>
  <si>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</si>
  <si>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</si>
  <si>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</si>
  <si>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</si>
  <si>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</si>
  <si>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</si>
  <si>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</si>
  <si>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</si>
  <si>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</si>
  <si>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</si>
  <si>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</si>
  <si>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</si>
  <si>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</si>
  <si>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</si>
  <si>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</si>
  <si>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</si>
  <si>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</si>
  <si>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</si>
  <si>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</si>
  <si>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</si>
  <si>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</si>
  <si>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</si>
  <si>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</si>
  <si>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</si>
  <si>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</si>
  <si>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</si>
  <si>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</si>
  <si>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</si>
  <si>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</si>
  <si>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</si>
  <si>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</si>
  <si>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</si>
  <si>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</si>
  <si>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</si>
  <si>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</si>
  <si>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</si>
  <si>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</si>
  <si>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</si>
  <si>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</si>
  <si>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</si>
  <si>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</si>
  <si>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</si>
  <si>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</si>
  <si>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</si>
  <si>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</si>
  <si>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</si>
  <si>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</si>
  <si>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</si>
  <si>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</si>
  <si>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</si>
  <si>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</si>
  <si>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</si>
  <si>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</si>
  <si>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</si>
  <si>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</si>
  <si>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</si>
  <si>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</si>
  <si>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</si>
  <si>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</si>
  <si>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</si>
  <si>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</si>
  <si>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</si>
  <si>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</si>
  <si>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</si>
  <si>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</si>
  <si>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</si>
  <si>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</si>
  <si>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</si>
  <si>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</si>
  <si>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</si>
  <si>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</si>
  <si>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</si>
  <si>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</si>
  <si>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</si>
  <si>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</si>
  <si>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</si>
  <si>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</si>
  <si>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</si>
  <si>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</si>
  <si>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</si>
  <si>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</si>
  <si>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</si>
  <si>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</si>
  <si>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</si>
  <si>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</si>
  <si>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</si>
  <si>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</si>
  <si>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</si>
  <si>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</si>
  <si>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</si>
  <si>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</si>
  <si>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</si>
  <si>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</si>
  <si>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</si>
  <si>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</si>
  <si>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</si>
  <si>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</si>
  <si>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</si>
  <si>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</si>
  <si>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</si>
  <si>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</si>
  <si>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</si>
  <si>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</si>
  <si>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</si>
  <si>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</si>
  <si>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</si>
  <si>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</si>
  <si>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</si>
  <si>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</si>
  <si>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</si>
  <si>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</si>
  <si>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</si>
  <si>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</si>
  <si>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</si>
  <si>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</si>
  <si>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</si>
  <si>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</si>
  <si>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</si>
  <si>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</si>
  <si>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</si>
  <si>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</si>
  <si>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</si>
  <si>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</si>
  <si>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</si>
  <si>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</si>
  <si>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</si>
  <si>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</si>
  <si>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</si>
  <si>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</si>
  <si>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</si>
  <si>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</si>
  <si>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</si>
  <si>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</si>
  <si>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</si>
  <si>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</si>
  <si>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</si>
  <si>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</si>
  <si>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</si>
  <si>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</si>
  <si>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</si>
  <si>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</si>
  <si>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</si>
  <si>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</si>
  <si>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</si>
  <si>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</si>
  <si>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</si>
  <si>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</si>
  <si>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</si>
  <si>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</si>
  <si>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</si>
  <si>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</si>
  <si>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</si>
  <si>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</si>
  <si>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</si>
  <si>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</si>
  <si>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</si>
  <si>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</si>
  <si>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</si>
  <si>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</si>
  <si>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</si>
  <si>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</si>
  <si>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</si>
  <si>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</si>
  <si>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</si>
  <si>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</si>
  <si>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</si>
  <si>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</si>
  <si>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</si>
  <si>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</si>
  <si>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</si>
  <si>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</si>
  <si>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</si>
  <si>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</si>
  <si>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</si>
  <si>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</si>
  <si>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</si>
  <si>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</si>
  <si>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</si>
  <si>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</si>
  <si>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</si>
  <si>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</si>
  <si>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</si>
  <si>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</si>
  <si>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</si>
  <si>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</si>
  <si>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</si>
  <si>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</si>
  <si>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</si>
  <si>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</si>
  <si>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</si>
  <si>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</si>
  <si>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</si>
  <si>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</si>
  <si>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</si>
  <si>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</si>
  <si>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</si>
  <si>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</si>
  <si>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</si>
  <si>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</si>
  <si>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</si>
  <si>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</si>
  <si>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</si>
  <si>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</si>
  <si>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</si>
  <si>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</si>
  <si>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</si>
  <si>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</si>
  <si>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</si>
  <si>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</si>
  <si>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</si>
  <si>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</si>
  <si>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</si>
  <si>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</si>
  <si>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</si>
  <si>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</si>
  <si>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</si>
  <si>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</si>
  <si>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</si>
  <si>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</si>
  <si>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</si>
  <si>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</si>
  <si>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</si>
  <si>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</si>
  <si>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</si>
  <si>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</si>
  <si>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</si>
  <si>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</si>
  <si>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</si>
  <si>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</si>
  <si>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</si>
  <si>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</si>
  <si>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</si>
  <si>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</si>
  <si>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</si>
  <si>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</si>
  <si>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</si>
  <si>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</si>
  <si>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</si>
  <si>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</si>
  <si>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</si>
  <si>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</si>
  <si>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</si>
  <si>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</si>
  <si>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</si>
  <si>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</si>
  <si>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</si>
  <si>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</si>
  <si>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</si>
  <si>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</si>
  <si>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</si>
  <si>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</si>
  <si>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</si>
  <si>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</si>
  <si>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</si>
  <si>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</si>
  <si>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</si>
  <si>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</si>
  <si>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</si>
  <si>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</si>
  <si>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</si>
  <si>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</si>
  <si>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</si>
  <si>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</si>
  <si>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</si>
  <si>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</si>
  <si>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</si>
  <si>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</si>
  <si>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</si>
  <si>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</si>
  <si>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</si>
  <si>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</si>
  <si>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</si>
  <si>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</si>
  <si>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</si>
  <si>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</si>
  <si>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</si>
  <si>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</si>
  <si>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</si>
  <si>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</si>
  <si>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</si>
  <si>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</si>
  <si>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</si>
  <si>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</si>
  <si>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</si>
  <si>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</si>
  <si>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</si>
  <si>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</si>
  <si>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</si>
  <si>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</si>
  <si>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</si>
  <si>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</si>
  <si>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</si>
  <si>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</si>
  <si>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</si>
  <si>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</si>
  <si>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</si>
  <si>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</si>
  <si>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</si>
  <si>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</si>
  <si>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</si>
  <si>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</si>
  <si>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</si>
  <si>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</si>
  <si>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</si>
  <si>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</si>
  <si>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</si>
  <si>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</si>
  <si>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</si>
  <si>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</si>
  <si>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</si>
  <si>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</si>
  <si>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</si>
  <si>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</si>
  <si>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</si>
  <si>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</si>
  <si>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</si>
  <si>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</si>
  <si>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</si>
  <si>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</si>
  <si>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</si>
  <si>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</si>
  <si>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</si>
  <si>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</si>
  <si>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</si>
  <si>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</si>
  <si>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</si>
  <si>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</si>
  <si>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</si>
  <si>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</si>
  <si>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</si>
  <si>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</si>
  <si>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</si>
  <si>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</si>
  <si>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</si>
  <si>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</si>
  <si>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</si>
  <si>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</si>
  <si>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</si>
  <si>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</si>
  <si>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</si>
  <si>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</si>
  <si>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</si>
  <si>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</si>
  <si>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</si>
  <si>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</si>
  <si>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</si>
  <si>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</si>
  <si>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</si>
  <si>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</si>
  <si>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</si>
  <si>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</si>
  <si>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</si>
  <si>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</si>
  <si>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</si>
  <si>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</si>
  <si>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</si>
  <si>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</si>
  <si>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</si>
  <si>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</si>
  <si>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</si>
  <si>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</si>
  <si>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</si>
  <si>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</si>
  <si>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</si>
  <si>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</si>
  <si>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</si>
  <si>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</si>
  <si>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</si>
  <si>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</si>
  <si>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</si>
  <si>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</si>
  <si>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</si>
  <si>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</si>
  <si>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</si>
  <si>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</si>
  <si>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</si>
  <si>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</si>
  <si>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</si>
  <si>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</si>
  <si>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</si>
  <si>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</si>
  <si>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</si>
  <si>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</si>
  <si>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</si>
  <si>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</si>
  <si>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</si>
  <si>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</si>
  <si>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</si>
  <si>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</si>
  <si>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</si>
  <si>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</si>
  <si>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</si>
  <si>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</si>
  <si>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</si>
  <si>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</si>
  <si>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</si>
  <si>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</si>
  <si>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</si>
  <si>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</si>
  <si>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</si>
  <si>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</si>
  <si>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</si>
  <si>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</si>
  <si>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</si>
  <si>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</si>
  <si>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</si>
  <si>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</si>
  <si>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</si>
  <si>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</si>
  <si>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</si>
  <si>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</si>
  <si>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</si>
  <si>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</si>
  <si>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</si>
  <si>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</si>
  <si>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</si>
  <si>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</si>
  <si>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</si>
  <si>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</si>
  <si>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</si>
  <si>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</si>
  <si>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</si>
  <si>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</si>
  <si>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</si>
  <si>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</si>
  <si>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</si>
  <si>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</si>
  <si>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</si>
  <si>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</si>
  <si>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</si>
  <si>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</si>
  <si>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</si>
  <si>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</si>
  <si>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</si>
  <si>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</si>
  <si>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</si>
  <si>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</si>
  <si>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</si>
  <si>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</si>
  <si>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</si>
  <si>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</si>
  <si>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</si>
  <si>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</si>
  <si>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</si>
  <si>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</si>
  <si>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</si>
  <si>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</si>
  <si>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</si>
  <si>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</si>
  <si>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</si>
  <si>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</si>
  <si>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</si>
  <si>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</si>
  <si>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</si>
  <si>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</si>
  <si>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</si>
  <si>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</si>
  <si>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</si>
  <si>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</si>
  <si>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</si>
  <si>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</si>
  <si>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</si>
  <si>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</si>
  <si>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</si>
  <si>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</si>
  <si>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</si>
  <si>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</si>
  <si>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</si>
  <si>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</si>
  <si>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</si>
  <si>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</si>
  <si>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</si>
  <si>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</si>
  <si>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</si>
  <si>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</si>
  <si>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</si>
  <si>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</si>
  <si>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</si>
  <si>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</si>
  <si>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</si>
  <si>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</si>
  <si>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</si>
  <si>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</si>
  <si>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</si>
  <si>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</si>
  <si>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</si>
  <si>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</si>
  <si>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</si>
  <si>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</si>
  <si>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</si>
  <si>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</si>
  <si>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</si>
  <si>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</si>
  <si>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</si>
  <si>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</si>
  <si>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</si>
  <si>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</si>
  <si>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</si>
  <si>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</si>
  <si>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</si>
  <si>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</si>
  <si>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</si>
  <si>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</si>
  <si>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</si>
  <si>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</si>
  <si>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</si>
  <si>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</si>
  <si>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</si>
  <si>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</si>
  <si>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</si>
  <si>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</si>
  <si>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</si>
  <si>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</si>
  <si>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</si>
  <si>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</si>
  <si>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</si>
  <si>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</si>
  <si>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</si>
  <si>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</si>
  <si>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</si>
  <si>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</si>
  <si>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</si>
  <si>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</si>
  <si>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</si>
  <si>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</si>
  <si>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</si>
  <si>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</si>
  <si>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</si>
  <si>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</si>
  <si>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</si>
  <si>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</si>
  <si>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</si>
  <si>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</si>
  <si>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</si>
  <si>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</si>
  <si>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</si>
  <si>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</si>
  <si>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</si>
  <si>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</si>
  <si>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</si>
  <si>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</si>
  <si>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</si>
  <si>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</si>
  <si>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</si>
  <si>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</si>
  <si>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</si>
  <si>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</si>
  <si>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</si>
  <si>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</si>
  <si>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</si>
  <si>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</si>
  <si>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</si>
  <si>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</si>
  <si>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</si>
  <si>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</si>
  <si>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</si>
  <si>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</si>
  <si>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</si>
  <si>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</si>
  <si>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</si>
  <si>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</si>
  <si>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</si>
  <si>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</si>
  <si>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</si>
  <si>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</si>
  <si>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</si>
  <si>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</si>
  <si>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</si>
  <si>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</si>
  <si>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</si>
  <si>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</si>
  <si>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</si>
  <si>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</si>
  <si>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</si>
  <si>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</si>
  <si>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</si>
  <si>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</si>
  <si>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</si>
  <si>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</si>
  <si>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</si>
  <si>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</si>
  <si>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</si>
  <si>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</si>
  <si>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</si>
  <si>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</si>
  <si>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</si>
  <si>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</si>
  <si>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</si>
  <si>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</si>
  <si>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</si>
  <si>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</si>
  <si>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</si>
  <si>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</si>
  <si>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</si>
  <si>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</si>
  <si>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</si>
  <si>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</si>
  <si>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</si>
  <si>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</si>
  <si>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</si>
  <si>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</si>
  <si>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</si>
  <si>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</si>
  <si>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</si>
  <si>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</si>
  <si>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</si>
  <si>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</si>
  <si>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</si>
  <si>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</si>
  <si>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</si>
  <si>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</si>
  <si>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</si>
  <si>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</si>
  <si>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</si>
  <si>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</si>
  <si>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</si>
  <si>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</si>
  <si>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</si>
  <si>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</si>
  <si>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</si>
  <si>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</si>
  <si>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</si>
  <si>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</si>
  <si>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</si>
  <si>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</si>
  <si>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</si>
  <si>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</si>
  <si>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</si>
  <si>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</si>
  <si>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</si>
  <si>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</si>
  <si>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</si>
  <si>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</si>
  <si>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</si>
  <si>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</si>
  <si>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</si>
  <si>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</si>
  <si>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</si>
  <si>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</si>
  <si>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</si>
  <si>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</si>
  <si>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</si>
  <si>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</si>
  <si>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</si>
  <si>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</si>
  <si>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</si>
  <si>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</si>
  <si>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</si>
  <si>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</si>
  <si>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</si>
  <si>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</si>
  <si>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</si>
  <si>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</si>
  <si>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</si>
  <si>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</si>
  <si>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</si>
  <si>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</si>
  <si>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</si>
  <si>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</si>
  <si>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</si>
  <si>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</si>
  <si>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</si>
  <si>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</si>
  <si>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</si>
  <si>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</si>
  <si>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</si>
  <si>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</si>
  <si>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</si>
  <si>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</si>
  <si>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</si>
  <si>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</si>
  <si>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</si>
  <si>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</si>
  <si>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</si>
  <si>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</si>
  <si>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</si>
  <si>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</si>
  <si>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</si>
  <si>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</si>
  <si>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</si>
  <si>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</si>
  <si>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</si>
  <si>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</si>
  <si>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</si>
  <si>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</si>
  <si>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</si>
  <si>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</si>
  <si>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</si>
  <si>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</si>
  <si>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</si>
  <si>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</si>
  <si>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</si>
  <si>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</si>
  <si>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</si>
  <si>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</si>
  <si>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</si>
  <si>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</si>
  <si>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</si>
  <si>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</si>
  <si>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</si>
  <si>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</si>
  <si>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</si>
  <si>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</si>
  <si>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</si>
  <si>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</si>
  <si>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</si>
  <si>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</si>
  <si>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</si>
  <si>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</si>
  <si>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</si>
  <si>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</si>
  <si>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</si>
  <si>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</si>
  <si>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</si>
  <si>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</si>
  <si>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</si>
  <si>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</si>
  <si>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</si>
  <si>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</si>
  <si>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</si>
  <si>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</si>
  <si>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</si>
  <si>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</si>
  <si>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</si>
  <si>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</si>
  <si>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</si>
  <si>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</si>
  <si>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</si>
  <si>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</si>
  <si>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</si>
  <si>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</si>
  <si>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</si>
  <si>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</si>
  <si>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</si>
  <si>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</si>
  <si>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</si>
  <si>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</si>
  <si>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</si>
  <si>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</si>
  <si>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</si>
  <si>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</si>
  <si>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</si>
  <si>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</si>
  <si>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</si>
  <si>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</si>
  <si>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</si>
  <si>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</si>
  <si>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</si>
  <si>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</si>
  <si>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</si>
  <si>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</si>
  <si>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</si>
  <si>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</si>
  <si>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</si>
  <si>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</si>
  <si>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</si>
  <si>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</si>
  <si>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</si>
  <si>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</si>
  <si>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</si>
  <si>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</si>
  <si>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</si>
  <si>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</si>
  <si>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</si>
  <si>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</si>
  <si>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</si>
  <si>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</si>
  <si>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</si>
  <si>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</si>
  <si>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</si>
  <si>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</si>
  <si>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</si>
  <si>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</si>
  <si>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</si>
  <si>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</si>
  <si>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</si>
  <si>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</si>
  <si>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</si>
  <si>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</si>
  <si>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</si>
  <si>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</si>
  <si>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</si>
  <si>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</si>
  <si>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</si>
  <si>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</si>
  <si>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</si>
  <si>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</si>
  <si>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</si>
  <si>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</si>
  <si>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</si>
  <si>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</si>
  <si>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</si>
  <si>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</si>
  <si>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</si>
  <si>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</si>
  <si>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</si>
  <si>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</si>
  <si>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</si>
  <si>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</si>
  <si>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</si>
  <si>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</si>
  <si>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</si>
  <si>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</si>
  <si>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</si>
  <si>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</si>
  <si>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</si>
  <si>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</si>
  <si>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</si>
  <si>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</si>
  <si>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</si>
  <si>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</si>
  <si>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</si>
  <si>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</si>
  <si>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</si>
  <si>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</si>
  <si>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</si>
  <si>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</si>
  <si>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</si>
  <si>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</si>
  <si>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</si>
  <si>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</si>
  <si>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</si>
  <si>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</si>
  <si>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</si>
  <si>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</si>
  <si>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</si>
  <si>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</si>
  <si>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</si>
  <si>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</si>
  <si>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</si>
  <si>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</si>
  <si>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</si>
  <si>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</si>
  <si>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</si>
  <si>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</si>
  <si>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</si>
  <si>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</si>
  <si>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</si>
  <si>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</si>
  <si>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</si>
  <si>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</si>
  <si>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</si>
  <si>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</si>
  <si>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</si>
  <si>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</si>
  <si>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</si>
  <si>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</si>
  <si>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</si>
  <si>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</si>
  <si>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</si>
  <si>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</si>
  <si>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</si>
  <si>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</si>
  <si>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</si>
  <si>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</si>
  <si>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</si>
  <si>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</si>
  <si>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</si>
  <si>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</si>
  <si>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</si>
  <si>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</si>
  <si>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</si>
  <si>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</si>
  <si>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</si>
  <si>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</si>
  <si>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</si>
  <si>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</si>
  <si>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</si>
  <si>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</si>
  <si>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</si>
  <si>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</si>
  <si>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</si>
  <si>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</si>
  <si>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</si>
  <si>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</si>
  <si>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</si>
  <si>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</si>
  <si>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</si>
  <si>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</si>
  <si>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</si>
  <si>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</si>
  <si>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</si>
  <si>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</si>
  <si>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</si>
  <si>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</si>
  <si>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</si>
  <si>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</si>
  <si>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</si>
  <si>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</si>
  <si>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</si>
  <si>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</si>
  <si>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</si>
  <si>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</si>
  <si>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</si>
  <si>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</si>
  <si>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</si>
  <si>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</si>
  <si>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</si>
  <si>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</si>
  <si>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</si>
  <si>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</si>
  <si>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</si>
  <si>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</si>
  <si>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</si>
  <si>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</si>
  <si>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</si>
  <si>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</si>
  <si>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</si>
  <si>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</si>
  <si>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</si>
  <si>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</si>
  <si>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</si>
  <si>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</si>
  <si>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</si>
  <si>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</si>
  <si>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</si>
  <si>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</si>
  <si>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</si>
  <si>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</si>
  <si>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</si>
  <si>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</si>
  <si>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</si>
  <si>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</si>
  <si>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</si>
  <si>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</si>
  <si>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</si>
  <si>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</si>
  <si>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</si>
  <si>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</si>
  <si>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</si>
  <si>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</si>
  <si>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</si>
  <si>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</si>
  <si>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</si>
  <si>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</si>
  <si>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</si>
  <si>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</si>
  <si>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</si>
  <si>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</si>
  <si>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</si>
  <si>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</si>
  <si>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</si>
  <si>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</si>
  <si>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</si>
  <si>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</si>
  <si>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</si>
  <si>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</si>
  <si>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</si>
  <si>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</si>
  <si>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</si>
  <si>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</si>
  <si>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</si>
  <si>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</si>
  <si>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</si>
  <si>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</si>
  <si>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</si>
  <si>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</si>
  <si>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</si>
  <si>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</si>
  <si>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</si>
  <si>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</si>
  <si>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</si>
  <si>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</si>
  <si>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</si>
  <si>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</si>
  <si>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</si>
  <si>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</si>
  <si>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</si>
  <si>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</si>
  <si>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</si>
  <si>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</si>
  <si>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</si>
  <si>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</si>
  <si>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</si>
  <si>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</si>
  <si>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</si>
  <si>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</si>
  <si>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</si>
  <si>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</si>
  <si>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</si>
  <si>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</si>
  <si>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</si>
  <si>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</si>
  <si>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</si>
  <si>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</si>
  <si>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</si>
  <si>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</si>
  <si>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</si>
  <si>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</si>
  <si>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</si>
  <si>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</si>
  <si>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</si>
  <si>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</si>
  <si>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</si>
  <si>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</si>
  <si>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</si>
  <si>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</si>
  <si>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</si>
  <si>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</si>
  <si>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</si>
  <si>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</si>
  <si>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</si>
  <si>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</si>
  <si>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</si>
  <si>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</si>
  <si>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</si>
  <si>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</si>
  <si>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</si>
  <si>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</si>
  <si>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</si>
  <si>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</si>
  <si>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</si>
  <si>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</si>
  <si>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</si>
  <si>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</si>
  <si>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</si>
  <si>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</si>
  <si>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</si>
  <si>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</si>
  <si>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</si>
  <si>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</si>
  <si>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</si>
  <si>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</si>
  <si>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</si>
  <si>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</si>
  <si>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</si>
  <si>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</si>
  <si>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</si>
  <si>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</si>
  <si>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</si>
  <si>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</si>
  <si>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</si>
  <si>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</si>
  <si>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</si>
  <si>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</si>
  <si>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</si>
  <si>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</si>
  <si>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</si>
  <si>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</si>
  <si>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</si>
  <si>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</si>
  <si>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</si>
  <si>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</si>
  <si>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</si>
  <si>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</si>
  <si>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</si>
  <si>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</si>
  <si>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</si>
  <si>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</si>
  <si>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</si>
  <si>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</si>
  <si>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</si>
  <si>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</si>
  <si>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</si>
  <si>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</si>
  <si>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</si>
  <si>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</si>
  <si>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</si>
  <si>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</si>
  <si>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</si>
  <si>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</si>
  <si>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</si>
  <si>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</si>
  <si>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</si>
  <si>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</si>
  <si>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</si>
  <si>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</si>
  <si>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</si>
  <si>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</si>
  <si>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</si>
  <si>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</si>
  <si>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</si>
  <si>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</si>
  <si>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</si>
  <si>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</si>
  <si>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</si>
  <si>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</si>
  <si>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</si>
  <si>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</si>
  <si>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</si>
  <si>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</si>
  <si>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</si>
  <si>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</si>
  <si>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</si>
  <si>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</si>
  <si>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</si>
  <si>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</si>
  <si>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</si>
  <si>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</si>
  <si>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</si>
  <si>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</si>
  <si>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</si>
  <si>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</si>
  <si>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</si>
  <si>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</si>
  <si>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</si>
  <si>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</si>
  <si>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</si>
  <si>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</si>
  <si>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</si>
  <si>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</si>
  <si>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</si>
  <si>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</si>
  <si>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</si>
  <si>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</si>
  <si>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</si>
  <si>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</si>
  <si>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</si>
  <si>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</si>
  <si>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</si>
  <si>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</si>
  <si>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</si>
  <si>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</si>
  <si>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</si>
  <si>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</si>
  <si>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</si>
  <si>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</si>
  <si>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</si>
  <si>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</si>
  <si>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</si>
  <si>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</si>
  <si>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</si>
  <si>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</si>
  <si>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</si>
  <si>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</si>
  <si>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</si>
  <si>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</si>
  <si>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</si>
  <si>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</si>
  <si>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</si>
  <si>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</si>
  <si>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</si>
  <si>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</si>
  <si>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</si>
  <si>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</si>
  <si>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</si>
  <si>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</si>
  <si>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</si>
  <si>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</si>
  <si>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</si>
  <si>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</si>
  <si>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</si>
  <si>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</si>
  <si>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</si>
  <si>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</si>
  <si>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</si>
  <si>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</si>
  <si>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</si>
  <si>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</si>
  <si>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</si>
  <si>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</si>
  <si>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</si>
  <si>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</si>
  <si>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</si>
  <si>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</si>
  <si>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</si>
  <si>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</si>
  <si>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</si>
  <si>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</si>
  <si>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</si>
  <si>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</si>
  <si>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</si>
  <si>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</si>
  <si>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</si>
  <si>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</si>
  <si>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</si>
  <si>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</si>
  <si>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</si>
  <si>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</si>
  <si>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</si>
  <si>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</si>
  <si>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</si>
  <si>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</si>
  <si>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</si>
  <si>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</si>
  <si>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</si>
  <si>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</si>
  <si>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</si>
  <si>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</si>
  <si>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</si>
  <si>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</si>
  <si>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</si>
  <si>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</si>
  <si>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</si>
  <si>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</si>
  <si>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</si>
  <si>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</si>
  <si>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</si>
  <si>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</si>
  <si>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</si>
  <si>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</si>
  <si>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</si>
  <si>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</si>
  <si>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</si>
  <si>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</si>
  <si>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</si>
  <si>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</si>
  <si>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</si>
  <si>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</si>
  <si>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</si>
  <si>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</si>
  <si>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</si>
  <si>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</si>
  <si>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</si>
  <si>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</si>
  <si>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</si>
  <si>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</si>
  <si>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</si>
  <si>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</si>
  <si>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</si>
  <si>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</si>
  <si>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</si>
  <si>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</si>
  <si>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</si>
  <si>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</si>
  <si>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</si>
  <si>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</si>
  <si>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</si>
  <si>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</si>
  <si>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</si>
  <si>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</si>
  <si>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</si>
  <si>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</si>
  <si>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</si>
  <si>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</si>
  <si>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</si>
  <si>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</si>
  <si>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</si>
  <si>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</si>
  <si>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</si>
  <si>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</si>
  <si>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</si>
  <si>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</si>
  <si>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</si>
  <si>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</si>
  <si>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</si>
  <si>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</si>
  <si>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</si>
  <si>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</si>
  <si>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</si>
  <si>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</si>
  <si>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</si>
  <si>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</si>
  <si>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</si>
  <si>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</si>
  <si>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</si>
  <si>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</si>
  <si>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</si>
  <si>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</si>
  <si>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</si>
  <si>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</si>
  <si>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</si>
  <si>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</si>
  <si>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</si>
  <si>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</si>
  <si>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</si>
  <si>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</si>
  <si>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</si>
  <si>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</si>
  <si>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</si>
  <si>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</si>
  <si>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</si>
  <si>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</si>
  <si>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</si>
  <si>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</si>
  <si>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</si>
  <si>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</si>
  <si>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</si>
  <si>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</si>
  <si>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</si>
  <si>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</si>
  <si>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</si>
  <si>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</si>
  <si>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</si>
  <si>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</si>
  <si>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</si>
  <si>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</si>
  <si>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</si>
  <si>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</si>
  <si>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</si>
  <si>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</si>
  <si>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</si>
  <si>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</si>
  <si>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</si>
  <si>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</si>
  <si>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</si>
  <si>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</si>
  <si>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</si>
  <si>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</si>
  <si>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</si>
  <si>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</si>
  <si>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</si>
  <si>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</si>
  <si>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</si>
  <si>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</si>
  <si>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</si>
  <si>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</si>
  <si>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</si>
  <si>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</si>
  <si>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</si>
  <si>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</si>
  <si>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</si>
  <si>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</si>
  <si>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</si>
  <si>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</si>
  <si>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</si>
  <si>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</si>
  <si>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</si>
  <si>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</si>
  <si>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</si>
  <si>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</si>
  <si>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</si>
  <si>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</si>
  <si>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</si>
  <si>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</si>
  <si>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</si>
  <si>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</si>
  <si>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</si>
  <si>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</si>
  <si>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</si>
  <si>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</si>
  <si>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</si>
  <si>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</si>
  <si>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</si>
  <si>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</si>
  <si>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</si>
  <si>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</si>
  <si>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</si>
  <si>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</si>
  <si>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</si>
  <si>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</si>
  <si>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</si>
  <si>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</si>
  <si>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</si>
  <si>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</si>
  <si>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</si>
  <si>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</si>
  <si>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</si>
  <si>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</si>
  <si>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</si>
  <si>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</si>
  <si>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</si>
  <si>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</si>
  <si>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</si>
  <si>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</si>
  <si>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</si>
  <si>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</si>
  <si>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</si>
  <si>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</si>
  <si>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</si>
  <si>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</si>
  <si>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</si>
  <si>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</si>
  <si>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</si>
  <si>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</si>
  <si>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</si>
  <si>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</si>
  <si>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</si>
  <si>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</si>
  <si>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</si>
  <si>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</si>
  <si>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</si>
  <si>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</si>
  <si>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</si>
  <si>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</si>
  <si>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</si>
  <si>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</si>
  <si>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</si>
  <si>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</si>
  <si>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</si>
  <si>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</si>
  <si>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</si>
  <si>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</si>
  <si>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</si>
  <si>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</si>
  <si>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</si>
  <si>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</si>
  <si>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</si>
  <si>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</si>
  <si>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</si>
  <si>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</si>
  <si>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</si>
  <si>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</si>
  <si>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</si>
  <si>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</si>
  <si>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</si>
  <si>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</si>
  <si>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</si>
  <si>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</si>
  <si>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</si>
  <si>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r>
      <t>20200109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</si>
  <si>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</si>
  <si>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r>
      <t>20200115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</si>
  <si>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t>20200623购入,20201123售出</t>
    <phoneticPr fontId="30" type="noConversion"/>
  </si>
  <si>
    <t>20200629购入,20201123售出</t>
    <phoneticPr fontId="30" type="noConversion"/>
  </si>
  <si>
    <t>售出</t>
    <phoneticPr fontId="30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</si>
  <si>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</si>
  <si>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</si>
  <si>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,20201201售出</t>
    </r>
    <phoneticPr fontId="30" type="noConversion"/>
  </si>
  <si>
    <r>
      <t>20200114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,20201201售出</t>
    </r>
    <phoneticPr fontId="30" type="noConversion"/>
  </si>
  <si>
    <r>
      <t>20200120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,20201201售出</t>
    </r>
    <phoneticPr fontId="30" type="noConversion"/>
  </si>
  <si>
    <r>
      <t>20200305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,20201201售出</t>
    </r>
    <phoneticPr fontId="30" type="noConversion"/>
  </si>
  <si>
    <t>20200624购入,20201201售出</t>
    <phoneticPr fontId="30" type="noConversion"/>
  </si>
  <si>
    <t>20200630购入,20201201售出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</si>
</sst>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0" fontId="9" fillId="3" borderId="0" xfId="0" applyFont="1" applyFill="1"/>
    <xf numFmtId="0" fontId="2" fillId="0" borderId="0" xfId="0" applyFont="1" applyFill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2" fillId="4" borderId="0" xfId="0" applyFont="1" applyFill="1"/>
    <xf numFmtId="10" fontId="9" fillId="2" borderId="0" xfId="1" applyNumberFormat="1" applyFont="1" applyFill="1" applyBorder="1" applyAlignment="1" applyProtection="1">
      <alignment horizontal="right"/>
    </xf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6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H23" sqref="H23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ROUND(SUM(H2:H19611),2)&amp;"盈利"</f>
        <v>3756.92盈利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TEXT(ROUND(SUM(H2:H19611)/SUM(M2:M19611)*365,4),"0.00%" &amp;  " 
年化")</f>
        <v>34.36%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31" t="s">
        <v>282</v>
      </c>
      <c r="B8" s="2">
        <v>135</v>
      </c>
      <c r="C8" s="125">
        <v>93.21</v>
      </c>
      <c r="D8" s="121">
        <v>1.4466000000000001</v>
      </c>
      <c r="E8" s="32">
        <f>10%*Q8+13%</f>
        <v>0.22000000000000003</v>
      </c>
      <c r="F8" s="13">
        <f>IF(G8="",($F$1*C8-B8)/B8,H8/B8)</f>
        <v>0.22007407407407414</v>
      </c>
      <c r="G8" s="4">
        <v>164.71</v>
      </c>
      <c r="H8" s="5">
        <f>IF(G8="",$F$1*C8-B8,G8-B8)</f>
        <v>29.710000000000008</v>
      </c>
      <c r="I8" s="244" t="s">
        <v>975</v>
      </c>
      <c r="J8" s="33" t="s">
        <v>1872</v>
      </c>
      <c r="K8" s="34">
        <f>DATE(MID(J8,1,4),MID(J8,5,2),MID(J8,7,2))</f>
        <v>43839</v>
      </c>
      <c r="L8" s="34">
        <f ca="1">IF(LEN(J8) &gt; 15,DATE(MID(J8,12,4),MID(J8,16,2),MID(J8,18,2)),TEXT(TODAY(),"yyyy-mm-dd"))</f>
        <v>44158</v>
      </c>
      <c r="M8" s="18">
        <f ca="1">(L8-K8+1)*B8</f>
        <v>43200</v>
      </c>
      <c r="N8" s="19">
        <f ca="1">H8/M8*365</f>
        <v>0.25102199074074083</v>
      </c>
      <c r="O8" s="35">
        <f>D8*C8</f>
        <v>134.83758599999999</v>
      </c>
      <c r="P8" s="35">
        <f>B8-O8</f>
        <v>0.16241400000001249</v>
      </c>
      <c r="Q8" s="36">
        <f>B8/150</f>
        <v>0.9</v>
      </c>
      <c r="R8" s="37">
        <f>R7+C8-T8</f>
        <v>22210.339999999993</v>
      </c>
      <c r="S8" s="38">
        <f>R8*D8</f>
        <v>32129.477843999994</v>
      </c>
      <c r="T8" s="38"/>
      <c r="U8" s="38"/>
      <c r="V8" s="39">
        <f>V7+U8</f>
        <v>6399.44</v>
      </c>
      <c r="W8" s="39">
        <f>V8+S8</f>
        <v>38528.917843999996</v>
      </c>
      <c r="X8" s="1">
        <f>X7+B8</f>
        <v>34200</v>
      </c>
      <c r="Y8" s="37">
        <f>W8-X8</f>
        <v>4328.917843999996</v>
      </c>
      <c r="Z8" s="204">
        <f>W8/X8-1</f>
        <v>0.12657654514619865</v>
      </c>
      <c r="AA8" s="204">
        <f>S8/(X8-V8)-1</f>
        <v>0.155713332537186</v>
      </c>
      <c r="AB8" s="204">
        <f>SUM($C$2:C8)*D8/SUM($B$2:B8)-1</f>
        <v>5.0884952380954029E-3</v>
      </c>
      <c r="AC8" s="204">
        <f>Z8-AB8</f>
        <v>0.12148804990810325</v>
      </c>
      <c r="AD8" s="40" t="str">
        <f>IF(E8-F8&lt;0,"达成",E8-F8)</f>
        <v>达成</v>
      </c>
    </row>
    <row r="9" spans="1:1025">
      <c r="A9" s="31" t="s">
        <v>284</v>
      </c>
      <c r="B9" s="2">
        <v>135</v>
      </c>
      <c r="C9" s="125">
        <v>93.22</v>
      </c>
      <c r="D9" s="121">
        <v>1.4464999999999999</v>
      </c>
      <c r="E9" s="32">
        <f>10%*Q9+13%</f>
        <v>0.22000000000000003</v>
      </c>
      <c r="F9" s="13">
        <f>IF(G9="",($F$1*C9-B9)/B9,H9/B9)</f>
        <v>0.22022222222222215</v>
      </c>
      <c r="G9" s="4">
        <v>164.73</v>
      </c>
      <c r="H9" s="5">
        <f>IF(G9="",$F$1*C9-B9,G9-B9)</f>
        <v>29.72999999999999</v>
      </c>
      <c r="I9" s="244" t="s">
        <v>975</v>
      </c>
      <c r="J9" s="33" t="s">
        <v>1873</v>
      </c>
      <c r="K9" s="34">
        <f>DATE(MID(J9,1,4),MID(J9,5,2),MID(J9,7,2))</f>
        <v>43840</v>
      </c>
      <c r="L9" s="34">
        <f ca="1">IF(LEN(J9) &gt; 15,DATE(MID(J9,12,4),MID(J9,16,2),MID(J9,18,2)),TEXT(TODAY(),"yyyy-mm-dd"))</f>
        <v>44158</v>
      </c>
      <c r="M9" s="18">
        <f ca="1">(L9-K9+1)*B9</f>
        <v>43065</v>
      </c>
      <c r="N9" s="19">
        <f ca="1">H9/M9*365</f>
        <v>0.25197840473702537</v>
      </c>
      <c r="O9" s="35">
        <f>D9*C9</f>
        <v>134.84272999999999</v>
      </c>
      <c r="P9" s="35">
        <f>B9-O9</f>
        <v>0.15727000000001112</v>
      </c>
      <c r="Q9" s="36">
        <f>B9/150</f>
        <v>0.9</v>
      </c>
      <c r="R9" s="37">
        <f>R8+C9-T9</f>
        <v>22303.559999999994</v>
      </c>
      <c r="S9" s="38">
        <f>R9*D9</f>
        <v>32262.099539999988</v>
      </c>
      <c r="T9" s="38"/>
      <c r="U9" s="38"/>
      <c r="V9" s="39">
        <f>V8+U9</f>
        <v>6399.44</v>
      </c>
      <c r="W9" s="39">
        <f>V9+S9</f>
        <v>38661.539539999991</v>
      </c>
      <c r="X9" s="1">
        <f>X8+B9</f>
        <v>34335</v>
      </c>
      <c r="Y9" s="37">
        <f>W9-X9</f>
        <v>4326.5395399999907</v>
      </c>
      <c r="Z9" s="204">
        <f>W9/X9-1</f>
        <v>0.12600959778651499</v>
      </c>
      <c r="AA9" s="204">
        <f>S9/(X9-V9)-1</f>
        <v>0.1548757046574325</v>
      </c>
      <c r="AB9" s="204">
        <f>SUM($C$2:C9)*D9/SUM($B$2:B9)-1</f>
        <v>4.2460185185186905E-3</v>
      </c>
      <c r="AC9" s="204">
        <f>Z9-AB9</f>
        <v>0.1217635792679963</v>
      </c>
      <c r="AD9" s="40" t="str">
        <f>IF(E9-F9&lt;0,"达成",E9-F9)</f>
        <v>达成</v>
      </c>
    </row>
    <row r="10" spans="1:1025">
      <c r="A10" s="31" t="s">
        <v>286</v>
      </c>
      <c r="B10" s="2">
        <v>135</v>
      </c>
      <c r="C10" s="125">
        <v>92.37</v>
      </c>
      <c r="D10" s="121">
        <v>1.4598</v>
      </c>
      <c r="E10" s="32">
        <f>10%*Q10+13%</f>
        <v>0.22000000000000003</v>
      </c>
      <c r="F10" s="13">
        <f>IF(G10="",($F$1*C10-B10)/B10,H10/B10)</f>
        <v>0.11322955555555554</v>
      </c>
      <c r="H10" s="5">
        <f>IF(G10="",$F$1*C10-B10,G10-B10)</f>
        <v>15.285989999999998</v>
      </c>
      <c r="I10" s="253" t="s">
        <v>1877</v>
      </c>
      <c r="J10" s="33" t="s">
        <v>1880</v>
      </c>
      <c r="K10" s="34">
        <f>DATE(MID(J10,1,4),MID(J10,5,2),MID(J10,7,2))</f>
        <v>43843</v>
      </c>
      <c r="L10" s="34">
        <f ca="1">IF(LEN(J10) &gt; 15,DATE(MID(J10,12,4),MID(J10,16,2),MID(J10,18,2)),TEXT(TODAY(),"yyyy-mm-dd"))</f>
        <v>44166</v>
      </c>
      <c r="M10" s="18">
        <f ca="1">(L10-K10+1)*B10</f>
        <v>43740</v>
      </c>
      <c r="N10" s="19">
        <f ca="1">H10/M10*365</f>
        <v>0.12755798696844992</v>
      </c>
      <c r="O10" s="35">
        <f>D10*C10</f>
        <v>134.84172599999999</v>
      </c>
      <c r="P10" s="35">
        <f>B10-O10</f>
        <v>0.1582740000000058</v>
      </c>
      <c r="Q10" s="36">
        <f>B10/150</f>
        <v>0.9</v>
      </c>
      <c r="R10" s="37">
        <f>R9+C10-T10</f>
        <v>21943.239999999994</v>
      </c>
      <c r="S10" s="38">
        <f>R10*D10</f>
        <v>32032.741751999991</v>
      </c>
      <c r="T10" s="38">
        <v>452.69</v>
      </c>
      <c r="U10" s="38">
        <v>657.54</v>
      </c>
      <c r="V10" s="39">
        <f>V9+U10</f>
        <v>7056.98</v>
      </c>
      <c r="W10" s="39">
        <f>V10+S10</f>
        <v>39089.72175199999</v>
      </c>
      <c r="X10" s="1">
        <f>X9+B10</f>
        <v>34470</v>
      </c>
      <c r="Y10" s="37">
        <f>W10-X10</f>
        <v>4619.7217519999904</v>
      </c>
      <c r="Z10" s="204">
        <f>W10/X10-1</f>
        <v>0.1340215187699445</v>
      </c>
      <c r="AA10" s="204">
        <f>S10/(X10-V10)-1</f>
        <v>0.16852290451763396</v>
      </c>
      <c r="AB10" s="204">
        <f>SUM($C$2:C10)*D10/SUM($B$2:B10)-1</f>
        <v>1.185165925925924E-2</v>
      </c>
      <c r="AC10" s="204">
        <f>Z10-AB10</f>
        <v>0.12216985951068526</v>
      </c>
      <c r="AD10" s="40">
        <f>IF(E10-F10&lt;0,"达成",E10-F10)</f>
        <v>0.10677044444444449</v>
      </c>
    </row>
    <row r="11" spans="1:1025">
      <c r="A11" s="31" t="s">
        <v>288</v>
      </c>
      <c r="B11" s="2">
        <v>135</v>
      </c>
      <c r="C11" s="125">
        <v>92.65</v>
      </c>
      <c r="D11" s="121">
        <v>1.4553</v>
      </c>
      <c r="E11" s="32">
        <f>10%*Q11+13%</f>
        <v>0.22000000000000003</v>
      </c>
      <c r="F11" s="13">
        <f>IF(G11="",($F$1*C11-B11)/B11,H11/B11)</f>
        <v>0.11660407407407421</v>
      </c>
      <c r="H11" s="5">
        <f>IF(G11="",$F$1*C11-B11,G11-B11)</f>
        <v>15.741550000000018</v>
      </c>
      <c r="I11" s="253" t="s">
        <v>1877</v>
      </c>
      <c r="J11" s="33" t="s">
        <v>1881</v>
      </c>
      <c r="K11" s="34">
        <f>DATE(MID(J11,1,4),MID(J11,5,2),MID(J11,7,2))</f>
        <v>43844</v>
      </c>
      <c r="L11" s="34">
        <f ca="1">IF(LEN(J11) &gt; 15,DATE(MID(J11,12,4),MID(J11,16,2),MID(J11,18,2)),TEXT(TODAY(),"yyyy-mm-dd"))</f>
        <v>44166</v>
      </c>
      <c r="M11" s="18">
        <f ca="1">(L11-K11+1)*B11</f>
        <v>43605</v>
      </c>
      <c r="N11" s="19">
        <f ca="1">H11/M11*365</f>
        <v>0.13176621373695693</v>
      </c>
      <c r="O11" s="35">
        <f>D11*C11</f>
        <v>134.83354500000002</v>
      </c>
      <c r="P11" s="35">
        <f>B11-O11</f>
        <v>0.16645499999998492</v>
      </c>
      <c r="Q11" s="36">
        <f>B11/150</f>
        <v>0.9</v>
      </c>
      <c r="R11" s="37">
        <f>R10+C11-T11</f>
        <v>22035.889999999996</v>
      </c>
      <c r="S11" s="38">
        <f>R11*D11</f>
        <v>32068.830716999993</v>
      </c>
      <c r="T11" s="38"/>
      <c r="U11" s="38"/>
      <c r="V11" s="39">
        <f>V10+U11</f>
        <v>7056.98</v>
      </c>
      <c r="W11" s="39">
        <f>V11+S11</f>
        <v>39125.810716999993</v>
      </c>
      <c r="X11" s="1">
        <f>X10+B11</f>
        <v>34605</v>
      </c>
      <c r="Y11" s="37">
        <f>W11-X11</f>
        <v>4520.810716999993</v>
      </c>
      <c r="Z11" s="204">
        <f>W11/X11-1</f>
        <v>0.13064039060829336</v>
      </c>
      <c r="AA11" s="204">
        <f>S11/(X11-V11)-1</f>
        <v>0.16410655709557331</v>
      </c>
      <c r="AB11" s="204">
        <f>SUM($C$2:C11)*D11/SUM($B$2:B11)-1</f>
        <v>7.7359600000002082E-3</v>
      </c>
      <c r="AC11" s="204">
        <f>Z11-AB11</f>
        <v>0.12290443060829315</v>
      </c>
      <c r="AD11" s="40">
        <f>IF(E11-F11&lt;0,"达成",E11-F11)</f>
        <v>0.10339592592592582</v>
      </c>
    </row>
    <row r="12" spans="1:1025">
      <c r="A12" s="31" t="s">
        <v>290</v>
      </c>
      <c r="B12" s="2">
        <v>135</v>
      </c>
      <c r="C12" s="125">
        <v>93.14</v>
      </c>
      <c r="D12" s="121">
        <v>1.4477</v>
      </c>
      <c r="E12" s="32">
        <f>10%*Q12+13%</f>
        <v>0.22000000000000003</v>
      </c>
      <c r="F12" s="13">
        <f>IF(G12="",($F$1*C12-B12)/B12,H12/B12)</f>
        <v>0.21918518518518521</v>
      </c>
      <c r="G12" s="4">
        <v>164.59</v>
      </c>
      <c r="H12" s="5">
        <f>IF(G12="",$F$1*C12-B12,G12-B12)</f>
        <v>29.590000000000003</v>
      </c>
      <c r="I12" s="244" t="s">
        <v>975</v>
      </c>
      <c r="J12" s="33" t="s">
        <v>1874</v>
      </c>
      <c r="K12" s="34">
        <f>DATE(MID(J12,1,4),MID(J12,5,2),MID(J12,7,2))</f>
        <v>43845</v>
      </c>
      <c r="L12" s="34">
        <f ca="1">IF(LEN(J12) &gt; 15,DATE(MID(J12,12,4),MID(J12,16,2),MID(J12,18,2)),TEXT(TODAY(),"yyyy-mm-dd"))</f>
        <v>44158</v>
      </c>
      <c r="M12" s="18">
        <f ca="1">(L12-K12+1)*B12</f>
        <v>42390</v>
      </c>
      <c r="N12" s="19">
        <f ca="1">H12/M12*365</f>
        <v>0.25478532672800192</v>
      </c>
      <c r="O12" s="35">
        <f>D12*C12</f>
        <v>134.83877799999999</v>
      </c>
      <c r="P12" s="35">
        <f>B12-O12</f>
        <v>0.1612220000000093</v>
      </c>
      <c r="Q12" s="36">
        <f>B12/150</f>
        <v>0.9</v>
      </c>
      <c r="R12" s="37">
        <f>R11+C12-T12</f>
        <v>22129.029999999995</v>
      </c>
      <c r="S12" s="38">
        <f>R12*D12</f>
        <v>32036.196730999993</v>
      </c>
      <c r="T12" s="38"/>
      <c r="U12" s="38"/>
      <c r="V12" s="39">
        <f>V11+U12</f>
        <v>7056.98</v>
      </c>
      <c r="W12" s="39">
        <f>V12+S12</f>
        <v>39093.176730999992</v>
      </c>
      <c r="X12" s="1">
        <f>X11+B12</f>
        <v>34740</v>
      </c>
      <c r="Y12" s="37">
        <f>W12-X12</f>
        <v>4353.1767309999923</v>
      </c>
      <c r="Z12" s="204">
        <f>W12/X12-1</f>
        <v>0.12530733249856052</v>
      </c>
      <c r="AA12" s="204">
        <f>S12/(X12-V12)-1</f>
        <v>0.15725078878677223</v>
      </c>
      <c r="AB12" s="204">
        <f>SUM($C$2:C12)*D12/SUM($B$2:B12)-1</f>
        <v>2.13985993265986E-3</v>
      </c>
      <c r="AC12" s="204">
        <f>Z12-AB12</f>
        <v>0.12316747256590066</v>
      </c>
      <c r="AD12" s="40">
        <f>IF(E12-F12&lt;0,"达成",E12-F12)</f>
        <v>8.1481481481482376E-4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31" t="s">
        <v>294</v>
      </c>
      <c r="B15" s="2">
        <v>135</v>
      </c>
      <c r="C15" s="125">
        <v>92.67</v>
      </c>
      <c r="D15" s="121">
        <v>1.4551000000000001</v>
      </c>
      <c r="E15" s="32">
        <f>10%*Q15+13%</f>
        <v>0.22000000000000003</v>
      </c>
      <c r="F15" s="13">
        <f>IF(G15="",($F$1*C15-B15)/B15,H15/B15)</f>
        <v>0.11684511111111112</v>
      </c>
      <c r="H15" s="5">
        <f>IF(G15="",$F$1*C15-B15,G15-B15)</f>
        <v>15.774090000000001</v>
      </c>
      <c r="I15" s="253" t="s">
        <v>1877</v>
      </c>
      <c r="J15" s="33" t="s">
        <v>1882</v>
      </c>
      <c r="K15" s="34">
        <f>DATE(MID(J15,1,4),MID(J15,5,2),MID(J15,7,2))</f>
        <v>43850</v>
      </c>
      <c r="L15" s="34">
        <f ca="1">IF(LEN(J15) &gt; 15,DATE(MID(J15,12,4),MID(J15,16,2),MID(J15,18,2)),TEXT(TODAY(),"yyyy-mm-dd"))</f>
        <v>44166</v>
      </c>
      <c r="M15" s="18">
        <f ca="1">(L15-K15+1)*B15</f>
        <v>42795</v>
      </c>
      <c r="N15" s="19">
        <f ca="1">H15/M15*365</f>
        <v>0.13453774623203646</v>
      </c>
      <c r="O15" s="35">
        <f>D15*C15</f>
        <v>134.84411700000001</v>
      </c>
      <c r="P15" s="35">
        <f>B15-O15</f>
        <v>0.15588299999998867</v>
      </c>
      <c r="Q15" s="36">
        <f>B15/150</f>
        <v>0.9</v>
      </c>
      <c r="R15" s="37">
        <f>R14+C15-T15</f>
        <v>22408.519999999993</v>
      </c>
      <c r="S15" s="38">
        <f>R15*D15</f>
        <v>32606.637451999992</v>
      </c>
      <c r="T15" s="38"/>
      <c r="U15" s="38"/>
      <c r="V15" s="39">
        <f>V14+U15</f>
        <v>7056.98</v>
      </c>
      <c r="W15" s="39">
        <f>V15+S15</f>
        <v>39663.617451999991</v>
      </c>
      <c r="X15" s="1">
        <f>X14+B15</f>
        <v>35145</v>
      </c>
      <c r="Y15" s="37">
        <f>W15-X15</f>
        <v>4518.6174519999913</v>
      </c>
      <c r="Z15" s="204">
        <f>W15/X15-1</f>
        <v>0.12857070570493634</v>
      </c>
      <c r="AA15" s="204">
        <f>S15/(X15-V15)-1</f>
        <v>0.16087347744696823</v>
      </c>
      <c r="AB15" s="204">
        <f>SUM($C$2:C15)*D15/SUM($B$2:B15)-1</f>
        <v>6.5981455026455915E-3</v>
      </c>
      <c r="AC15" s="204">
        <f>Z15-AB15</f>
        <v>0.12197256020229075</v>
      </c>
      <c r="AD15" s="40">
        <f>IF(E15-F15&lt;0,"达成",E15-F15)</f>
        <v>0.10315488888888891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220" t="s">
        <v>313</v>
      </c>
      <c r="B33" s="221">
        <v>135</v>
      </c>
      <c r="C33" s="222">
        <v>93.23</v>
      </c>
      <c r="D33" s="223">
        <v>1.4462999999999999</v>
      </c>
      <c r="E33" s="224">
        <v>0.22000000000000003</v>
      </c>
      <c r="F33" s="225">
        <v>0.22037037037037038</v>
      </c>
      <c r="G33" s="226">
        <v>164.75</v>
      </c>
      <c r="H33" s="227">
        <v>29.75</v>
      </c>
      <c r="I33" s="221" t="s">
        <v>975</v>
      </c>
      <c r="J33" s="228" t="s">
        <v>1879</v>
      </c>
      <c r="K33" s="229">
        <v>43882</v>
      </c>
      <c r="L33" s="229">
        <v>44158</v>
      </c>
      <c r="M33" s="230">
        <v>37395</v>
      </c>
      <c r="N33" s="231">
        <v>0.29037972991041583</v>
      </c>
      <c r="O33" s="232">
        <v>134.838549</v>
      </c>
      <c r="P33" s="232">
        <v>0.16145099999999957</v>
      </c>
      <c r="Q33" s="233">
        <v>0.9</v>
      </c>
      <c r="R33" s="234">
        <v>24089.549999999996</v>
      </c>
      <c r="S33" s="235">
        <v>34840.716164999991</v>
      </c>
      <c r="T33" s="235"/>
      <c r="U33" s="235"/>
      <c r="V33" s="236">
        <v>7056.98</v>
      </c>
      <c r="W33" s="236">
        <v>41897.696164999987</v>
      </c>
      <c r="X33" s="237">
        <v>37485</v>
      </c>
      <c r="Y33" s="234">
        <v>4412.6961649999866</v>
      </c>
      <c r="Z33" s="238">
        <v>0.11771898532746405</v>
      </c>
      <c r="AA33" s="238">
        <v>0.14502081190297589</v>
      </c>
      <c r="AB33" s="238">
        <v>2.1805821276595472E-2</v>
      </c>
      <c r="AC33" s="238">
        <v>9.5913164050868582E-2</v>
      </c>
      <c r="AD33" s="254" t="s">
        <v>1878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31" t="s">
        <v>328</v>
      </c>
      <c r="B42" s="2">
        <v>135</v>
      </c>
      <c r="C42" s="125">
        <v>92.07</v>
      </c>
      <c r="D42" s="121">
        <v>1.4644999999999999</v>
      </c>
      <c r="E42" s="32">
        <f>10%*Q42+13%</f>
        <v>0.22000000000000003</v>
      </c>
      <c r="F42" s="13">
        <f>IF(G42="",($F$1*C42-B42)/B42,H42/B42)</f>
        <v>0.10961399999999996</v>
      </c>
      <c r="H42" s="5">
        <f>IF(G42="",$F$1*C42-B42,G42-B42)</f>
        <v>14.797889999999995</v>
      </c>
      <c r="I42" s="253" t="s">
        <v>1877</v>
      </c>
      <c r="J42" s="33" t="s">
        <v>1883</v>
      </c>
      <c r="K42" s="34">
        <f>DATE(MID(J42,1,4),MID(J42,5,2),MID(J42,7,2))</f>
        <v>43895</v>
      </c>
      <c r="L42" s="34">
        <f ca="1">IF(LEN(J42) &gt; 15,DATE(MID(J42,12,4),MID(J42,16,2),MID(J42,18,2)),TEXT(TODAY(),"yyyy-mm-dd"))</f>
        <v>44166</v>
      </c>
      <c r="M42" s="18">
        <f ca="1">(L42-K42+1)*B42</f>
        <v>36720</v>
      </c>
      <c r="N42" s="19">
        <f ca="1">H42/M42*365</f>
        <v>0.14709231617647056</v>
      </c>
      <c r="O42" s="35">
        <f>D42*C42</f>
        <v>134.83651499999999</v>
      </c>
      <c r="P42" s="35">
        <f>B42-O42</f>
        <v>0.16348500000000854</v>
      </c>
      <c r="Q42" s="36">
        <f>B42/150</f>
        <v>0.9</v>
      </c>
      <c r="R42" s="37">
        <f>R41+C42-T42</f>
        <v>24602.789999999997</v>
      </c>
      <c r="S42" s="38">
        <f>R42*D42</f>
        <v>36030.785954999992</v>
      </c>
      <c r="T42" s="38">
        <v>337.51</v>
      </c>
      <c r="U42" s="38">
        <v>491.81</v>
      </c>
      <c r="V42" s="39">
        <f>V41+U42</f>
        <v>7548.79</v>
      </c>
      <c r="W42" s="39">
        <f>V42+S42</f>
        <v>43579.575954999993</v>
      </c>
      <c r="X42" s="1">
        <f>X41+B42</f>
        <v>38700</v>
      </c>
      <c r="Y42" s="37">
        <f>W42-X42</f>
        <v>4879.575954999993</v>
      </c>
      <c r="Z42" s="204">
        <f>W42/X42-1</f>
        <v>0.12608723397932797</v>
      </c>
      <c r="AA42" s="204">
        <f>S42/(X42-V42)-1</f>
        <v>0.15664161857597159</v>
      </c>
      <c r="AB42" s="204">
        <f>SUM($C$2:C42)*D42/SUM($B$2:B42)-1</f>
        <v>3.2608325987144138E-2</v>
      </c>
      <c r="AC42" s="204">
        <f>Z42-AB42</f>
        <v>9.3478907992183835E-2</v>
      </c>
      <c r="AD42" s="40">
        <f>IF(E42-F42&lt;0,"达成",E42-F42)</f>
        <v>0.11038600000000007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31" t="s">
        <v>990</v>
      </c>
      <c r="B116" s="2">
        <v>135</v>
      </c>
      <c r="C116" s="126">
        <v>93.15</v>
      </c>
      <c r="D116" s="122">
        <v>1.4476</v>
      </c>
      <c r="E116" s="32">
        <f t="shared" ref="E116:E147" si="0">10%*Q116+13%</f>
        <v>0.22000000000000003</v>
      </c>
      <c r="F116" s="13">
        <f t="shared" ref="F116:F147" si="1">IF(G116="",($F$1*C116-B116)/B116,H116/B116)</f>
        <v>0.21933333333333344</v>
      </c>
      <c r="G116" s="4">
        <v>164.61</v>
      </c>
      <c r="H116" s="5">
        <f t="shared" ref="H116:H147" si="2">IF(G116="",$F$1*C116-B116,G116-B116)</f>
        <v>29.610000000000014</v>
      </c>
      <c r="I116" s="244" t="s">
        <v>975</v>
      </c>
      <c r="J116" s="33" t="s">
        <v>1875</v>
      </c>
      <c r="K116" s="34">
        <f t="shared" ref="K116:K147" si="3">DATE(MID(J116,1,4),MID(J116,5,2),MID(J116,7,2))</f>
        <v>44005</v>
      </c>
      <c r="L116" s="34">
        <f t="shared" ref="L116:L147" ca="1" si="4">IF(LEN(J116) &gt; 15,DATE(MID(J116,12,4),MID(J116,16,2),MID(J116,18,2)),TEXT(TODAY(),"yyyy-mm-dd"))</f>
        <v>44158</v>
      </c>
      <c r="M116" s="18">
        <f t="shared" ref="M116:M147" ca="1" si="5">(L116-K116+1)*B116</f>
        <v>20790</v>
      </c>
      <c r="N116" s="19">
        <f t="shared" ref="N116:N147" ca="1" si="6">H116/M116*365</f>
        <v>0.51984848484848512</v>
      </c>
      <c r="O116" s="35">
        <f t="shared" ref="O116:O147" si="7">D116*C116</f>
        <v>134.84394</v>
      </c>
      <c r="P116" s="35">
        <f t="shared" ref="P116:P147" si="8">B116-O116</f>
        <v>0.15605999999999653</v>
      </c>
      <c r="Q116" s="36">
        <f t="shared" ref="Q116:Q147" si="9">B116/150</f>
        <v>0.9</v>
      </c>
      <c r="R116" s="37">
        <f t="shared" ref="R116:R147" si="10">R115+C116-T116</f>
        <v>33008.68</v>
      </c>
      <c r="S116" s="38">
        <f t="shared" ref="S116:S147" si="11">R116*D116</f>
        <v>47783.365168000004</v>
      </c>
      <c r="T116" s="38"/>
      <c r="U116" s="38"/>
      <c r="V116" s="39">
        <f t="shared" ref="V116:V147" si="12">V115+U116</f>
        <v>7548.79</v>
      </c>
      <c r="W116" s="39">
        <f t="shared" ref="W116:W147" si="13">V116+S116</f>
        <v>55332.155168000005</v>
      </c>
      <c r="X116" s="1">
        <f t="shared" ref="X116:X147" si="14">X115+B116</f>
        <v>50115</v>
      </c>
      <c r="Y116" s="37">
        <f t="shared" ref="Y116:Y147" si="15">W116-X116</f>
        <v>5217.1551680000048</v>
      </c>
      <c r="Z116" s="204">
        <f t="shared" ref="Z116:Z147" si="16">W116/X116-1</f>
        <v>0.10410366493065948</v>
      </c>
      <c r="AA116" s="204">
        <f t="shared" ref="AA116:AA147" si="17">S116/(X116-V116)-1</f>
        <v>0.12256564932607361</v>
      </c>
      <c r="AB116" s="204">
        <f>SUM($C$2:C116)*D116/SUM($B$2:B116)-1</f>
        <v>5.136629371293E-2</v>
      </c>
      <c r="AC116" s="204">
        <f t="shared" ref="AC116:AC147" si="18">Z116-AB116</f>
        <v>5.2737371217729478E-2</v>
      </c>
      <c r="AD116" s="40">
        <f t="shared" ref="AD116:AD147" si="19">IF(E116-F116&lt;0,"达成",E116-F116)</f>
        <v>6.6666666666659324E-4</v>
      </c>
    </row>
    <row r="117" spans="1:30">
      <c r="A117" s="31" t="s">
        <v>991</v>
      </c>
      <c r="B117" s="2">
        <v>135</v>
      </c>
      <c r="C117" s="126">
        <v>92.64</v>
      </c>
      <c r="D117" s="122">
        <v>1.4555</v>
      </c>
      <c r="E117" s="32">
        <f t="shared" si="0"/>
        <v>0.22000000000000003</v>
      </c>
      <c r="F117" s="13">
        <f t="shared" si="1"/>
        <v>0.11648355555555553</v>
      </c>
      <c r="H117" s="5">
        <f t="shared" si="2"/>
        <v>15.725279999999998</v>
      </c>
      <c r="I117" s="253" t="s">
        <v>1877</v>
      </c>
      <c r="J117" s="33" t="s">
        <v>1884</v>
      </c>
      <c r="K117" s="34">
        <f t="shared" si="3"/>
        <v>44006</v>
      </c>
      <c r="L117" s="34">
        <f t="shared" ca="1" si="4"/>
        <v>44166</v>
      </c>
      <c r="M117" s="18">
        <f t="shared" ca="1" si="5"/>
        <v>21735</v>
      </c>
      <c r="N117" s="19">
        <f t="shared" ca="1" si="6"/>
        <v>0.26407762594893025</v>
      </c>
      <c r="O117" s="35">
        <f t="shared" si="7"/>
        <v>134.83752000000001</v>
      </c>
      <c r="P117" s="35">
        <f t="shared" si="8"/>
        <v>0.16247999999998797</v>
      </c>
      <c r="Q117" s="36">
        <f t="shared" si="9"/>
        <v>0.9</v>
      </c>
      <c r="R117" s="37">
        <f t="shared" si="10"/>
        <v>33101.32</v>
      </c>
      <c r="S117" s="38">
        <f t="shared" si="11"/>
        <v>48178.971259999998</v>
      </c>
      <c r="T117" s="38"/>
      <c r="U117" s="38"/>
      <c r="V117" s="39">
        <f t="shared" si="12"/>
        <v>7548.79</v>
      </c>
      <c r="W117" s="39">
        <f t="shared" si="13"/>
        <v>55727.761259999999</v>
      </c>
      <c r="X117" s="1">
        <f t="shared" si="14"/>
        <v>50250</v>
      </c>
      <c r="Y117" s="37">
        <f t="shared" si="15"/>
        <v>5477.7612599999993</v>
      </c>
      <c r="Z117" s="204">
        <f t="shared" si="16"/>
        <v>0.10901017432835824</v>
      </c>
      <c r="AA117" s="204">
        <f t="shared" si="17"/>
        <v>0.1282811718918504</v>
      </c>
      <c r="AB117" s="204">
        <f>SUM($C$2:C117)*D117/SUM($B$2:B117)-1</f>
        <v>5.6640757869961922E-2</v>
      </c>
      <c r="AC117" s="204">
        <f t="shared" si="18"/>
        <v>5.2369416458396323E-2</v>
      </c>
      <c r="AD117" s="40">
        <f t="shared" si="19"/>
        <v>0.10351644444444449</v>
      </c>
    </row>
    <row r="118" spans="1:30">
      <c r="A118" s="31" t="s">
        <v>1118</v>
      </c>
      <c r="B118" s="2">
        <v>135</v>
      </c>
      <c r="C118" s="126">
        <v>93.26</v>
      </c>
      <c r="D118" s="122">
        <v>1.4458</v>
      </c>
      <c r="E118" s="32">
        <f t="shared" si="0"/>
        <v>0.22000000000000003</v>
      </c>
      <c r="F118" s="13">
        <f t="shared" si="1"/>
        <v>0.22074074074074082</v>
      </c>
      <c r="G118" s="4">
        <v>164.8</v>
      </c>
      <c r="H118" s="5">
        <f t="shared" si="2"/>
        <v>29.800000000000011</v>
      </c>
      <c r="I118" s="244" t="s">
        <v>975</v>
      </c>
      <c r="J118" s="33" t="s">
        <v>1876</v>
      </c>
      <c r="K118" s="34">
        <f t="shared" si="3"/>
        <v>44011</v>
      </c>
      <c r="L118" s="34">
        <f t="shared" ca="1" si="4"/>
        <v>44158</v>
      </c>
      <c r="M118" s="18">
        <f t="shared" ca="1" si="5"/>
        <v>19980</v>
      </c>
      <c r="N118" s="19">
        <f t="shared" ca="1" si="6"/>
        <v>0.54439439439439463</v>
      </c>
      <c r="O118" s="35">
        <f t="shared" si="7"/>
        <v>134.835308</v>
      </c>
      <c r="P118" s="35">
        <f t="shared" si="8"/>
        <v>0.16469200000000228</v>
      </c>
      <c r="Q118" s="36">
        <f t="shared" si="9"/>
        <v>0.9</v>
      </c>
      <c r="R118" s="37">
        <f t="shared" si="10"/>
        <v>33194.58</v>
      </c>
      <c r="S118" s="38">
        <f t="shared" si="11"/>
        <v>47992.723764000002</v>
      </c>
      <c r="T118" s="38"/>
      <c r="U118" s="38"/>
      <c r="V118" s="39">
        <f t="shared" si="12"/>
        <v>7548.79</v>
      </c>
      <c r="W118" s="39">
        <f t="shared" si="13"/>
        <v>55541.513764000003</v>
      </c>
      <c r="X118" s="1">
        <f t="shared" si="14"/>
        <v>50385</v>
      </c>
      <c r="Y118" s="37">
        <f t="shared" si="15"/>
        <v>5156.513764000003</v>
      </c>
      <c r="Z118" s="204">
        <f t="shared" si="16"/>
        <v>0.10234224003175552</v>
      </c>
      <c r="AA118" s="204">
        <f t="shared" si="17"/>
        <v>0.12037745085291163</v>
      </c>
      <c r="AB118" s="204">
        <f>SUM($C$2:C118)*D118/SUM($B$2:B118)-1</f>
        <v>4.9198407238762343E-2</v>
      </c>
      <c r="AC118" s="204">
        <f t="shared" si="18"/>
        <v>5.3143832792993173E-2</v>
      </c>
      <c r="AD118" s="40" t="str">
        <f t="shared" si="19"/>
        <v>达成</v>
      </c>
    </row>
    <row r="119" spans="1:30">
      <c r="A119" s="31" t="s">
        <v>1119</v>
      </c>
      <c r="B119" s="2">
        <v>135</v>
      </c>
      <c r="C119" s="126">
        <v>92.04</v>
      </c>
      <c r="D119" s="122">
        <v>1.4650000000000001</v>
      </c>
      <c r="E119" s="32">
        <f t="shared" si="0"/>
        <v>0.22000000000000003</v>
      </c>
      <c r="F119" s="13">
        <f t="shared" si="1"/>
        <v>0.1092524444444446</v>
      </c>
      <c r="H119" s="5">
        <f t="shared" si="2"/>
        <v>14.749080000000021</v>
      </c>
      <c r="I119" s="253" t="s">
        <v>1877</v>
      </c>
      <c r="J119" s="33" t="s">
        <v>1885</v>
      </c>
      <c r="K119" s="34">
        <f t="shared" si="3"/>
        <v>44012</v>
      </c>
      <c r="L119" s="34">
        <f t="shared" ca="1" si="4"/>
        <v>44166</v>
      </c>
      <c r="M119" s="18">
        <f t="shared" ca="1" si="5"/>
        <v>20925</v>
      </c>
      <c r="N119" s="19">
        <f t="shared" ca="1" si="6"/>
        <v>0.25727188530465983</v>
      </c>
      <c r="O119" s="35">
        <f t="shared" si="7"/>
        <v>134.83860000000001</v>
      </c>
      <c r="P119" s="35">
        <f t="shared" si="8"/>
        <v>0.16139999999998622</v>
      </c>
      <c r="Q119" s="36">
        <f t="shared" si="9"/>
        <v>0.9</v>
      </c>
      <c r="R119" s="37">
        <f t="shared" si="10"/>
        <v>33286.620000000003</v>
      </c>
      <c r="S119" s="38">
        <f t="shared" si="11"/>
        <v>48764.898300000008</v>
      </c>
      <c r="T119" s="38"/>
      <c r="U119" s="38"/>
      <c r="V119" s="39">
        <f t="shared" si="12"/>
        <v>7548.79</v>
      </c>
      <c r="W119" s="39">
        <f t="shared" si="13"/>
        <v>56313.688300000009</v>
      </c>
      <c r="X119" s="1">
        <f t="shared" si="14"/>
        <v>50520</v>
      </c>
      <c r="Y119" s="37">
        <f t="shared" si="15"/>
        <v>5793.6883000000089</v>
      </c>
      <c r="Z119" s="204">
        <f t="shared" si="16"/>
        <v>0.11468108273950928</v>
      </c>
      <c r="AA119" s="204">
        <f t="shared" si="17"/>
        <v>0.13482720872882115</v>
      </c>
      <c r="AB119" s="204">
        <f>SUM($C$2:C119)*D119/SUM($B$2:B119)-1</f>
        <v>6.2628607008398562E-2</v>
      </c>
      <c r="AC119" s="204">
        <f t="shared" si="18"/>
        <v>5.2052475731110714E-2</v>
      </c>
      <c r="AD119" s="40">
        <f t="shared" si="19"/>
        <v>0.11074755555555543</v>
      </c>
    </row>
    <row r="120" spans="1:30">
      <c r="A120" s="31" t="s">
        <v>1120</v>
      </c>
      <c r="B120" s="2">
        <v>135</v>
      </c>
      <c r="C120" s="126">
        <v>90.32</v>
      </c>
      <c r="D120" s="122">
        <v>1.4928999999999999</v>
      </c>
      <c r="E120" s="32">
        <f t="shared" si="0"/>
        <v>0.22000000000000003</v>
      </c>
      <c r="F120" s="13">
        <f t="shared" si="1"/>
        <v>8.8523259259259204E-2</v>
      </c>
      <c r="H120" s="5">
        <f t="shared" si="2"/>
        <v>11.950639999999993</v>
      </c>
      <c r="I120" s="2" t="s">
        <v>66</v>
      </c>
      <c r="J120" s="33" t="s">
        <v>1113</v>
      </c>
      <c r="K120" s="34">
        <f t="shared" si="3"/>
        <v>44013</v>
      </c>
      <c r="L120" s="34" t="str">
        <f t="shared" ca="1" si="4"/>
        <v>2020-12-01</v>
      </c>
      <c r="M120" s="18">
        <f t="shared" ca="1" si="5"/>
        <v>20790</v>
      </c>
      <c r="N120" s="19">
        <f t="shared" ca="1" si="6"/>
        <v>0.20981162097162084</v>
      </c>
      <c r="O120" s="35">
        <f t="shared" si="7"/>
        <v>134.83872799999997</v>
      </c>
      <c r="P120" s="35">
        <f t="shared" si="8"/>
        <v>0.16127200000002517</v>
      </c>
      <c r="Q120" s="36">
        <f t="shared" si="9"/>
        <v>0.9</v>
      </c>
      <c r="R120" s="37">
        <f t="shared" si="10"/>
        <v>30958.560000000001</v>
      </c>
      <c r="S120" s="38">
        <f t="shared" si="11"/>
        <v>46218.034223999995</v>
      </c>
      <c r="T120" s="38">
        <v>2418.38</v>
      </c>
      <c r="U120" s="38">
        <v>3592.35</v>
      </c>
      <c r="V120" s="39">
        <f t="shared" si="12"/>
        <v>11141.14</v>
      </c>
      <c r="W120" s="39">
        <f t="shared" si="13"/>
        <v>57359.174223999995</v>
      </c>
      <c r="X120" s="1">
        <f t="shared" si="14"/>
        <v>50655</v>
      </c>
      <c r="Y120" s="37">
        <f t="shared" si="15"/>
        <v>6704.1742239999949</v>
      </c>
      <c r="Z120" s="204">
        <f t="shared" si="16"/>
        <v>0.13234970336590646</v>
      </c>
      <c r="AA120" s="204">
        <f t="shared" si="17"/>
        <v>0.1696663961455549</v>
      </c>
      <c r="AB120" s="204">
        <f>SUM($C$2:C120)*D120/SUM($B$2:B120)-1</f>
        <v>8.2213505862068992E-2</v>
      </c>
      <c r="AC120" s="204">
        <f t="shared" si="18"/>
        <v>5.0136197503837465E-2</v>
      </c>
      <c r="AD120" s="40">
        <f t="shared" si="19"/>
        <v>0.13147674074074084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 t="shared" si="0"/>
        <v>0.22000000000000003</v>
      </c>
      <c r="F121" s="13">
        <f t="shared" si="1"/>
        <v>6.7070962962963082E-2</v>
      </c>
      <c r="H121" s="5">
        <f t="shared" si="2"/>
        <v>9.0545800000000156</v>
      </c>
      <c r="I121" s="2" t="s">
        <v>66</v>
      </c>
      <c r="J121" s="33" t="s">
        <v>1114</v>
      </c>
      <c r="K121" s="34">
        <f t="shared" si="3"/>
        <v>44014</v>
      </c>
      <c r="L121" s="34" t="str">
        <f t="shared" ca="1" si="4"/>
        <v>2020-12-01</v>
      </c>
      <c r="M121" s="18">
        <f t="shared" ca="1" si="5"/>
        <v>20655</v>
      </c>
      <c r="N121" s="19">
        <f t="shared" ca="1" si="6"/>
        <v>0.16000589203582696</v>
      </c>
      <c r="O121" s="35">
        <f t="shared" si="7"/>
        <v>134.83756600000001</v>
      </c>
      <c r="P121" s="35">
        <f t="shared" si="8"/>
        <v>0.16243399999999042</v>
      </c>
      <c r="Q121" s="36">
        <f t="shared" si="9"/>
        <v>0.9</v>
      </c>
      <c r="R121" s="37">
        <f t="shared" si="10"/>
        <v>28816.210000000003</v>
      </c>
      <c r="S121" s="38">
        <f t="shared" si="11"/>
        <v>43884.206209000004</v>
      </c>
      <c r="T121" s="38">
        <v>2230.89</v>
      </c>
      <c r="U121" s="38">
        <v>3380.43</v>
      </c>
      <c r="V121" s="39">
        <f t="shared" si="12"/>
        <v>14521.57</v>
      </c>
      <c r="W121" s="39">
        <f t="shared" si="13"/>
        <v>58405.776209000003</v>
      </c>
      <c r="X121" s="1">
        <f t="shared" si="14"/>
        <v>50790</v>
      </c>
      <c r="Y121" s="37">
        <f t="shared" si="15"/>
        <v>7615.7762090000033</v>
      </c>
      <c r="Z121" s="204">
        <f t="shared" si="16"/>
        <v>0.1499463715101399</v>
      </c>
      <c r="AA121" s="204">
        <f t="shared" si="17"/>
        <v>0.2099836196107745</v>
      </c>
      <c r="AB121" s="204">
        <f>SUM($C$2:C121)*D121/SUM($B$2:B121)-1</f>
        <v>0.10315106746506997</v>
      </c>
      <c r="AC121" s="204">
        <f t="shared" si="18"/>
        <v>4.679530404506993E-2</v>
      </c>
      <c r="AD121" s="40">
        <f t="shared" si="19"/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 t="shared" si="0"/>
        <v>0.22000000000000003</v>
      </c>
      <c r="F122" s="13">
        <f t="shared" si="1"/>
        <v>4.7788000000000004E-2</v>
      </c>
      <c r="H122" s="5">
        <f t="shared" si="2"/>
        <v>6.4513800000000003</v>
      </c>
      <c r="I122" s="2" t="s">
        <v>66</v>
      </c>
      <c r="J122" s="33" t="s">
        <v>1116</v>
      </c>
      <c r="K122" s="34">
        <f t="shared" si="3"/>
        <v>44015</v>
      </c>
      <c r="L122" s="34" t="str">
        <f t="shared" ca="1" si="4"/>
        <v>2020-12-01</v>
      </c>
      <c r="M122" s="18">
        <f t="shared" ca="1" si="5"/>
        <v>20520</v>
      </c>
      <c r="N122" s="19">
        <f t="shared" ca="1" si="6"/>
        <v>0.11475407894736843</v>
      </c>
      <c r="O122" s="35">
        <f t="shared" si="7"/>
        <v>134.83524599999998</v>
      </c>
      <c r="P122" s="35">
        <f t="shared" si="8"/>
        <v>0.16475400000001628</v>
      </c>
      <c r="Q122" s="36">
        <f t="shared" si="9"/>
        <v>0.9</v>
      </c>
      <c r="R122" s="37">
        <f t="shared" si="10"/>
        <v>26617.260000000002</v>
      </c>
      <c r="S122" s="38">
        <f t="shared" si="11"/>
        <v>41280.708534000005</v>
      </c>
      <c r="T122" s="38">
        <v>2285.89</v>
      </c>
      <c r="U122" s="38">
        <v>3527.46</v>
      </c>
      <c r="V122" s="39">
        <f t="shared" si="12"/>
        <v>18049.03</v>
      </c>
      <c r="W122" s="39">
        <f t="shared" si="13"/>
        <v>59329.738534000004</v>
      </c>
      <c r="X122" s="1">
        <f t="shared" si="14"/>
        <v>50925</v>
      </c>
      <c r="Y122" s="37">
        <f t="shared" si="15"/>
        <v>8404.7385340000037</v>
      </c>
      <c r="Z122" s="204">
        <f t="shared" si="16"/>
        <v>0.16504150287677954</v>
      </c>
      <c r="AA122" s="204">
        <f t="shared" si="17"/>
        <v>0.2556499027709298</v>
      </c>
      <c r="AB122" s="204">
        <f>SUM($C$2:C122)*D122/SUM($B$2:B122)-1</f>
        <v>0.12248120962082654</v>
      </c>
      <c r="AC122" s="204">
        <f t="shared" si="18"/>
        <v>4.2560293255953008E-2</v>
      </c>
      <c r="AD122" s="40">
        <f t="shared" si="19"/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 t="shared" si="0"/>
        <v>0.22000000000000003</v>
      </c>
      <c r="F123" s="13">
        <f t="shared" si="1"/>
        <v>-5.9632592592591934E-3</v>
      </c>
      <c r="H123" s="5">
        <f t="shared" si="2"/>
        <v>-0.8050399999999911</v>
      </c>
      <c r="I123" s="2" t="s">
        <v>66</v>
      </c>
      <c r="J123" s="33" t="s">
        <v>1453</v>
      </c>
      <c r="K123" s="34">
        <f t="shared" si="3"/>
        <v>44018</v>
      </c>
      <c r="L123" s="34" t="str">
        <f t="shared" ca="1" si="4"/>
        <v>2020-12-01</v>
      </c>
      <c r="M123" s="18">
        <f t="shared" ca="1" si="5"/>
        <v>20115</v>
      </c>
      <c r="N123" s="19">
        <f t="shared" ca="1" si="6"/>
        <v>-1.4607984091473864E-2</v>
      </c>
      <c r="O123" s="35">
        <f t="shared" si="7"/>
        <v>135.21771200000001</v>
      </c>
      <c r="P123" s="35">
        <f t="shared" si="8"/>
        <v>-0.2177120000000059</v>
      </c>
      <c r="Q123" s="36">
        <f t="shared" si="9"/>
        <v>0.9</v>
      </c>
      <c r="R123" s="37">
        <f t="shared" si="10"/>
        <v>19184.190000000002</v>
      </c>
      <c r="S123" s="38">
        <f t="shared" si="11"/>
        <v>31450.561086000002</v>
      </c>
      <c r="T123" s="38">
        <v>7515.55</v>
      </c>
      <c r="U123" s="38">
        <v>12225.73</v>
      </c>
      <c r="V123" s="39">
        <f t="shared" si="12"/>
        <v>30274.76</v>
      </c>
      <c r="W123" s="39">
        <f t="shared" si="13"/>
        <v>61725.321085999996</v>
      </c>
      <c r="X123" s="1">
        <f t="shared" si="14"/>
        <v>51060</v>
      </c>
      <c r="Y123" s="37">
        <f t="shared" si="15"/>
        <v>10665.321085999996</v>
      </c>
      <c r="Z123" s="204">
        <f t="shared" si="16"/>
        <v>0.20887820379945166</v>
      </c>
      <c r="AA123" s="204">
        <f t="shared" si="17"/>
        <v>0.51311993924534915</v>
      </c>
      <c r="AB123" s="204">
        <f>SUM($C$2:C123)*D123/SUM($B$2:B123)-1</f>
        <v>0.18513197393990466</v>
      </c>
      <c r="AC123" s="204">
        <f t="shared" si="18"/>
        <v>2.3746229859546997E-2</v>
      </c>
      <c r="AD123" s="40">
        <f t="shared" si="19"/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 t="shared" si="0"/>
        <v>0.21000000000000002</v>
      </c>
      <c r="F124" s="13">
        <f t="shared" si="1"/>
        <v>-1.1733083333333384E-2</v>
      </c>
      <c r="H124" s="5">
        <f t="shared" si="2"/>
        <v>-1.4079700000000059</v>
      </c>
      <c r="I124" s="2" t="s">
        <v>66</v>
      </c>
      <c r="J124" s="33" t="s">
        <v>1455</v>
      </c>
      <c r="K124" s="34">
        <f t="shared" si="3"/>
        <v>44019</v>
      </c>
      <c r="L124" s="34" t="str">
        <f t="shared" ca="1" si="4"/>
        <v>2020-12-01</v>
      </c>
      <c r="M124" s="18">
        <f t="shared" ca="1" si="5"/>
        <v>17760</v>
      </c>
      <c r="N124" s="19">
        <f t="shared" ca="1" si="6"/>
        <v>-2.8936320382883001E-2</v>
      </c>
      <c r="O124" s="35">
        <f t="shared" si="7"/>
        <v>119.85302700000001</v>
      </c>
      <c r="P124" s="35">
        <f t="shared" si="8"/>
        <v>0.14697299999998847</v>
      </c>
      <c r="Q124" s="36">
        <f t="shared" si="9"/>
        <v>0.8</v>
      </c>
      <c r="R124" s="37">
        <f t="shared" si="10"/>
        <v>17764.320000000003</v>
      </c>
      <c r="S124" s="38">
        <f t="shared" si="11"/>
        <v>29209.871376000006</v>
      </c>
      <c r="T124" s="38">
        <v>1492.76</v>
      </c>
      <c r="U124" s="38">
        <v>2442.2800000000002</v>
      </c>
      <c r="V124" s="39">
        <f t="shared" si="12"/>
        <v>32717.039999999997</v>
      </c>
      <c r="W124" s="39">
        <f t="shared" si="13"/>
        <v>61926.911376000004</v>
      </c>
      <c r="X124" s="1">
        <f t="shared" si="14"/>
        <v>51180</v>
      </c>
      <c r="Y124" s="37">
        <f t="shared" si="15"/>
        <v>10746.911376000004</v>
      </c>
      <c r="Z124" s="204">
        <f t="shared" si="16"/>
        <v>0.20998263728018762</v>
      </c>
      <c r="AA124" s="204">
        <f t="shared" si="17"/>
        <v>0.58207954607495238</v>
      </c>
      <c r="AB124" s="204">
        <f>SUM($C$2:C124)*D124/SUM($B$2:B124)-1</f>
        <v>0.18740292267782444</v>
      </c>
      <c r="AC124" s="204">
        <f t="shared" si="18"/>
        <v>2.2579714602363188E-2</v>
      </c>
      <c r="AD124" s="40">
        <f t="shared" si="19"/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 t="shared" si="0"/>
        <v>0.21000000000000002</v>
      </c>
      <c r="F125" s="13">
        <f t="shared" si="1"/>
        <v>-2.66472499999999E-2</v>
      </c>
      <c r="H125" s="5">
        <f t="shared" si="2"/>
        <v>-3.197669999999988</v>
      </c>
      <c r="I125" s="2" t="s">
        <v>66</v>
      </c>
      <c r="J125" s="33" t="s">
        <v>1457</v>
      </c>
      <c r="K125" s="34">
        <f t="shared" si="3"/>
        <v>44020</v>
      </c>
      <c r="L125" s="34" t="str">
        <f t="shared" ca="1" si="4"/>
        <v>2020-12-01</v>
      </c>
      <c r="M125" s="18">
        <f t="shared" ca="1" si="5"/>
        <v>17640</v>
      </c>
      <c r="N125" s="19">
        <f t="shared" ca="1" si="6"/>
        <v>-6.6164940476190232E-2</v>
      </c>
      <c r="O125" s="35">
        <f t="shared" si="7"/>
        <v>119.860584</v>
      </c>
      <c r="P125" s="35">
        <f t="shared" si="8"/>
        <v>0.1394159999999971</v>
      </c>
      <c r="Q125" s="36">
        <f t="shared" si="9"/>
        <v>0.8</v>
      </c>
      <c r="R125" s="37">
        <f t="shared" si="10"/>
        <v>13177.490000000005</v>
      </c>
      <c r="S125" s="38">
        <f t="shared" si="11"/>
        <v>22001.137304000007</v>
      </c>
      <c r="T125" s="38">
        <v>4658.62</v>
      </c>
      <c r="U125" s="38">
        <v>7739.14</v>
      </c>
      <c r="V125" s="39">
        <f t="shared" si="12"/>
        <v>40456.18</v>
      </c>
      <c r="W125" s="39">
        <f t="shared" si="13"/>
        <v>62457.317304000011</v>
      </c>
      <c r="X125" s="1">
        <f t="shared" si="14"/>
        <v>51300</v>
      </c>
      <c r="Y125" s="37">
        <f t="shared" si="15"/>
        <v>11157.317304000011</v>
      </c>
      <c r="Z125" s="204">
        <f t="shared" si="16"/>
        <v>0.21749156538011727</v>
      </c>
      <c r="AA125" s="204">
        <f t="shared" si="17"/>
        <v>1.0289102275766298</v>
      </c>
      <c r="AB125" s="204">
        <f>SUM($C$2:C125)*D125/SUM($B$2:B125)-1</f>
        <v>0.2042974226655585</v>
      </c>
      <c r="AC125" s="204">
        <f t="shared" si="18"/>
        <v>1.3194142714558765E-2</v>
      </c>
      <c r="AD125" s="40">
        <f t="shared" si="19"/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 t="shared" si="0"/>
        <v>0.21000000000000002</v>
      </c>
      <c r="F126" s="13">
        <f t="shared" si="1"/>
        <v>-3.9527666666666642E-2</v>
      </c>
      <c r="H126" s="5">
        <f t="shared" si="2"/>
        <v>-4.7433199999999971</v>
      </c>
      <c r="I126" s="2" t="s">
        <v>66</v>
      </c>
      <c r="J126" s="33" t="s">
        <v>1459</v>
      </c>
      <c r="K126" s="34">
        <f t="shared" si="3"/>
        <v>44021</v>
      </c>
      <c r="L126" s="34" t="str">
        <f t="shared" ca="1" si="4"/>
        <v>2020-12-01</v>
      </c>
      <c r="M126" s="18">
        <f t="shared" ca="1" si="5"/>
        <v>17520</v>
      </c>
      <c r="N126" s="19">
        <f t="shared" ca="1" si="6"/>
        <v>-9.8819166666666597E-2</v>
      </c>
      <c r="O126" s="35">
        <f t="shared" si="7"/>
        <v>119.868364</v>
      </c>
      <c r="P126" s="35">
        <f t="shared" si="8"/>
        <v>0.13163600000000031</v>
      </c>
      <c r="Q126" s="36">
        <f t="shared" si="9"/>
        <v>0.8</v>
      </c>
      <c r="R126" s="37">
        <f t="shared" si="10"/>
        <v>11096.300000000005</v>
      </c>
      <c r="S126" s="38">
        <f t="shared" si="11"/>
        <v>18776.049230000008</v>
      </c>
      <c r="T126" s="38">
        <v>2152.0300000000002</v>
      </c>
      <c r="U126" s="38">
        <v>3623.24</v>
      </c>
      <c r="V126" s="39">
        <f t="shared" si="12"/>
        <v>44079.42</v>
      </c>
      <c r="W126" s="39">
        <f t="shared" si="13"/>
        <v>62855.469230000002</v>
      </c>
      <c r="X126" s="1">
        <f t="shared" si="14"/>
        <v>51420</v>
      </c>
      <c r="Y126" s="37">
        <f t="shared" si="15"/>
        <v>11435.469230000002</v>
      </c>
      <c r="Z126" s="204">
        <f t="shared" si="16"/>
        <v>0.22239341170750682</v>
      </c>
      <c r="AA126" s="204">
        <f t="shared" si="17"/>
        <v>1.5578427358601097</v>
      </c>
      <c r="AB126" s="204">
        <f>SUM($C$2:C126)*D126/SUM($B$2:B126)-1</f>
        <v>0.21906280242224074</v>
      </c>
      <c r="AC126" s="204">
        <f t="shared" si="18"/>
        <v>3.3306092852660729E-3</v>
      </c>
      <c r="AD126" s="40">
        <f t="shared" si="19"/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 t="shared" si="0"/>
        <v>0.21000000000000002</v>
      </c>
      <c r="F127" s="13">
        <f t="shared" si="1"/>
        <v>-2.4749083333333269E-2</v>
      </c>
      <c r="H127" s="5">
        <f t="shared" si="2"/>
        <v>-2.9698899999999924</v>
      </c>
      <c r="I127" s="2" t="s">
        <v>66</v>
      </c>
      <c r="J127" s="33" t="s">
        <v>1461</v>
      </c>
      <c r="K127" s="34">
        <f t="shared" si="3"/>
        <v>44022</v>
      </c>
      <c r="L127" s="34" t="str">
        <f t="shared" ca="1" si="4"/>
        <v>2020-12-01</v>
      </c>
      <c r="M127" s="18">
        <f t="shared" ca="1" si="5"/>
        <v>17400</v>
      </c>
      <c r="N127" s="19">
        <f t="shared" ca="1" si="6"/>
        <v>-6.2299416666666503E-2</v>
      </c>
      <c r="O127" s="35">
        <f t="shared" si="7"/>
        <v>119.856959</v>
      </c>
      <c r="P127" s="35">
        <f t="shared" si="8"/>
        <v>0.14304099999999664</v>
      </c>
      <c r="Q127" s="36">
        <f t="shared" si="9"/>
        <v>0.8</v>
      </c>
      <c r="R127" s="37">
        <f t="shared" si="10"/>
        <v>11168.230000000005</v>
      </c>
      <c r="S127" s="38">
        <f t="shared" si="11"/>
        <v>18609.621649000008</v>
      </c>
      <c r="T127" s="38"/>
      <c r="U127" s="38"/>
      <c r="V127" s="39">
        <f t="shared" si="12"/>
        <v>44079.42</v>
      </c>
      <c r="W127" s="39">
        <f t="shared" si="13"/>
        <v>62689.041649000006</v>
      </c>
      <c r="X127" s="1">
        <f t="shared" si="14"/>
        <v>51540</v>
      </c>
      <c r="Y127" s="37">
        <f t="shared" si="15"/>
        <v>11149.041649000006</v>
      </c>
      <c r="Z127" s="204">
        <f t="shared" si="16"/>
        <v>0.21631823145130014</v>
      </c>
      <c r="AA127" s="204">
        <f t="shared" si="17"/>
        <v>1.4943934183401297</v>
      </c>
      <c r="AB127" s="204">
        <f>SUM($C$2:C127)*D127/SUM($B$2:B127)-1</f>
        <v>0.19915186092425508</v>
      </c>
      <c r="AC127" s="204">
        <f t="shared" si="18"/>
        <v>1.7166370527045061E-2</v>
      </c>
      <c r="AD127" s="40">
        <f t="shared" si="19"/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 t="shared" si="0"/>
        <v>0.21000000000000002</v>
      </c>
      <c r="F128" s="13">
        <f t="shared" si="1"/>
        <v>-4.4408666666666603E-2</v>
      </c>
      <c r="H128" s="5">
        <f t="shared" si="2"/>
        <v>-5.329039999999992</v>
      </c>
      <c r="I128" s="2" t="s">
        <v>66</v>
      </c>
      <c r="J128" s="33" t="s">
        <v>1520</v>
      </c>
      <c r="K128" s="34">
        <f t="shared" si="3"/>
        <v>44025</v>
      </c>
      <c r="L128" s="34" t="str">
        <f t="shared" ca="1" si="4"/>
        <v>2020-12-01</v>
      </c>
      <c r="M128" s="18">
        <f t="shared" ca="1" si="5"/>
        <v>17040</v>
      </c>
      <c r="N128" s="19">
        <f t="shared" ca="1" si="6"/>
        <v>-0.11414903755868529</v>
      </c>
      <c r="O128" s="35">
        <f t="shared" si="7"/>
        <v>119.858288</v>
      </c>
      <c r="P128" s="35">
        <f t="shared" si="8"/>
        <v>0.14171199999999828</v>
      </c>
      <c r="Q128" s="36">
        <f t="shared" si="9"/>
        <v>0.8</v>
      </c>
      <c r="R128" s="37">
        <f t="shared" si="10"/>
        <v>9599.9900000000052</v>
      </c>
      <c r="S128" s="38">
        <f t="shared" si="11"/>
        <v>16325.742994000007</v>
      </c>
      <c r="T128" s="38">
        <v>1638.72</v>
      </c>
      <c r="U128" s="38">
        <v>2772.88</v>
      </c>
      <c r="V128" s="39">
        <f t="shared" si="12"/>
        <v>46852.299999999996</v>
      </c>
      <c r="W128" s="39">
        <f t="shared" si="13"/>
        <v>63178.042994000003</v>
      </c>
      <c r="X128" s="1">
        <f t="shared" si="14"/>
        <v>51660</v>
      </c>
      <c r="Y128" s="37">
        <f t="shared" si="15"/>
        <v>11518.042994000003</v>
      </c>
      <c r="Z128" s="204">
        <f t="shared" si="16"/>
        <v>0.22295863325590415</v>
      </c>
      <c r="AA128" s="204">
        <f t="shared" si="17"/>
        <v>2.3957491095534231</v>
      </c>
      <c r="AB128" s="204">
        <f>SUM($C$2:C128)*D128/SUM($B$2:B128)-1</f>
        <v>0.22236873469165985</v>
      </c>
      <c r="AC128" s="204">
        <f t="shared" si="18"/>
        <v>5.8989856424429554E-4</v>
      </c>
      <c r="AD128" s="40">
        <f t="shared" si="19"/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 t="shared" si="0"/>
        <v>0.21000000000000002</v>
      </c>
      <c r="F129" s="13">
        <f t="shared" si="1"/>
        <v>-3.6002500000000028E-2</v>
      </c>
      <c r="H129" s="5">
        <f t="shared" si="2"/>
        <v>-4.3203000000000031</v>
      </c>
      <c r="I129" s="2" t="s">
        <v>66</v>
      </c>
      <c r="J129" s="33" t="s">
        <v>1522</v>
      </c>
      <c r="K129" s="34">
        <f t="shared" si="3"/>
        <v>44026</v>
      </c>
      <c r="L129" s="34" t="str">
        <f t="shared" ca="1" si="4"/>
        <v>2020-12-01</v>
      </c>
      <c r="M129" s="18">
        <f t="shared" ca="1" si="5"/>
        <v>16920</v>
      </c>
      <c r="N129" s="19">
        <f t="shared" ca="1" si="6"/>
        <v>-9.3197960992907877E-2</v>
      </c>
      <c r="O129" s="35">
        <f t="shared" si="7"/>
        <v>119.86748999999999</v>
      </c>
      <c r="P129" s="35">
        <f t="shared" si="8"/>
        <v>0.13251000000001056</v>
      </c>
      <c r="Q129" s="36">
        <f t="shared" si="9"/>
        <v>0.8</v>
      </c>
      <c r="R129" s="37">
        <f t="shared" si="10"/>
        <v>9671.0900000000056</v>
      </c>
      <c r="S129" s="38">
        <f t="shared" si="11"/>
        <v>16304.49063100001</v>
      </c>
      <c r="T129" s="38"/>
      <c r="U129" s="38"/>
      <c r="V129" s="39">
        <f t="shared" si="12"/>
        <v>46852.299999999996</v>
      </c>
      <c r="W129" s="39">
        <f t="shared" si="13"/>
        <v>63156.790631000003</v>
      </c>
      <c r="X129" s="1">
        <f t="shared" si="14"/>
        <v>51780</v>
      </c>
      <c r="Y129" s="37">
        <f t="shared" si="15"/>
        <v>11376.790631000003</v>
      </c>
      <c r="Z129" s="204">
        <f t="shared" si="16"/>
        <v>0.21971399441869455</v>
      </c>
      <c r="AA129" s="204">
        <f t="shared" si="17"/>
        <v>2.3087425433772339</v>
      </c>
      <c r="AB129" s="204">
        <f>SUM($C$2:C129)*D129/SUM($B$2:B129)-1</f>
        <v>0.21042341608637005</v>
      </c>
      <c r="AC129" s="204">
        <f t="shared" si="18"/>
        <v>9.290578332324495E-3</v>
      </c>
      <c r="AD129" s="40">
        <f t="shared" si="19"/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 t="shared" si="0"/>
        <v>0.21000000000000002</v>
      </c>
      <c r="F130" s="13">
        <f t="shared" si="1"/>
        <v>-2.66472499999999E-2</v>
      </c>
      <c r="H130" s="5">
        <f t="shared" si="2"/>
        <v>-3.197669999999988</v>
      </c>
      <c r="I130" s="2" t="s">
        <v>66</v>
      </c>
      <c r="J130" s="33" t="s">
        <v>1524</v>
      </c>
      <c r="K130" s="34">
        <f t="shared" si="3"/>
        <v>44027</v>
      </c>
      <c r="L130" s="34" t="str">
        <f t="shared" ca="1" si="4"/>
        <v>2020-12-01</v>
      </c>
      <c r="M130" s="18">
        <f t="shared" ca="1" si="5"/>
        <v>16800</v>
      </c>
      <c r="N130" s="19">
        <f t="shared" ca="1" si="6"/>
        <v>-6.9473187499999742E-2</v>
      </c>
      <c r="O130" s="35">
        <f t="shared" si="7"/>
        <v>119.85340500000001</v>
      </c>
      <c r="P130" s="35">
        <f t="shared" si="8"/>
        <v>0.1465949999999907</v>
      </c>
      <c r="Q130" s="36">
        <f t="shared" si="9"/>
        <v>0.8</v>
      </c>
      <c r="R130" s="37">
        <f t="shared" si="10"/>
        <v>9742.8800000000065</v>
      </c>
      <c r="S130" s="38">
        <f t="shared" si="11"/>
        <v>16265.73816000001</v>
      </c>
      <c r="T130" s="38"/>
      <c r="U130" s="38"/>
      <c r="V130" s="39">
        <f t="shared" si="12"/>
        <v>46852.299999999996</v>
      </c>
      <c r="W130" s="39">
        <f t="shared" si="13"/>
        <v>63118.038160000004</v>
      </c>
      <c r="X130" s="1">
        <f t="shared" si="14"/>
        <v>51900</v>
      </c>
      <c r="Y130" s="37">
        <f t="shared" si="15"/>
        <v>11218.038160000004</v>
      </c>
      <c r="Z130" s="204">
        <f t="shared" si="16"/>
        <v>0.21614717071290945</v>
      </c>
      <c r="AA130" s="204">
        <f t="shared" si="17"/>
        <v>2.2224058799056987</v>
      </c>
      <c r="AB130" s="204">
        <f>SUM($C$2:C130)*D130/SUM($B$2:B130)-1</f>
        <v>0.19736235559131154</v>
      </c>
      <c r="AC130" s="204">
        <f t="shared" si="18"/>
        <v>1.8784815121597909E-2</v>
      </c>
      <c r="AD130" s="40">
        <f t="shared" si="19"/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 t="shared" si="0"/>
        <v>0.21000000000000002</v>
      </c>
      <c r="F131" s="13">
        <f t="shared" si="1"/>
        <v>1.9451083333333348E-2</v>
      </c>
      <c r="H131" s="5">
        <f t="shared" si="2"/>
        <v>2.3341300000000018</v>
      </c>
      <c r="I131" s="2" t="s">
        <v>66</v>
      </c>
      <c r="J131" s="33" t="s">
        <v>1526</v>
      </c>
      <c r="K131" s="34">
        <f t="shared" si="3"/>
        <v>44028</v>
      </c>
      <c r="L131" s="34" t="str">
        <f t="shared" ca="1" si="4"/>
        <v>2020-12-01</v>
      </c>
      <c r="M131" s="18">
        <f t="shared" ca="1" si="5"/>
        <v>16680</v>
      </c>
      <c r="N131" s="19">
        <f t="shared" ca="1" si="6"/>
        <v>5.1076585731414915E-2</v>
      </c>
      <c r="O131" s="35">
        <f t="shared" si="7"/>
        <v>119.85286000000001</v>
      </c>
      <c r="P131" s="35">
        <f t="shared" si="8"/>
        <v>0.14713999999999317</v>
      </c>
      <c r="Q131" s="36">
        <f t="shared" si="9"/>
        <v>0.8</v>
      </c>
      <c r="R131" s="37">
        <f t="shared" si="10"/>
        <v>9818.070000000007</v>
      </c>
      <c r="S131" s="38">
        <f t="shared" si="11"/>
        <v>15650.003580000011</v>
      </c>
      <c r="T131" s="38"/>
      <c r="U131" s="38"/>
      <c r="V131" s="39">
        <f t="shared" si="12"/>
        <v>46852.299999999996</v>
      </c>
      <c r="W131" s="39">
        <f t="shared" si="13"/>
        <v>62502.303580000007</v>
      </c>
      <c r="X131" s="1">
        <f t="shared" si="14"/>
        <v>52020</v>
      </c>
      <c r="Y131" s="37">
        <f t="shared" si="15"/>
        <v>10482.303580000007</v>
      </c>
      <c r="Z131" s="204">
        <f t="shared" si="16"/>
        <v>0.20150525913110351</v>
      </c>
      <c r="AA131" s="204">
        <f t="shared" si="17"/>
        <v>2.0284272655146385</v>
      </c>
      <c r="AB131" s="204">
        <f>SUM($C$2:C131)*D131/SUM($B$2:B131)-1</f>
        <v>0.14229021582733847</v>
      </c>
      <c r="AC131" s="204">
        <f t="shared" si="18"/>
        <v>5.9215043303765036E-2</v>
      </c>
      <c r="AD131" s="40">
        <f t="shared" si="19"/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 t="shared" si="0"/>
        <v>0.22000000000000003</v>
      </c>
      <c r="F132" s="13">
        <f t="shared" si="1"/>
        <v>1.2596592592592515E-2</v>
      </c>
      <c r="H132" s="5">
        <f t="shared" si="2"/>
        <v>1.7005399999999895</v>
      </c>
      <c r="I132" s="2" t="s">
        <v>66</v>
      </c>
      <c r="J132" s="33" t="s">
        <v>1528</v>
      </c>
      <c r="K132" s="34">
        <f t="shared" si="3"/>
        <v>44029</v>
      </c>
      <c r="L132" s="34" t="str">
        <f t="shared" ca="1" si="4"/>
        <v>2020-12-01</v>
      </c>
      <c r="M132" s="18">
        <f t="shared" ca="1" si="5"/>
        <v>18630</v>
      </c>
      <c r="N132" s="19">
        <f t="shared" ca="1" si="6"/>
        <v>3.3317074610842524E-2</v>
      </c>
      <c r="O132" s="35">
        <f t="shared" si="7"/>
        <v>134.84369799999999</v>
      </c>
      <c r="P132" s="35">
        <f t="shared" si="8"/>
        <v>0.15630200000001082</v>
      </c>
      <c r="Q132" s="36">
        <f t="shared" si="9"/>
        <v>0.9</v>
      </c>
      <c r="R132" s="37">
        <f t="shared" si="10"/>
        <v>9902.0900000000074</v>
      </c>
      <c r="S132" s="38">
        <f t="shared" si="11"/>
        <v>15891.864241000012</v>
      </c>
      <c r="T132" s="38"/>
      <c r="U132" s="38"/>
      <c r="V132" s="39">
        <f t="shared" si="12"/>
        <v>46852.299999999996</v>
      </c>
      <c r="W132" s="39">
        <f t="shared" si="13"/>
        <v>62744.164241000006</v>
      </c>
      <c r="X132" s="1">
        <f t="shared" si="14"/>
        <v>52155</v>
      </c>
      <c r="Y132" s="37">
        <f t="shared" si="15"/>
        <v>10589.164241000006</v>
      </c>
      <c r="Z132" s="204">
        <f t="shared" si="16"/>
        <v>0.20303258059629958</v>
      </c>
      <c r="AA132" s="204">
        <f t="shared" si="17"/>
        <v>1.9969382090255907</v>
      </c>
      <c r="AB132" s="204">
        <f>SUM($C$2:C132)*D132/SUM($B$2:B132)-1</f>
        <v>0.14902093719576759</v>
      </c>
      <c r="AC132" s="204">
        <f t="shared" si="18"/>
        <v>5.4011643400531995E-2</v>
      </c>
      <c r="AD132" s="40">
        <f t="shared" si="19"/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 t="shared" si="0"/>
        <v>0.21000000000000002</v>
      </c>
      <c r="F133" s="13">
        <f t="shared" si="1"/>
        <v>-1.5393833333333263E-2</v>
      </c>
      <c r="H133" s="5">
        <f t="shared" si="2"/>
        <v>-1.8472599999999915</v>
      </c>
      <c r="I133" s="2" t="s">
        <v>66</v>
      </c>
      <c r="J133" s="33" t="s">
        <v>1535</v>
      </c>
      <c r="K133" s="34">
        <f t="shared" si="3"/>
        <v>44032</v>
      </c>
      <c r="L133" s="34" t="str">
        <f t="shared" ca="1" si="4"/>
        <v>2020-12-01</v>
      </c>
      <c r="M133" s="18">
        <f t="shared" ca="1" si="5"/>
        <v>16200</v>
      </c>
      <c r="N133" s="19">
        <f t="shared" ca="1" si="6"/>
        <v>-4.1620364197530672E-2</v>
      </c>
      <c r="O133" s="35">
        <f t="shared" si="7"/>
        <v>119.85931000000001</v>
      </c>
      <c r="P133" s="35">
        <f t="shared" si="8"/>
        <v>0.14068999999999221</v>
      </c>
      <c r="Q133" s="36">
        <f t="shared" si="9"/>
        <v>0.8</v>
      </c>
      <c r="R133" s="37">
        <f t="shared" si="10"/>
        <v>9974.7100000000082</v>
      </c>
      <c r="S133" s="38">
        <f t="shared" si="11"/>
        <v>16463.258855000015</v>
      </c>
      <c r="T133" s="38"/>
      <c r="U133" s="38"/>
      <c r="V133" s="39">
        <f t="shared" si="12"/>
        <v>46852.299999999996</v>
      </c>
      <c r="W133" s="39">
        <f t="shared" si="13"/>
        <v>63315.55885500001</v>
      </c>
      <c r="X133" s="1">
        <f t="shared" si="14"/>
        <v>52275</v>
      </c>
      <c r="Y133" s="37">
        <f t="shared" si="15"/>
        <v>11040.55885500001</v>
      </c>
      <c r="Z133" s="204">
        <f t="shared" si="16"/>
        <v>0.21120150846484953</v>
      </c>
      <c r="AA133" s="204">
        <f t="shared" si="17"/>
        <v>2.0359892405997013</v>
      </c>
      <c r="AB133" s="204">
        <f>SUM($C$2:C133)*D133/SUM($B$2:B133)-1</f>
        <v>0.18051448449001106</v>
      </c>
      <c r="AC133" s="204">
        <f t="shared" si="18"/>
        <v>3.0687023974838468E-2</v>
      </c>
      <c r="AD133" s="40">
        <f t="shared" si="19"/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 t="shared" si="0"/>
        <v>0.21000000000000002</v>
      </c>
      <c r="F134" s="13">
        <f t="shared" si="1"/>
        <v>-1.7698749999999919E-2</v>
      </c>
      <c r="H134" s="5">
        <f t="shared" si="2"/>
        <v>-2.1238499999999902</v>
      </c>
      <c r="I134" s="2" t="s">
        <v>66</v>
      </c>
      <c r="J134" s="33" t="s">
        <v>1537</v>
      </c>
      <c r="K134" s="34">
        <f t="shared" si="3"/>
        <v>44033</v>
      </c>
      <c r="L134" s="34" t="str">
        <f t="shared" ca="1" si="4"/>
        <v>2020-12-01</v>
      </c>
      <c r="M134" s="18">
        <f t="shared" ca="1" si="5"/>
        <v>16080</v>
      </c>
      <c r="N134" s="19">
        <f t="shared" ca="1" si="6"/>
        <v>-4.8209281716417689E-2</v>
      </c>
      <c r="O134" s="35">
        <f t="shared" si="7"/>
        <v>119.86128000000001</v>
      </c>
      <c r="P134" s="35">
        <f t="shared" si="8"/>
        <v>0.13871999999999218</v>
      </c>
      <c r="Q134" s="36">
        <f t="shared" si="9"/>
        <v>0.8</v>
      </c>
      <c r="R134" s="37">
        <f t="shared" si="10"/>
        <v>10047.160000000009</v>
      </c>
      <c r="S134" s="38">
        <f t="shared" si="11"/>
        <v>16622.021504000015</v>
      </c>
      <c r="T134" s="38"/>
      <c r="U134" s="38"/>
      <c r="V134" s="39">
        <f t="shared" si="12"/>
        <v>46852.299999999996</v>
      </c>
      <c r="W134" s="39">
        <f t="shared" si="13"/>
        <v>63474.321504000007</v>
      </c>
      <c r="X134" s="1">
        <f t="shared" si="14"/>
        <v>52395</v>
      </c>
      <c r="Y134" s="37">
        <f t="shared" si="15"/>
        <v>11079.321504000007</v>
      </c>
      <c r="Z134" s="204">
        <f t="shared" si="16"/>
        <v>0.2114576105353565</v>
      </c>
      <c r="AA134" s="204">
        <f t="shared" si="17"/>
        <v>1.9989033330326378</v>
      </c>
      <c r="AB134" s="204">
        <f>SUM($C$2:C134)*D134/SUM($B$2:B134)-1</f>
        <v>0.18214745747126493</v>
      </c>
      <c r="AC134" s="204">
        <f t="shared" si="18"/>
        <v>2.9310153064091571E-2</v>
      </c>
      <c r="AD134" s="40">
        <f t="shared" si="19"/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 t="shared" si="0"/>
        <v>0.21000000000000002</v>
      </c>
      <c r="F135" s="13">
        <f t="shared" si="1"/>
        <v>-2.3257666666666548E-2</v>
      </c>
      <c r="H135" s="5">
        <f t="shared" si="2"/>
        <v>-2.7909199999999856</v>
      </c>
      <c r="I135" s="2" t="s">
        <v>66</v>
      </c>
      <c r="J135" s="33" t="s">
        <v>1539</v>
      </c>
      <c r="K135" s="34">
        <f t="shared" si="3"/>
        <v>44034</v>
      </c>
      <c r="L135" s="34" t="str">
        <f t="shared" ca="1" si="4"/>
        <v>2020-12-01</v>
      </c>
      <c r="M135" s="18">
        <f t="shared" ca="1" si="5"/>
        <v>15960</v>
      </c>
      <c r="N135" s="19">
        <f t="shared" ca="1" si="6"/>
        <v>-6.3827431077693911E-2</v>
      </c>
      <c r="O135" s="35">
        <f t="shared" si="7"/>
        <v>119.867356</v>
      </c>
      <c r="P135" s="35">
        <f t="shared" si="8"/>
        <v>0.1326439999999991</v>
      </c>
      <c r="Q135" s="36">
        <f t="shared" si="9"/>
        <v>0.8</v>
      </c>
      <c r="R135" s="37">
        <f t="shared" si="10"/>
        <v>10119.20000000001</v>
      </c>
      <c r="S135" s="38">
        <f t="shared" si="11"/>
        <v>16837.336880000017</v>
      </c>
      <c r="T135" s="38"/>
      <c r="U135" s="38"/>
      <c r="V135" s="39">
        <f t="shared" si="12"/>
        <v>46852.299999999996</v>
      </c>
      <c r="W135" s="39">
        <f t="shared" si="13"/>
        <v>63689.636880000013</v>
      </c>
      <c r="X135" s="1">
        <f t="shared" si="14"/>
        <v>52515</v>
      </c>
      <c r="Y135" s="37">
        <f t="shared" si="15"/>
        <v>11174.636880000013</v>
      </c>
      <c r="Z135" s="204">
        <f t="shared" si="16"/>
        <v>0.21278942930591294</v>
      </c>
      <c r="AA135" s="204">
        <f t="shared" si="17"/>
        <v>1.9733761068041753</v>
      </c>
      <c r="AB135" s="204">
        <f>SUM($C$2:C135)*D135/SUM($B$2:B135)-1</f>
        <v>0.18775160290758097</v>
      </c>
      <c r="AC135" s="204">
        <f t="shared" si="18"/>
        <v>2.5037826398331964E-2</v>
      </c>
      <c r="AD135" s="40">
        <f t="shared" si="19"/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 t="shared" si="0"/>
        <v>0.21000000000000002</v>
      </c>
      <c r="F136" s="13">
        <f t="shared" si="1"/>
        <v>-2.3393249999999928E-2</v>
      </c>
      <c r="H136" s="5">
        <f t="shared" si="2"/>
        <v>-2.8071899999999914</v>
      </c>
      <c r="I136" s="2" t="s">
        <v>66</v>
      </c>
      <c r="J136" s="33" t="s">
        <v>1541</v>
      </c>
      <c r="K136" s="34">
        <f t="shared" si="3"/>
        <v>44035</v>
      </c>
      <c r="L136" s="34" t="str">
        <f t="shared" ca="1" si="4"/>
        <v>2020-12-01</v>
      </c>
      <c r="M136" s="18">
        <f t="shared" ca="1" si="5"/>
        <v>15840</v>
      </c>
      <c r="N136" s="19">
        <f t="shared" ca="1" si="6"/>
        <v>-6.4685880681817992E-2</v>
      </c>
      <c r="O136" s="35">
        <f t="shared" si="7"/>
        <v>119.865123</v>
      </c>
      <c r="P136" s="35">
        <f t="shared" si="8"/>
        <v>0.13487700000000302</v>
      </c>
      <c r="Q136" s="36">
        <f t="shared" si="9"/>
        <v>0.8</v>
      </c>
      <c r="R136" s="37">
        <f t="shared" si="10"/>
        <v>10191.23000000001</v>
      </c>
      <c r="S136" s="38">
        <f t="shared" si="11"/>
        <v>16959.225843000018</v>
      </c>
      <c r="T136" s="38"/>
      <c r="U136" s="38"/>
      <c r="V136" s="39">
        <f t="shared" si="12"/>
        <v>46852.299999999996</v>
      </c>
      <c r="W136" s="39">
        <f t="shared" si="13"/>
        <v>63811.52584300001</v>
      </c>
      <c r="X136" s="1">
        <f t="shared" si="14"/>
        <v>52635</v>
      </c>
      <c r="Y136" s="37">
        <f t="shared" si="15"/>
        <v>11176.52584300001</v>
      </c>
      <c r="Z136" s="204">
        <f t="shared" si="16"/>
        <v>0.21234018890472139</v>
      </c>
      <c r="AA136" s="204">
        <f t="shared" si="17"/>
        <v>1.9327521474397784</v>
      </c>
      <c r="AB136" s="204">
        <f>SUM($C$2:C136)*D136/SUM($B$2:B136)-1</f>
        <v>0.1867239778637777</v>
      </c>
      <c r="AC136" s="204">
        <f t="shared" si="18"/>
        <v>2.5616211040943693E-2</v>
      </c>
      <c r="AD136" s="40">
        <f t="shared" si="19"/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 t="shared" si="0"/>
        <v>0.21000000000000002</v>
      </c>
      <c r="F137" s="13">
        <f t="shared" si="1"/>
        <v>1.8908750000000061E-2</v>
      </c>
      <c r="H137" s="5">
        <f t="shared" si="2"/>
        <v>2.2690500000000071</v>
      </c>
      <c r="I137" s="2" t="s">
        <v>66</v>
      </c>
      <c r="J137" s="33" t="s">
        <v>1543</v>
      </c>
      <c r="K137" s="34">
        <f t="shared" si="3"/>
        <v>44036</v>
      </c>
      <c r="L137" s="34" t="str">
        <f t="shared" ca="1" si="4"/>
        <v>2020-12-01</v>
      </c>
      <c r="M137" s="18">
        <f t="shared" ca="1" si="5"/>
        <v>15720</v>
      </c>
      <c r="N137" s="19">
        <f t="shared" ca="1" si="6"/>
        <v>5.2684685114503978E-2</v>
      </c>
      <c r="O137" s="35">
        <f t="shared" si="7"/>
        <v>119.86425000000001</v>
      </c>
      <c r="P137" s="35">
        <f t="shared" si="8"/>
        <v>0.13574999999998738</v>
      </c>
      <c r="Q137" s="36">
        <f t="shared" si="9"/>
        <v>0.8</v>
      </c>
      <c r="R137" s="37">
        <f t="shared" si="10"/>
        <v>10266.38000000001</v>
      </c>
      <c r="S137" s="38">
        <f t="shared" si="11"/>
        <v>16374.876100000016</v>
      </c>
      <c r="T137" s="38"/>
      <c r="U137" s="38"/>
      <c r="V137" s="39">
        <f t="shared" si="12"/>
        <v>46852.299999999996</v>
      </c>
      <c r="W137" s="39">
        <f t="shared" si="13"/>
        <v>63227.176100000012</v>
      </c>
      <c r="X137" s="1">
        <f t="shared" si="14"/>
        <v>52755</v>
      </c>
      <c r="Y137" s="37">
        <f t="shared" si="15"/>
        <v>10472.176100000012</v>
      </c>
      <c r="Z137" s="204">
        <f t="shared" si="16"/>
        <v>0.19850584968249474</v>
      </c>
      <c r="AA137" s="204">
        <f t="shared" si="17"/>
        <v>1.7741332102258296</v>
      </c>
      <c r="AB137" s="204">
        <f>SUM($C$2:C137)*D137/SUM($B$2:B137)-1</f>
        <v>0.13659372820512883</v>
      </c>
      <c r="AC137" s="204">
        <f t="shared" si="18"/>
        <v>6.1912121477365911E-2</v>
      </c>
      <c r="AD137" s="40">
        <f t="shared" si="19"/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 t="shared" si="0"/>
        <v>0.22000000000000003</v>
      </c>
      <c r="F138" s="13">
        <f t="shared" si="1"/>
        <v>1.4163333333333496E-2</v>
      </c>
      <c r="H138" s="5">
        <f t="shared" si="2"/>
        <v>1.912050000000022</v>
      </c>
      <c r="I138" s="2" t="s">
        <v>66</v>
      </c>
      <c r="J138" s="33" t="s">
        <v>1551</v>
      </c>
      <c r="K138" s="34">
        <f t="shared" si="3"/>
        <v>44039</v>
      </c>
      <c r="L138" s="34" t="str">
        <f t="shared" ca="1" si="4"/>
        <v>2020-12-01</v>
      </c>
      <c r="M138" s="18">
        <f t="shared" ca="1" si="5"/>
        <v>17280</v>
      </c>
      <c r="N138" s="19">
        <f t="shared" ca="1" si="6"/>
        <v>4.0387630208333795E-2</v>
      </c>
      <c r="O138" s="35">
        <f t="shared" si="7"/>
        <v>134.83354500000002</v>
      </c>
      <c r="P138" s="35">
        <f t="shared" si="8"/>
        <v>0.16645499999998492</v>
      </c>
      <c r="Q138" s="36">
        <f t="shared" si="9"/>
        <v>0.9</v>
      </c>
      <c r="R138" s="37">
        <f t="shared" si="10"/>
        <v>10350.53000000001</v>
      </c>
      <c r="S138" s="38">
        <f t="shared" si="11"/>
        <v>16584.654219000015</v>
      </c>
      <c r="T138" s="38"/>
      <c r="U138" s="38"/>
      <c r="V138" s="39">
        <f t="shared" si="12"/>
        <v>46852.299999999996</v>
      </c>
      <c r="W138" s="39">
        <f t="shared" si="13"/>
        <v>63436.954219000007</v>
      </c>
      <c r="X138" s="1">
        <f t="shared" si="14"/>
        <v>52890</v>
      </c>
      <c r="Y138" s="37">
        <f t="shared" si="15"/>
        <v>10546.954219000007</v>
      </c>
      <c r="Z138" s="204">
        <f t="shared" si="16"/>
        <v>0.1994130122707507</v>
      </c>
      <c r="AA138" s="204">
        <f t="shared" si="17"/>
        <v>1.7468496644417582</v>
      </c>
      <c r="AB138" s="204">
        <f>SUM($C$2:C138)*D138/SUM($B$2:B138)-1</f>
        <v>0.1408123026737973</v>
      </c>
      <c r="AC138" s="204">
        <f t="shared" si="18"/>
        <v>5.8600709596953404E-2</v>
      </c>
      <c r="AD138" s="40">
        <f t="shared" si="19"/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 t="shared" si="0"/>
        <v>0.22000000000000003</v>
      </c>
      <c r="F139" s="13">
        <f t="shared" si="1"/>
        <v>5.9680740740740623E-3</v>
      </c>
      <c r="H139" s="5">
        <f t="shared" si="2"/>
        <v>0.80568999999999846</v>
      </c>
      <c r="I139" s="2" t="s">
        <v>66</v>
      </c>
      <c r="J139" s="33" t="s">
        <v>1553</v>
      </c>
      <c r="K139" s="34">
        <f t="shared" si="3"/>
        <v>44040</v>
      </c>
      <c r="L139" s="34" t="str">
        <f t="shared" ca="1" si="4"/>
        <v>2020-12-01</v>
      </c>
      <c r="M139" s="18">
        <f t="shared" ca="1" si="5"/>
        <v>17145</v>
      </c>
      <c r="N139" s="19">
        <f t="shared" ca="1" si="6"/>
        <v>1.7152338874307345E-2</v>
      </c>
      <c r="O139" s="35">
        <f t="shared" si="7"/>
        <v>134.83743799999999</v>
      </c>
      <c r="P139" s="35">
        <f t="shared" si="8"/>
        <v>0.16256200000000831</v>
      </c>
      <c r="Q139" s="36">
        <f t="shared" si="9"/>
        <v>0.9</v>
      </c>
      <c r="R139" s="37">
        <f t="shared" si="10"/>
        <v>10434.000000000009</v>
      </c>
      <c r="S139" s="38">
        <f t="shared" si="11"/>
        <v>16855.083600000013</v>
      </c>
      <c r="T139" s="38"/>
      <c r="U139" s="38"/>
      <c r="V139" s="39">
        <f t="shared" si="12"/>
        <v>46852.299999999996</v>
      </c>
      <c r="W139" s="39">
        <f t="shared" si="13"/>
        <v>63707.383600000008</v>
      </c>
      <c r="X139" s="1">
        <f t="shared" si="14"/>
        <v>53025</v>
      </c>
      <c r="Y139" s="37">
        <f t="shared" si="15"/>
        <v>10682.383600000008</v>
      </c>
      <c r="Z139" s="204">
        <f t="shared" si="16"/>
        <v>0.20145937953795401</v>
      </c>
      <c r="AA139" s="204">
        <f t="shared" si="17"/>
        <v>1.7305852544267504</v>
      </c>
      <c r="AB139" s="204">
        <f>SUM($C$2:C139)*D139/SUM($B$2:B139)-1</f>
        <v>0.1491058427921097</v>
      </c>
      <c r="AC139" s="204">
        <f t="shared" si="18"/>
        <v>5.2353536745844309E-2</v>
      </c>
      <c r="AD139" s="40">
        <f t="shared" si="19"/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 t="shared" si="0"/>
        <v>0.21000000000000002</v>
      </c>
      <c r="F140" s="13">
        <f t="shared" si="1"/>
        <v>-1.6885249999999984E-2</v>
      </c>
      <c r="H140" s="5">
        <f t="shared" si="2"/>
        <v>-2.0262299999999982</v>
      </c>
      <c r="I140" s="2" t="s">
        <v>66</v>
      </c>
      <c r="J140" s="33" t="s">
        <v>1555</v>
      </c>
      <c r="K140" s="34">
        <f t="shared" si="3"/>
        <v>44041</v>
      </c>
      <c r="L140" s="34" t="str">
        <f t="shared" ca="1" si="4"/>
        <v>2020-12-01</v>
      </c>
      <c r="M140" s="18">
        <f t="shared" ca="1" si="5"/>
        <v>15120</v>
      </c>
      <c r="N140" s="19">
        <f t="shared" ca="1" si="6"/>
        <v>-4.8913621031745992E-2</v>
      </c>
      <c r="O140" s="35">
        <f t="shared" si="7"/>
        <v>119.85177900000001</v>
      </c>
      <c r="P140" s="35">
        <f t="shared" si="8"/>
        <v>0.14822099999999239</v>
      </c>
      <c r="Q140" s="36">
        <f t="shared" si="9"/>
        <v>0.8</v>
      </c>
      <c r="R140" s="37">
        <f t="shared" si="10"/>
        <v>10506.510000000009</v>
      </c>
      <c r="S140" s="38">
        <f t="shared" si="11"/>
        <v>17366.210379000015</v>
      </c>
      <c r="T140" s="38"/>
      <c r="U140" s="38"/>
      <c r="V140" s="39">
        <f t="shared" si="12"/>
        <v>46852.299999999996</v>
      </c>
      <c r="W140" s="39">
        <f t="shared" si="13"/>
        <v>64218.510379000014</v>
      </c>
      <c r="X140" s="1">
        <f t="shared" si="14"/>
        <v>53145</v>
      </c>
      <c r="Y140" s="37">
        <f t="shared" si="15"/>
        <v>11073.510379000014</v>
      </c>
      <c r="Z140" s="204">
        <f t="shared" si="16"/>
        <v>0.20836410535327898</v>
      </c>
      <c r="AA140" s="204">
        <f t="shared" si="17"/>
        <v>1.7597391229519923</v>
      </c>
      <c r="AB140" s="204">
        <f>SUM($C$2:C140)*D140/SUM($B$2:B140)-1</f>
        <v>0.17471328763197636</v>
      </c>
      <c r="AC140" s="204">
        <f t="shared" si="18"/>
        <v>3.3650817721302628E-2</v>
      </c>
      <c r="AD140" s="40">
        <f t="shared" si="19"/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 t="shared" si="0"/>
        <v>0.21000000000000002</v>
      </c>
      <c r="F141" s="13">
        <f t="shared" si="1"/>
        <v>-1.227541666666679E-2</v>
      </c>
      <c r="H141" s="5">
        <f t="shared" si="2"/>
        <v>-1.4730500000000148</v>
      </c>
      <c r="I141" s="2" t="s">
        <v>66</v>
      </c>
      <c r="J141" s="33" t="s">
        <v>1557</v>
      </c>
      <c r="K141" s="34">
        <f t="shared" si="3"/>
        <v>44042</v>
      </c>
      <c r="L141" s="34" t="str">
        <f t="shared" ca="1" si="4"/>
        <v>2020-12-01</v>
      </c>
      <c r="M141" s="18">
        <f t="shared" ca="1" si="5"/>
        <v>15000</v>
      </c>
      <c r="N141" s="19">
        <f t="shared" ca="1" si="6"/>
        <v>-3.5844216666667025E-2</v>
      </c>
      <c r="O141" s="35">
        <f t="shared" si="7"/>
        <v>119.86738999999999</v>
      </c>
      <c r="P141" s="35">
        <f t="shared" si="8"/>
        <v>0.13261000000001388</v>
      </c>
      <c r="Q141" s="36">
        <f t="shared" si="9"/>
        <v>0.8</v>
      </c>
      <c r="R141" s="37">
        <f t="shared" si="10"/>
        <v>10579.36000000001</v>
      </c>
      <c r="S141" s="38">
        <f t="shared" si="11"/>
        <v>17407.278944000016</v>
      </c>
      <c r="T141" s="38"/>
      <c r="U141" s="38"/>
      <c r="V141" s="39">
        <f t="shared" si="12"/>
        <v>46852.299999999996</v>
      </c>
      <c r="W141" s="39">
        <f t="shared" si="13"/>
        <v>64259.578944000008</v>
      </c>
      <c r="X141" s="1">
        <f t="shared" si="14"/>
        <v>53265</v>
      </c>
      <c r="Y141" s="37">
        <f t="shared" si="15"/>
        <v>10994.578944000008</v>
      </c>
      <c r="Z141" s="204">
        <f t="shared" si="16"/>
        <v>0.20641282162771057</v>
      </c>
      <c r="AA141" s="204">
        <f t="shared" si="17"/>
        <v>1.7145007475790237</v>
      </c>
      <c r="AB141" s="204">
        <f>SUM($C$2:C141)*D141/SUM($B$2:B141)-1</f>
        <v>0.16836063248375877</v>
      </c>
      <c r="AC141" s="204">
        <f t="shared" si="18"/>
        <v>3.8052189143951809E-2</v>
      </c>
      <c r="AD141" s="40">
        <f t="shared" si="19"/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 t="shared" si="0"/>
        <v>0.21000000000000002</v>
      </c>
      <c r="F142" s="13">
        <f t="shared" si="1"/>
        <v>-2.0274833333333221E-2</v>
      </c>
      <c r="H142" s="5">
        <f t="shared" si="2"/>
        <v>-2.4329799999999864</v>
      </c>
      <c r="I142" s="2" t="s">
        <v>66</v>
      </c>
      <c r="J142" s="33" t="s">
        <v>1559</v>
      </c>
      <c r="K142" s="34">
        <f t="shared" si="3"/>
        <v>44043</v>
      </c>
      <c r="L142" s="34" t="str">
        <f t="shared" ca="1" si="4"/>
        <v>2020-12-01</v>
      </c>
      <c r="M142" s="18">
        <f t="shared" ca="1" si="5"/>
        <v>14880</v>
      </c>
      <c r="N142" s="19">
        <f t="shared" ca="1" si="6"/>
        <v>-5.9679952956988913E-2</v>
      </c>
      <c r="O142" s="35">
        <f t="shared" si="7"/>
        <v>119.85766200000002</v>
      </c>
      <c r="P142" s="35">
        <f t="shared" si="8"/>
        <v>0.14233799999998098</v>
      </c>
      <c r="Q142" s="36">
        <f t="shared" si="9"/>
        <v>0.8</v>
      </c>
      <c r="R142" s="37">
        <f t="shared" si="10"/>
        <v>10651.62000000001</v>
      </c>
      <c r="S142" s="38">
        <f t="shared" si="11"/>
        <v>17667.842094000018</v>
      </c>
      <c r="T142" s="38"/>
      <c r="U142" s="38"/>
      <c r="V142" s="39">
        <f t="shared" si="12"/>
        <v>46852.299999999996</v>
      </c>
      <c r="W142" s="39">
        <f t="shared" si="13"/>
        <v>64520.14209400001</v>
      </c>
      <c r="X142" s="1">
        <f t="shared" si="14"/>
        <v>53385</v>
      </c>
      <c r="Y142" s="37">
        <f t="shared" si="15"/>
        <v>11135.14209400001</v>
      </c>
      <c r="Z142" s="204">
        <f t="shared" si="16"/>
        <v>0.20858185059473655</v>
      </c>
      <c r="AA142" s="204">
        <f t="shared" si="17"/>
        <v>1.7045237182175832</v>
      </c>
      <c r="AB142" s="204">
        <f>SUM($C$2:C142)*D142/SUM($B$2:B142)-1</f>
        <v>0.17673764679582771</v>
      </c>
      <c r="AC142" s="204">
        <f t="shared" si="18"/>
        <v>3.1844203798908843E-2</v>
      </c>
      <c r="AD142" s="40">
        <f t="shared" si="19"/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 t="shared" si="0"/>
        <v>0.21000000000000002</v>
      </c>
      <c r="F143" s="13">
        <f t="shared" si="1"/>
        <v>-3.4917833333333211E-2</v>
      </c>
      <c r="H143" s="5">
        <f t="shared" si="2"/>
        <v>-4.1901399999999853</v>
      </c>
      <c r="I143" s="2" t="s">
        <v>66</v>
      </c>
      <c r="J143" s="33" t="s">
        <v>1569</v>
      </c>
      <c r="K143" s="34">
        <f t="shared" si="3"/>
        <v>44046</v>
      </c>
      <c r="L143" s="34" t="str">
        <f t="shared" ca="1" si="4"/>
        <v>2020-12-01</v>
      </c>
      <c r="M143" s="18">
        <f t="shared" ca="1" si="5"/>
        <v>14520</v>
      </c>
      <c r="N143" s="19">
        <f t="shared" ca="1" si="6"/>
        <v>-0.10533065426997208</v>
      </c>
      <c r="O143" s="35">
        <f t="shared" si="7"/>
        <v>119.86712000000001</v>
      </c>
      <c r="P143" s="35">
        <f t="shared" si="8"/>
        <v>0.1328799999999859</v>
      </c>
      <c r="Q143" s="36">
        <f t="shared" si="9"/>
        <v>0.8</v>
      </c>
      <c r="R143" s="37">
        <f t="shared" si="10"/>
        <v>10722.80000000001</v>
      </c>
      <c r="S143" s="38">
        <f t="shared" si="11"/>
        <v>18057.195200000016</v>
      </c>
      <c r="T143" s="38"/>
      <c r="U143" s="38"/>
      <c r="V143" s="39">
        <f t="shared" si="12"/>
        <v>46852.299999999996</v>
      </c>
      <c r="W143" s="39">
        <f t="shared" si="13"/>
        <v>64909.495200000012</v>
      </c>
      <c r="X143" s="1">
        <f t="shared" si="14"/>
        <v>53505</v>
      </c>
      <c r="Y143" s="37">
        <f t="shared" si="15"/>
        <v>11404.495200000012</v>
      </c>
      <c r="Z143" s="204">
        <f t="shared" si="16"/>
        <v>0.21314821418559027</v>
      </c>
      <c r="AA143" s="204">
        <f t="shared" si="17"/>
        <v>1.7142656665714679</v>
      </c>
      <c r="AB143" s="204">
        <f>SUM($C$2:C143)*D143/SUM($B$2:B143)-1</f>
        <v>0.19352606024691421</v>
      </c>
      <c r="AC143" s="204">
        <f t="shared" si="18"/>
        <v>1.9622153938676057E-2</v>
      </c>
      <c r="AD143" s="40">
        <f t="shared" si="19"/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 t="shared" si="0"/>
        <v>0.21000000000000002</v>
      </c>
      <c r="F144" s="13">
        <f t="shared" si="1"/>
        <v>-3.5866916666666644E-2</v>
      </c>
      <c r="H144" s="5">
        <f t="shared" si="2"/>
        <v>-4.3040299999999974</v>
      </c>
      <c r="I144" s="2" t="s">
        <v>66</v>
      </c>
      <c r="J144" s="33" t="s">
        <v>1571</v>
      </c>
      <c r="K144" s="34">
        <f t="shared" si="3"/>
        <v>44047</v>
      </c>
      <c r="L144" s="34" t="str">
        <f t="shared" ca="1" si="4"/>
        <v>2020-12-01</v>
      </c>
      <c r="M144" s="18">
        <f t="shared" ca="1" si="5"/>
        <v>14400</v>
      </c>
      <c r="N144" s="19">
        <f t="shared" ca="1" si="6"/>
        <v>-0.10909520486111106</v>
      </c>
      <c r="O144" s="35">
        <f t="shared" si="7"/>
        <v>119.85590499999999</v>
      </c>
      <c r="P144" s="35">
        <f t="shared" si="8"/>
        <v>0.14409500000000719</v>
      </c>
      <c r="Q144" s="36">
        <f t="shared" si="9"/>
        <v>0.8</v>
      </c>
      <c r="R144" s="37">
        <f t="shared" si="10"/>
        <v>10793.910000000011</v>
      </c>
      <c r="S144" s="38">
        <f t="shared" si="11"/>
        <v>18193.135305000018</v>
      </c>
      <c r="T144" s="38"/>
      <c r="U144" s="38"/>
      <c r="V144" s="39">
        <f t="shared" si="12"/>
        <v>46852.299999999996</v>
      </c>
      <c r="W144" s="39">
        <f t="shared" si="13"/>
        <v>65045.435305000014</v>
      </c>
      <c r="X144" s="1">
        <f t="shared" si="14"/>
        <v>53625</v>
      </c>
      <c r="Y144" s="37">
        <f t="shared" si="15"/>
        <v>11420.435305000014</v>
      </c>
      <c r="Z144" s="204">
        <f t="shared" si="16"/>
        <v>0.21296849053613087</v>
      </c>
      <c r="AA144" s="204">
        <f t="shared" si="17"/>
        <v>1.6862455601163502</v>
      </c>
      <c r="AB144" s="204">
        <f>SUM($C$2:C144)*D144/SUM($B$2:B144)-1</f>
        <v>0.193435775405008</v>
      </c>
      <c r="AC144" s="204">
        <f t="shared" si="18"/>
        <v>1.9532715131122869E-2</v>
      </c>
      <c r="AD144" s="40">
        <f t="shared" si="19"/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 t="shared" si="0"/>
        <v>0.21000000000000002</v>
      </c>
      <c r="F145" s="13">
        <f t="shared" si="1"/>
        <v>-3.6002500000000028E-2</v>
      </c>
      <c r="H145" s="5">
        <f t="shared" si="2"/>
        <v>-4.3203000000000031</v>
      </c>
      <c r="I145" s="2" t="s">
        <v>66</v>
      </c>
      <c r="J145" s="33" t="s">
        <v>1573</v>
      </c>
      <c r="K145" s="34">
        <f t="shared" si="3"/>
        <v>44048</v>
      </c>
      <c r="L145" s="34" t="str">
        <f t="shared" ca="1" si="4"/>
        <v>2020-12-01</v>
      </c>
      <c r="M145" s="18">
        <f t="shared" ca="1" si="5"/>
        <v>14280</v>
      </c>
      <c r="N145" s="19">
        <f t="shared" ca="1" si="6"/>
        <v>-0.11042783613445385</v>
      </c>
      <c r="O145" s="35">
        <f t="shared" si="7"/>
        <v>119.86037999999999</v>
      </c>
      <c r="P145" s="35">
        <f t="shared" si="8"/>
        <v>0.13962000000000785</v>
      </c>
      <c r="Q145" s="36">
        <f t="shared" si="9"/>
        <v>0.8</v>
      </c>
      <c r="R145" s="37">
        <f t="shared" si="10"/>
        <v>10865.010000000011</v>
      </c>
      <c r="S145" s="38">
        <f t="shared" si="11"/>
        <v>18316.233858000018</v>
      </c>
      <c r="T145" s="38"/>
      <c r="U145" s="38"/>
      <c r="V145" s="39">
        <f t="shared" si="12"/>
        <v>46852.299999999996</v>
      </c>
      <c r="W145" s="39">
        <f t="shared" si="13"/>
        <v>65168.53385800001</v>
      </c>
      <c r="X145" s="1">
        <f t="shared" si="14"/>
        <v>53745</v>
      </c>
      <c r="Y145" s="37">
        <f t="shared" si="15"/>
        <v>11423.53385800001</v>
      </c>
      <c r="Z145" s="204">
        <f t="shared" si="16"/>
        <v>0.21255063462647716</v>
      </c>
      <c r="AA145" s="204">
        <f t="shared" si="17"/>
        <v>1.6573380327012646</v>
      </c>
      <c r="AB145" s="204">
        <f>SUM($C$2:C145)*D145/SUM($B$2:B145)-1</f>
        <v>0.19250727584187466</v>
      </c>
      <c r="AC145" s="204">
        <f t="shared" si="18"/>
        <v>2.0043358784602505E-2</v>
      </c>
      <c r="AD145" s="40">
        <f t="shared" si="19"/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 t="shared" si="0"/>
        <v>0.21000000000000002</v>
      </c>
      <c r="F146" s="13">
        <f t="shared" si="1"/>
        <v>-3.3019666666666697E-2</v>
      </c>
      <c r="H146" s="5">
        <f t="shared" si="2"/>
        <v>-3.9623600000000039</v>
      </c>
      <c r="I146" s="2" t="s">
        <v>66</v>
      </c>
      <c r="J146" s="33" t="s">
        <v>1575</v>
      </c>
      <c r="K146" s="34">
        <f t="shared" si="3"/>
        <v>44049</v>
      </c>
      <c r="L146" s="34" t="str">
        <f t="shared" ca="1" si="4"/>
        <v>2020-12-01</v>
      </c>
      <c r="M146" s="18">
        <f t="shared" ca="1" si="5"/>
        <v>14160</v>
      </c>
      <c r="N146" s="19">
        <f t="shared" ca="1" si="6"/>
        <v>-0.10213710451977411</v>
      </c>
      <c r="O146" s="35">
        <f t="shared" si="7"/>
        <v>119.86752399999999</v>
      </c>
      <c r="P146" s="35">
        <f t="shared" si="8"/>
        <v>0.13247600000001114</v>
      </c>
      <c r="Q146" s="36">
        <f t="shared" si="9"/>
        <v>0.8</v>
      </c>
      <c r="R146" s="37">
        <f t="shared" si="10"/>
        <v>10936.330000000011</v>
      </c>
      <c r="S146" s="38">
        <f t="shared" si="11"/>
        <v>18380.689831000018</v>
      </c>
      <c r="T146" s="38"/>
      <c r="U146" s="38"/>
      <c r="V146" s="39">
        <f t="shared" si="12"/>
        <v>46852.299999999996</v>
      </c>
      <c r="W146" s="39">
        <f t="shared" si="13"/>
        <v>65232.989831000014</v>
      </c>
      <c r="X146" s="1">
        <f t="shared" si="14"/>
        <v>53865</v>
      </c>
      <c r="Y146" s="37">
        <f t="shared" si="15"/>
        <v>11367.989831000014</v>
      </c>
      <c r="Z146" s="204">
        <f t="shared" si="16"/>
        <v>0.21104594506636998</v>
      </c>
      <c r="AA146" s="204">
        <f t="shared" si="17"/>
        <v>1.621057485847107</v>
      </c>
      <c r="AB146" s="204">
        <f>SUM($C$2:C146)*D146/SUM($B$2:B146)-1</f>
        <v>0.18779333949539123</v>
      </c>
      <c r="AC146" s="204">
        <f t="shared" si="18"/>
        <v>2.3252605570978746E-2</v>
      </c>
      <c r="AD146" s="40">
        <f t="shared" si="19"/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 t="shared" si="0"/>
        <v>0.21000000000000002</v>
      </c>
      <c r="F147" s="13">
        <f t="shared" si="1"/>
        <v>-2.2715333333333376E-2</v>
      </c>
      <c r="H147" s="5">
        <f t="shared" si="2"/>
        <v>-2.7258400000000051</v>
      </c>
      <c r="I147" s="2" t="s">
        <v>66</v>
      </c>
      <c r="J147" s="33" t="s">
        <v>1577</v>
      </c>
      <c r="K147" s="34">
        <f t="shared" si="3"/>
        <v>44050</v>
      </c>
      <c r="L147" s="34" t="str">
        <f t="shared" ca="1" si="4"/>
        <v>2020-12-01</v>
      </c>
      <c r="M147" s="18">
        <f t="shared" ca="1" si="5"/>
        <v>14040</v>
      </c>
      <c r="N147" s="19">
        <f t="shared" ca="1" si="6"/>
        <v>-7.0864074074074204E-2</v>
      </c>
      <c r="O147" s="35">
        <f t="shared" si="7"/>
        <v>119.854624</v>
      </c>
      <c r="P147" s="35">
        <f t="shared" si="8"/>
        <v>0.14537599999999884</v>
      </c>
      <c r="Q147" s="36">
        <f t="shared" si="9"/>
        <v>0.8</v>
      </c>
      <c r="R147" s="37">
        <f t="shared" si="10"/>
        <v>11008.410000000011</v>
      </c>
      <c r="S147" s="38">
        <f t="shared" si="11"/>
        <v>18304.784148000017</v>
      </c>
      <c r="T147" s="38"/>
      <c r="U147" s="38"/>
      <c r="V147" s="39">
        <f t="shared" si="12"/>
        <v>46852.299999999996</v>
      </c>
      <c r="W147" s="39">
        <f t="shared" si="13"/>
        <v>65157.084148000009</v>
      </c>
      <c r="X147" s="1">
        <f t="shared" si="14"/>
        <v>53985</v>
      </c>
      <c r="Y147" s="37">
        <f t="shared" si="15"/>
        <v>11172.084148000009</v>
      </c>
      <c r="Z147" s="204">
        <f t="shared" si="16"/>
        <v>0.2069479327220527</v>
      </c>
      <c r="AA147" s="204">
        <f t="shared" si="17"/>
        <v>1.5663190864609482</v>
      </c>
      <c r="AB147" s="204">
        <f>SUM($C$2:C147)*D147/SUM($B$2:B147)-1</f>
        <v>0.17412209030390802</v>
      </c>
      <c r="AC147" s="204">
        <f t="shared" si="18"/>
        <v>3.282584241814468E-2</v>
      </c>
      <c r="AD147" s="40">
        <f t="shared" si="19"/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 t="shared" ref="E148:E179" si="20">10%*Q148+13%</f>
        <v>0.21000000000000002</v>
      </c>
      <c r="F148" s="13">
        <f t="shared" ref="F148:F179" si="21">IF(G148="",($F$1*C148-B148)/B148,H148/B148)</f>
        <v>-2.6240500000000111E-2</v>
      </c>
      <c r="H148" s="5">
        <f t="shared" ref="H148:H179" si="22">IF(G148="",$F$1*C148-B148,G148-B148)</f>
        <v>-3.1488600000000133</v>
      </c>
      <c r="I148" s="2" t="s">
        <v>66</v>
      </c>
      <c r="J148" s="33" t="s">
        <v>1584</v>
      </c>
      <c r="K148" s="34">
        <f t="shared" ref="K148:K179" si="23">DATE(MID(J148,1,4),MID(J148,5,2),MID(J148,7,2))</f>
        <v>44053</v>
      </c>
      <c r="L148" s="34" t="str">
        <f t="shared" ref="L148:L179" ca="1" si="24">IF(LEN(J148) &gt; 15,DATE(MID(J148,12,4),MID(J148,16,2),MID(J148,18,2)),TEXT(TODAY(),"yyyy-mm-dd"))</f>
        <v>2020-12-01</v>
      </c>
      <c r="M148" s="18">
        <f t="shared" ref="M148:M179" ca="1" si="25">(L148-K148+1)*B148</f>
        <v>13680</v>
      </c>
      <c r="N148" s="19">
        <f t="shared" ref="N148:N179" ca="1" si="26">H148/M148*365</f>
        <v>-8.4015635964912641E-2</v>
      </c>
      <c r="O148" s="35">
        <f t="shared" ref="O148:O179" si="27">D148*C148</f>
        <v>119.85321599999999</v>
      </c>
      <c r="P148" s="35">
        <f t="shared" ref="P148:P179" si="28">B148-O148</f>
        <v>0.14678400000001091</v>
      </c>
      <c r="Q148" s="36">
        <f t="shared" ref="Q148:Q179" si="29">B148/150</f>
        <v>0.8</v>
      </c>
      <c r="R148" s="37">
        <f t="shared" ref="R148:R179" si="30">R147+C148-T148</f>
        <v>11080.23000000001</v>
      </c>
      <c r="S148" s="38">
        <f t="shared" ref="S148:S179" si="31">R148*D148</f>
        <v>18490.687824000019</v>
      </c>
      <c r="T148" s="38"/>
      <c r="U148" s="38"/>
      <c r="V148" s="39">
        <f t="shared" ref="V148:V179" si="32">V147+U148</f>
        <v>46852.299999999996</v>
      </c>
      <c r="W148" s="39">
        <f t="shared" ref="W148:W179" si="33">V148+S148</f>
        <v>65342.987824000011</v>
      </c>
      <c r="X148" s="1">
        <f t="shared" ref="X148:X179" si="34">X147+B148</f>
        <v>54105</v>
      </c>
      <c r="Y148" s="37">
        <f t="shared" ref="Y148:Y179" si="35">W148-X148</f>
        <v>11237.987824000011</v>
      </c>
      <c r="Z148" s="204">
        <f t="shared" ref="Z148:Z179" si="36">W148/X148-1</f>
        <v>0.20770701088624</v>
      </c>
      <c r="AA148" s="204">
        <f t="shared" ref="AA148:AA179" si="37">S148/(X148-V148)-1</f>
        <v>1.5494902345333474</v>
      </c>
      <c r="AB148" s="204">
        <f>SUM($C$2:C148)*D148/SUM($B$2:B148)-1</f>
        <v>0.17732519366906541</v>
      </c>
      <c r="AC148" s="204">
        <f t="shared" ref="AC148:AC179" si="38">Z148-AB148</f>
        <v>3.0381817217174589E-2</v>
      </c>
      <c r="AD148" s="40">
        <f t="shared" ref="AD148:AD179" si="39"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 t="shared" si="20"/>
        <v>0.21000000000000002</v>
      </c>
      <c r="F149" s="13">
        <f t="shared" si="21"/>
        <v>-1.7834333333333417E-2</v>
      </c>
      <c r="H149" s="5">
        <f t="shared" si="22"/>
        <v>-2.1401200000000102</v>
      </c>
      <c r="I149" s="2" t="s">
        <v>66</v>
      </c>
      <c r="J149" s="33" t="s">
        <v>1586</v>
      </c>
      <c r="K149" s="34">
        <f t="shared" si="23"/>
        <v>44054</v>
      </c>
      <c r="L149" s="34" t="str">
        <f t="shared" ca="1" si="24"/>
        <v>2020-12-01</v>
      </c>
      <c r="M149" s="18">
        <f t="shared" ca="1" si="25"/>
        <v>13560</v>
      </c>
      <c r="N149" s="19">
        <f t="shared" ca="1" si="26"/>
        <v>-5.760647492625396E-2</v>
      </c>
      <c r="O149" s="35">
        <f t="shared" si="27"/>
        <v>119.859224</v>
      </c>
      <c r="P149" s="35">
        <f t="shared" si="28"/>
        <v>0.14077600000000245</v>
      </c>
      <c r="Q149" s="36">
        <f t="shared" si="29"/>
        <v>0.8</v>
      </c>
      <c r="R149" s="37">
        <f t="shared" si="30"/>
        <v>11152.670000000011</v>
      </c>
      <c r="S149" s="38">
        <f t="shared" si="31"/>
        <v>18453.20778200002</v>
      </c>
      <c r="T149" s="38"/>
      <c r="U149" s="38"/>
      <c r="V149" s="39">
        <f t="shared" si="32"/>
        <v>46852.299999999996</v>
      </c>
      <c r="W149" s="39">
        <f t="shared" si="33"/>
        <v>65305.507782000015</v>
      </c>
      <c r="X149" s="1">
        <f t="shared" si="34"/>
        <v>54225</v>
      </c>
      <c r="Y149" s="37">
        <f t="shared" si="35"/>
        <v>11080.507782000015</v>
      </c>
      <c r="Z149" s="204">
        <f t="shared" si="36"/>
        <v>0.2043431587275244</v>
      </c>
      <c r="AA149" s="204">
        <f t="shared" si="37"/>
        <v>1.5029104374245539</v>
      </c>
      <c r="AB149" s="204">
        <f>SUM($C$2:C149)*D149/SUM($B$2:B149)-1</f>
        <v>0.16634308392942354</v>
      </c>
      <c r="AC149" s="204">
        <f t="shared" si="38"/>
        <v>3.8000074798100858E-2</v>
      </c>
      <c r="AD149" s="40">
        <f t="shared" si="39"/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 t="shared" si="20"/>
        <v>0.21000000000000002</v>
      </c>
      <c r="F150" s="13">
        <f t="shared" si="21"/>
        <v>-1.1055166666666711E-2</v>
      </c>
      <c r="H150" s="5">
        <f t="shared" si="22"/>
        <v>-1.3266200000000055</v>
      </c>
      <c r="I150" s="2" t="s">
        <v>66</v>
      </c>
      <c r="J150" s="33" t="s">
        <v>1588</v>
      </c>
      <c r="K150" s="34">
        <f t="shared" si="23"/>
        <v>44055</v>
      </c>
      <c r="L150" s="34" t="str">
        <f t="shared" ca="1" si="24"/>
        <v>2020-12-01</v>
      </c>
      <c r="M150" s="18">
        <f t="shared" ca="1" si="25"/>
        <v>13440</v>
      </c>
      <c r="N150" s="19">
        <f t="shared" ca="1" si="26"/>
        <v>-3.6027998511904913E-2</v>
      </c>
      <c r="O150" s="35">
        <f t="shared" si="27"/>
        <v>119.862302</v>
      </c>
      <c r="P150" s="35">
        <f t="shared" si="28"/>
        <v>0.13769800000000032</v>
      </c>
      <c r="Q150" s="36">
        <f t="shared" si="29"/>
        <v>0.8</v>
      </c>
      <c r="R150" s="37">
        <f t="shared" si="30"/>
        <v>11225.610000000011</v>
      </c>
      <c r="S150" s="38">
        <f t="shared" si="31"/>
        <v>18447.04491300002</v>
      </c>
      <c r="T150" s="38"/>
      <c r="U150" s="38"/>
      <c r="V150" s="39">
        <f t="shared" si="32"/>
        <v>46852.299999999996</v>
      </c>
      <c r="W150" s="39">
        <f t="shared" si="33"/>
        <v>65299.344913000015</v>
      </c>
      <c r="X150" s="1">
        <f t="shared" si="34"/>
        <v>54345</v>
      </c>
      <c r="Y150" s="37">
        <f t="shared" si="35"/>
        <v>10954.344913000015</v>
      </c>
      <c r="Z150" s="204">
        <f t="shared" si="36"/>
        <v>0.20157042806145942</v>
      </c>
      <c r="AA150" s="204">
        <f t="shared" si="37"/>
        <v>1.4620023373416804</v>
      </c>
      <c r="AB150" s="204">
        <f>SUM($C$2:C150)*D150/SUM($B$2:B150)-1</f>
        <v>0.15746992588904751</v>
      </c>
      <c r="AC150" s="204">
        <f t="shared" si="38"/>
        <v>4.4100502172411904E-2</v>
      </c>
      <c r="AD150" s="40">
        <f t="shared" si="39"/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 t="shared" si="20"/>
        <v>0.21000000000000002</v>
      </c>
      <c r="F151" s="13">
        <f t="shared" si="21"/>
        <v>-9.2925833333334634E-3</v>
      </c>
      <c r="H151" s="5">
        <f t="shared" si="22"/>
        <v>-1.1151100000000156</v>
      </c>
      <c r="I151" s="2" t="s">
        <v>66</v>
      </c>
      <c r="J151" s="33" t="s">
        <v>1590</v>
      </c>
      <c r="K151" s="34">
        <f t="shared" si="23"/>
        <v>44056</v>
      </c>
      <c r="L151" s="34" t="str">
        <f t="shared" ca="1" si="24"/>
        <v>2020-12-01</v>
      </c>
      <c r="M151" s="18">
        <f t="shared" ca="1" si="25"/>
        <v>13320</v>
      </c>
      <c r="N151" s="19">
        <f t="shared" ca="1" si="26"/>
        <v>-3.0556692942943369E-2</v>
      </c>
      <c r="O151" s="35">
        <f t="shared" si="27"/>
        <v>119.86402799999999</v>
      </c>
      <c r="P151" s="35">
        <f t="shared" si="28"/>
        <v>0.13597200000000953</v>
      </c>
      <c r="Q151" s="36">
        <f t="shared" si="29"/>
        <v>0.8</v>
      </c>
      <c r="R151" s="37">
        <f t="shared" si="30"/>
        <v>11298.680000000011</v>
      </c>
      <c r="S151" s="38">
        <f t="shared" si="31"/>
        <v>18534.354672000019</v>
      </c>
      <c r="T151" s="38"/>
      <c r="U151" s="38"/>
      <c r="V151" s="39">
        <f t="shared" si="32"/>
        <v>46852.299999999996</v>
      </c>
      <c r="W151" s="39">
        <f t="shared" si="33"/>
        <v>65386.654672000019</v>
      </c>
      <c r="X151" s="1">
        <f t="shared" si="34"/>
        <v>54465</v>
      </c>
      <c r="Y151" s="37">
        <f t="shared" si="35"/>
        <v>10921.654672000019</v>
      </c>
      <c r="Z151" s="204">
        <f t="shared" si="36"/>
        <v>0.20052611166804413</v>
      </c>
      <c r="AA151" s="204">
        <f t="shared" si="37"/>
        <v>1.4346624288360252</v>
      </c>
      <c r="AB151" s="204">
        <f>SUM($C$2:C151)*D151/SUM($B$2:B151)-1</f>
        <v>0.1545415173974547</v>
      </c>
      <c r="AC151" s="204">
        <f t="shared" si="38"/>
        <v>4.5984594270589429E-2</v>
      </c>
      <c r="AD151" s="40">
        <f t="shared" si="39"/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 t="shared" si="20"/>
        <v>0.21000000000000002</v>
      </c>
      <c r="F152" s="13">
        <f t="shared" si="21"/>
        <v>-2.3528833333333429E-2</v>
      </c>
      <c r="H152" s="5">
        <f t="shared" si="22"/>
        <v>-2.8234600000000114</v>
      </c>
      <c r="I152" s="2" t="s">
        <v>66</v>
      </c>
      <c r="J152" s="33" t="s">
        <v>1592</v>
      </c>
      <c r="K152" s="34">
        <f t="shared" si="23"/>
        <v>44057</v>
      </c>
      <c r="L152" s="34" t="str">
        <f t="shared" ca="1" si="24"/>
        <v>2020-12-01</v>
      </c>
      <c r="M152" s="18">
        <f t="shared" ca="1" si="25"/>
        <v>13200</v>
      </c>
      <c r="N152" s="19">
        <f t="shared" ca="1" si="26"/>
        <v>-7.8072946969697285E-2</v>
      </c>
      <c r="O152" s="35">
        <f t="shared" si="27"/>
        <v>119.86288599999999</v>
      </c>
      <c r="P152" s="35">
        <f t="shared" si="28"/>
        <v>0.13711400000001106</v>
      </c>
      <c r="Q152" s="36">
        <f t="shared" si="29"/>
        <v>0.8</v>
      </c>
      <c r="R152" s="37">
        <f t="shared" si="30"/>
        <v>11370.700000000012</v>
      </c>
      <c r="S152" s="38">
        <f t="shared" si="31"/>
        <v>18924.256010000019</v>
      </c>
      <c r="T152" s="38"/>
      <c r="U152" s="38"/>
      <c r="V152" s="39">
        <f t="shared" si="32"/>
        <v>46852.299999999996</v>
      </c>
      <c r="W152" s="39">
        <f t="shared" si="33"/>
        <v>65776.556010000015</v>
      </c>
      <c r="X152" s="1">
        <f t="shared" si="34"/>
        <v>54585</v>
      </c>
      <c r="Y152" s="37">
        <f t="shared" si="35"/>
        <v>11191.556010000015</v>
      </c>
      <c r="Z152" s="204">
        <f t="shared" si="36"/>
        <v>0.20502988018686485</v>
      </c>
      <c r="AA152" s="204">
        <f t="shared" si="37"/>
        <v>1.4473024958940615</v>
      </c>
      <c r="AB152" s="204">
        <f>SUM($C$2:C152)*D152/SUM($B$2:B152)-1</f>
        <v>0.17039225100797051</v>
      </c>
      <c r="AC152" s="204">
        <f t="shared" si="38"/>
        <v>3.4637629178894347E-2</v>
      </c>
      <c r="AD152" s="40">
        <f t="shared" si="39"/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 t="shared" si="20"/>
        <v>0.21000000000000002</v>
      </c>
      <c r="F153" s="13">
        <f t="shared" si="21"/>
        <v>-4.4951000000000005E-2</v>
      </c>
      <c r="H153" s="5">
        <f t="shared" si="22"/>
        <v>-5.3941200000000009</v>
      </c>
      <c r="I153" s="2" t="s">
        <v>66</v>
      </c>
      <c r="J153" s="33" t="s">
        <v>1606</v>
      </c>
      <c r="K153" s="34">
        <f t="shared" si="23"/>
        <v>44060</v>
      </c>
      <c r="L153" s="34" t="str">
        <f t="shared" ca="1" si="24"/>
        <v>2020-12-01</v>
      </c>
      <c r="M153" s="18">
        <f t="shared" ca="1" si="25"/>
        <v>12840</v>
      </c>
      <c r="N153" s="19">
        <f t="shared" ca="1" si="26"/>
        <v>-0.153337523364486</v>
      </c>
      <c r="O153" s="35">
        <f t="shared" si="27"/>
        <v>119.85365999999999</v>
      </c>
      <c r="P153" s="35">
        <f t="shared" si="28"/>
        <v>0.14634000000000924</v>
      </c>
      <c r="Q153" s="36">
        <f t="shared" si="29"/>
        <v>0.8</v>
      </c>
      <c r="R153" s="37">
        <f t="shared" si="30"/>
        <v>11344.420000000013</v>
      </c>
      <c r="S153" s="38">
        <f t="shared" si="31"/>
        <v>19302.530630000023</v>
      </c>
      <c r="T153" s="38">
        <v>96.72</v>
      </c>
      <c r="U153" s="38">
        <v>163.75</v>
      </c>
      <c r="V153" s="39">
        <f t="shared" si="32"/>
        <v>47016.049999999996</v>
      </c>
      <c r="W153" s="39">
        <f t="shared" si="33"/>
        <v>66318.580630000011</v>
      </c>
      <c r="X153" s="1">
        <f t="shared" si="34"/>
        <v>54705</v>
      </c>
      <c r="Y153" s="37">
        <f t="shared" si="35"/>
        <v>11613.580630000011</v>
      </c>
      <c r="Z153" s="204">
        <f t="shared" si="36"/>
        <v>0.21229468293574638</v>
      </c>
      <c r="AA153" s="204">
        <f t="shared" si="37"/>
        <v>1.5104247823174832</v>
      </c>
      <c r="AB153" s="204">
        <f>SUM($C$2:C153)*D153/SUM($B$2:B153)-1</f>
        <v>0.19544613659673726</v>
      </c>
      <c r="AC153" s="204">
        <f t="shared" si="38"/>
        <v>1.6848546339009118E-2</v>
      </c>
      <c r="AD153" s="40">
        <f t="shared" si="39"/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 t="shared" si="20"/>
        <v>0.21000000000000002</v>
      </c>
      <c r="F154" s="13">
        <f t="shared" si="21"/>
        <v>-4.4408666666666603E-2</v>
      </c>
      <c r="H154" s="5">
        <f t="shared" si="22"/>
        <v>-5.329039999999992</v>
      </c>
      <c r="I154" s="2" t="s">
        <v>66</v>
      </c>
      <c r="J154" s="33" t="s">
        <v>1608</v>
      </c>
      <c r="K154" s="34">
        <f t="shared" si="23"/>
        <v>44061</v>
      </c>
      <c r="L154" s="34" t="str">
        <f t="shared" ca="1" si="24"/>
        <v>2020-12-01</v>
      </c>
      <c r="M154" s="18">
        <f t="shared" ca="1" si="25"/>
        <v>12720</v>
      </c>
      <c r="N154" s="19">
        <f t="shared" ca="1" si="26"/>
        <v>-0.15291663522012555</v>
      </c>
      <c r="O154" s="35">
        <f t="shared" si="27"/>
        <v>119.86533600000001</v>
      </c>
      <c r="P154" s="35">
        <f t="shared" si="28"/>
        <v>0.13466399999998657</v>
      </c>
      <c r="Q154" s="36">
        <f t="shared" si="29"/>
        <v>0.8</v>
      </c>
      <c r="R154" s="37">
        <f t="shared" si="30"/>
        <v>11414.900000000012</v>
      </c>
      <c r="S154" s="38">
        <f t="shared" si="31"/>
        <v>19413.320430000022</v>
      </c>
      <c r="T154" s="38"/>
      <c r="U154" s="38"/>
      <c r="V154" s="39">
        <f t="shared" si="32"/>
        <v>47016.049999999996</v>
      </c>
      <c r="W154" s="39">
        <f t="shared" si="33"/>
        <v>66429.37043000001</v>
      </c>
      <c r="X154" s="1">
        <f t="shared" si="34"/>
        <v>54825</v>
      </c>
      <c r="Y154" s="37">
        <f t="shared" si="35"/>
        <v>11604.37043000001</v>
      </c>
      <c r="Z154" s="204">
        <f t="shared" si="36"/>
        <v>0.21166202334701345</v>
      </c>
      <c r="AA154" s="204">
        <f t="shared" si="37"/>
        <v>1.4860346691936828</v>
      </c>
      <c r="AB154" s="204">
        <f>SUM($C$2:C154)*D154/SUM($B$2:B154)-1</f>
        <v>0.19379363143254591</v>
      </c>
      <c r="AC154" s="204">
        <f t="shared" si="38"/>
        <v>1.7868391914467541E-2</v>
      </c>
      <c r="AD154" s="40">
        <f t="shared" si="39"/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 t="shared" si="20"/>
        <v>0.21000000000000002</v>
      </c>
      <c r="F155" s="13">
        <f t="shared" si="21"/>
        <v>-3.0985916666666686E-2</v>
      </c>
      <c r="H155" s="5">
        <f t="shared" si="22"/>
        <v>-3.7183100000000024</v>
      </c>
      <c r="I155" s="2" t="s">
        <v>66</v>
      </c>
      <c r="J155" s="33" t="s">
        <v>1610</v>
      </c>
      <c r="K155" s="34">
        <f t="shared" si="23"/>
        <v>44062</v>
      </c>
      <c r="L155" s="34" t="str">
        <f t="shared" ca="1" si="24"/>
        <v>2020-12-01</v>
      </c>
      <c r="M155" s="18">
        <f t="shared" ca="1" si="25"/>
        <v>12600</v>
      </c>
      <c r="N155" s="19">
        <f t="shared" ca="1" si="26"/>
        <v>-0.10771294841269848</v>
      </c>
      <c r="O155" s="35">
        <f t="shared" si="27"/>
        <v>119.862337</v>
      </c>
      <c r="P155" s="35">
        <f t="shared" si="28"/>
        <v>0.13766300000000342</v>
      </c>
      <c r="Q155" s="36">
        <f t="shared" si="29"/>
        <v>0.8</v>
      </c>
      <c r="R155" s="37">
        <f t="shared" si="30"/>
        <v>11486.370000000012</v>
      </c>
      <c r="S155" s="38">
        <f t="shared" si="31"/>
        <v>19263.791127000019</v>
      </c>
      <c r="T155" s="38"/>
      <c r="U155" s="38"/>
      <c r="V155" s="39">
        <f t="shared" si="32"/>
        <v>47016.049999999996</v>
      </c>
      <c r="W155" s="39">
        <f t="shared" si="33"/>
        <v>66279.841127000022</v>
      </c>
      <c r="X155" s="1">
        <f t="shared" si="34"/>
        <v>54945</v>
      </c>
      <c r="Y155" s="37">
        <f t="shared" si="35"/>
        <v>11334.841127000022</v>
      </c>
      <c r="Z155" s="204">
        <f t="shared" si="36"/>
        <v>0.20629431480571525</v>
      </c>
      <c r="AA155" s="204">
        <f t="shared" si="37"/>
        <v>1.4295513437466512</v>
      </c>
      <c r="AB155" s="204">
        <f>SUM($C$2:C155)*D155/SUM($B$2:B155)-1</f>
        <v>0.17624092793914303</v>
      </c>
      <c r="AC155" s="204">
        <f t="shared" si="38"/>
        <v>3.0053386866572218E-2</v>
      </c>
      <c r="AD155" s="40">
        <f t="shared" si="39"/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 t="shared" si="20"/>
        <v>0.21000000000000002</v>
      </c>
      <c r="F156" s="13">
        <f t="shared" si="21"/>
        <v>-1.919016666666664E-2</v>
      </c>
      <c r="H156" s="5">
        <f t="shared" si="22"/>
        <v>-2.302819999999997</v>
      </c>
      <c r="I156" s="2" t="s">
        <v>66</v>
      </c>
      <c r="J156" s="33" t="s">
        <v>1612</v>
      </c>
      <c r="K156" s="34">
        <f t="shared" si="23"/>
        <v>44063</v>
      </c>
      <c r="L156" s="34" t="str">
        <f t="shared" ca="1" si="24"/>
        <v>2020-12-01</v>
      </c>
      <c r="M156" s="18">
        <f t="shared" ca="1" si="25"/>
        <v>12480</v>
      </c>
      <c r="N156" s="19">
        <f t="shared" ca="1" si="26"/>
        <v>-6.7350104166666577E-2</v>
      </c>
      <c r="O156" s="35">
        <f t="shared" si="27"/>
        <v>119.86014600000001</v>
      </c>
      <c r="P156" s="35">
        <f t="shared" si="28"/>
        <v>0.13985399999998549</v>
      </c>
      <c r="Q156" s="36">
        <f t="shared" si="29"/>
        <v>0.8</v>
      </c>
      <c r="R156" s="37">
        <f t="shared" si="30"/>
        <v>11558.710000000012</v>
      </c>
      <c r="S156" s="38">
        <f t="shared" si="31"/>
        <v>19151.626599000021</v>
      </c>
      <c r="T156" s="38"/>
      <c r="U156" s="38"/>
      <c r="V156" s="39">
        <f t="shared" si="32"/>
        <v>47016.049999999996</v>
      </c>
      <c r="W156" s="39">
        <f t="shared" si="33"/>
        <v>66167.676599000013</v>
      </c>
      <c r="X156" s="1">
        <f t="shared" si="34"/>
        <v>55065</v>
      </c>
      <c r="Y156" s="37">
        <f t="shared" si="35"/>
        <v>11102.676599000013</v>
      </c>
      <c r="Z156" s="204">
        <f t="shared" si="36"/>
        <v>0.2016285589575959</v>
      </c>
      <c r="AA156" s="204">
        <f t="shared" si="37"/>
        <v>1.379394405357222</v>
      </c>
      <c r="AB156" s="204">
        <f>SUM($C$2:C156)*D156/SUM($B$2:B156)-1</f>
        <v>0.16117542407152752</v>
      </c>
      <c r="AC156" s="204">
        <f t="shared" si="38"/>
        <v>4.0453134886068387E-2</v>
      </c>
      <c r="AD156" s="40">
        <f t="shared" si="39"/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 t="shared" si="20"/>
        <v>0.21000000000000002</v>
      </c>
      <c r="F157" s="13">
        <f t="shared" si="21"/>
        <v>-2.6918416666666663E-2</v>
      </c>
      <c r="H157" s="5">
        <f t="shared" si="22"/>
        <v>-3.2302099999999996</v>
      </c>
      <c r="I157" s="2" t="s">
        <v>66</v>
      </c>
      <c r="J157" s="33" t="s">
        <v>1614</v>
      </c>
      <c r="K157" s="34">
        <f t="shared" si="23"/>
        <v>44064</v>
      </c>
      <c r="L157" s="34" t="str">
        <f t="shared" ca="1" si="24"/>
        <v>2020-12-01</v>
      </c>
      <c r="M157" s="18">
        <f t="shared" ca="1" si="25"/>
        <v>12360</v>
      </c>
      <c r="N157" s="19">
        <f t="shared" ca="1" si="26"/>
        <v>-9.5390505663430408E-2</v>
      </c>
      <c r="O157" s="35">
        <f t="shared" si="27"/>
        <v>119.86307699999999</v>
      </c>
      <c r="P157" s="35">
        <f t="shared" si="28"/>
        <v>0.13692300000001012</v>
      </c>
      <c r="Q157" s="36">
        <f t="shared" si="29"/>
        <v>0.8</v>
      </c>
      <c r="R157" s="37">
        <f t="shared" si="30"/>
        <v>11630.480000000012</v>
      </c>
      <c r="S157" s="38">
        <f t="shared" si="31"/>
        <v>19424.064648000018</v>
      </c>
      <c r="T157" s="38"/>
      <c r="U157" s="38"/>
      <c r="V157" s="39">
        <f t="shared" si="32"/>
        <v>47016.049999999996</v>
      </c>
      <c r="W157" s="39">
        <f t="shared" si="33"/>
        <v>66440.114648000017</v>
      </c>
      <c r="X157" s="1">
        <f t="shared" si="34"/>
        <v>55185</v>
      </c>
      <c r="Y157" s="37">
        <f t="shared" si="35"/>
        <v>11255.114648000017</v>
      </c>
      <c r="Z157" s="204">
        <f t="shared" si="36"/>
        <v>0.20395242634773969</v>
      </c>
      <c r="AA157" s="204">
        <f t="shared" si="37"/>
        <v>1.3777920844172149</v>
      </c>
      <c r="AB157" s="204">
        <f>SUM($C$2:C157)*D157/SUM($B$2:B157)-1</f>
        <v>0.16948733461012377</v>
      </c>
      <c r="AC157" s="204">
        <f t="shared" si="38"/>
        <v>3.4465091737615916E-2</v>
      </c>
      <c r="AD157" s="40">
        <f t="shared" si="39"/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 t="shared" si="20"/>
        <v>0.21000000000000002</v>
      </c>
      <c r="F158" s="13">
        <f t="shared" si="21"/>
        <v>-3.5189000000000095E-2</v>
      </c>
      <c r="H158" s="5">
        <f t="shared" si="22"/>
        <v>-4.2226800000000111</v>
      </c>
      <c r="I158" s="2" t="s">
        <v>66</v>
      </c>
      <c r="J158" s="33" t="s">
        <v>1616</v>
      </c>
      <c r="K158" s="34">
        <f t="shared" si="23"/>
        <v>44067</v>
      </c>
      <c r="L158" s="34" t="str">
        <f t="shared" ca="1" si="24"/>
        <v>2020-12-01</v>
      </c>
      <c r="M158" s="18">
        <f t="shared" ca="1" si="25"/>
        <v>12000</v>
      </c>
      <c r="N158" s="19">
        <f t="shared" ca="1" si="26"/>
        <v>-0.12843985000000033</v>
      </c>
      <c r="O158" s="35">
        <f t="shared" si="27"/>
        <v>119.86190399999998</v>
      </c>
      <c r="P158" s="35">
        <f t="shared" si="28"/>
        <v>0.13809600000001865</v>
      </c>
      <c r="Q158" s="36">
        <f t="shared" si="29"/>
        <v>0.8</v>
      </c>
      <c r="R158" s="37">
        <f t="shared" si="30"/>
        <v>11701.640000000012</v>
      </c>
      <c r="S158" s="38">
        <f t="shared" si="31"/>
        <v>19710.242416000019</v>
      </c>
      <c r="T158" s="38"/>
      <c r="U158" s="38"/>
      <c r="V158" s="39">
        <f t="shared" si="32"/>
        <v>47016.049999999996</v>
      </c>
      <c r="W158" s="39">
        <f t="shared" si="33"/>
        <v>66726.292416000011</v>
      </c>
      <c r="X158" s="1">
        <f t="shared" si="34"/>
        <v>55305</v>
      </c>
      <c r="Y158" s="37">
        <f t="shared" si="35"/>
        <v>11421.292416000011</v>
      </c>
      <c r="Z158" s="204">
        <f t="shared" si="36"/>
        <v>0.20651464453485247</v>
      </c>
      <c r="AA158" s="204">
        <f t="shared" si="37"/>
        <v>1.3778937520433843</v>
      </c>
      <c r="AB158" s="204">
        <f>SUM($C$2:C158)*D158/SUM($B$2:B158)-1</f>
        <v>0.17851776943310727</v>
      </c>
      <c r="AC158" s="204">
        <f t="shared" si="38"/>
        <v>2.79968751017452E-2</v>
      </c>
      <c r="AD158" s="40">
        <f t="shared" si="39"/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 t="shared" si="20"/>
        <v>0.21000000000000002</v>
      </c>
      <c r="F159" s="13">
        <f t="shared" si="21"/>
        <v>-3.6409250000000053E-2</v>
      </c>
      <c r="H159" s="5">
        <f t="shared" si="22"/>
        <v>-4.3691100000000063</v>
      </c>
      <c r="I159" s="2" t="s">
        <v>66</v>
      </c>
      <c r="J159" s="33" t="s">
        <v>1618</v>
      </c>
      <c r="K159" s="34">
        <f t="shared" si="23"/>
        <v>44068</v>
      </c>
      <c r="L159" s="34" t="str">
        <f t="shared" ca="1" si="24"/>
        <v>2020-12-01</v>
      </c>
      <c r="M159" s="18">
        <f t="shared" ca="1" si="25"/>
        <v>11880</v>
      </c>
      <c r="N159" s="19">
        <f t="shared" ca="1" si="26"/>
        <v>-0.13423612373737392</v>
      </c>
      <c r="O159" s="35">
        <f t="shared" si="27"/>
        <v>119.86666199999999</v>
      </c>
      <c r="P159" s="35">
        <f t="shared" si="28"/>
        <v>0.13333800000000906</v>
      </c>
      <c r="Q159" s="36">
        <f t="shared" si="29"/>
        <v>0.8</v>
      </c>
      <c r="R159" s="37">
        <f t="shared" si="30"/>
        <v>11772.710000000012</v>
      </c>
      <c r="S159" s="38">
        <f t="shared" si="31"/>
        <v>19855.85268600002</v>
      </c>
      <c r="T159" s="38"/>
      <c r="U159" s="38"/>
      <c r="V159" s="39">
        <f t="shared" si="32"/>
        <v>47016.049999999996</v>
      </c>
      <c r="W159" s="39">
        <f t="shared" si="33"/>
        <v>66871.902686000016</v>
      </c>
      <c r="X159" s="1">
        <f t="shared" si="34"/>
        <v>55425</v>
      </c>
      <c r="Y159" s="37">
        <f t="shared" si="35"/>
        <v>11446.902686000016</v>
      </c>
      <c r="Z159" s="204">
        <f t="shared" si="36"/>
        <v>0.20652959289129491</v>
      </c>
      <c r="AA159" s="204">
        <f t="shared" si="37"/>
        <v>1.3612761029617264</v>
      </c>
      <c r="AB159" s="204">
        <f>SUM($C$2:C159)*D159/SUM($B$2:B159)-1</f>
        <v>0.17907642246278832</v>
      </c>
      <c r="AC159" s="204">
        <f t="shared" si="38"/>
        <v>2.745317042850659E-2</v>
      </c>
      <c r="AD159" s="40">
        <f t="shared" si="39"/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 t="shared" si="20"/>
        <v>0.21000000000000002</v>
      </c>
      <c r="F160" s="13">
        <f t="shared" si="21"/>
        <v>-2.5698166666666702E-2</v>
      </c>
      <c r="H160" s="5">
        <f t="shared" si="22"/>
        <v>-3.0837800000000044</v>
      </c>
      <c r="I160" s="2" t="s">
        <v>66</v>
      </c>
      <c r="J160" s="33" t="s">
        <v>1620</v>
      </c>
      <c r="K160" s="34">
        <f t="shared" si="23"/>
        <v>44069</v>
      </c>
      <c r="L160" s="34" t="str">
        <f t="shared" ca="1" si="24"/>
        <v>2020-12-01</v>
      </c>
      <c r="M160" s="18">
        <f t="shared" ca="1" si="25"/>
        <v>11760</v>
      </c>
      <c r="N160" s="19">
        <f t="shared" ca="1" si="26"/>
        <v>-9.5712559523809665E-2</v>
      </c>
      <c r="O160" s="35">
        <f t="shared" si="27"/>
        <v>119.86247999999999</v>
      </c>
      <c r="P160" s="35">
        <f t="shared" si="28"/>
        <v>0.13752000000000919</v>
      </c>
      <c r="Q160" s="36">
        <f t="shared" si="29"/>
        <v>0.8</v>
      </c>
      <c r="R160" s="37">
        <f t="shared" si="30"/>
        <v>11844.570000000012</v>
      </c>
      <c r="S160" s="38">
        <f t="shared" si="31"/>
        <v>19756.742760000019</v>
      </c>
      <c r="T160" s="38"/>
      <c r="U160" s="38"/>
      <c r="V160" s="39">
        <f t="shared" si="32"/>
        <v>47016.049999999996</v>
      </c>
      <c r="W160" s="39">
        <f t="shared" si="33"/>
        <v>66772.792760000011</v>
      </c>
      <c r="X160" s="1">
        <f t="shared" si="34"/>
        <v>55545</v>
      </c>
      <c r="Y160" s="37">
        <f t="shared" si="35"/>
        <v>11227.792760000011</v>
      </c>
      <c r="Z160" s="204">
        <f t="shared" si="36"/>
        <v>0.2021386760284456</v>
      </c>
      <c r="AA160" s="204">
        <f t="shared" si="37"/>
        <v>1.316433178761748</v>
      </c>
      <c r="AB160" s="204">
        <f>SUM($C$2:C160)*D160/SUM($B$2:B160)-1</f>
        <v>0.16517320592193863</v>
      </c>
      <c r="AC160" s="204">
        <f t="shared" si="38"/>
        <v>3.696547010650697E-2</v>
      </c>
      <c r="AD160" s="40">
        <f t="shared" si="39"/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 t="shared" si="20"/>
        <v>0.21000000000000002</v>
      </c>
      <c r="F161" s="13">
        <f t="shared" si="21"/>
        <v>-3.0579166666666661E-2</v>
      </c>
      <c r="H161" s="5">
        <f t="shared" si="22"/>
        <v>-3.6694999999999993</v>
      </c>
      <c r="I161" s="2" t="s">
        <v>66</v>
      </c>
      <c r="J161" s="33" t="s">
        <v>1622</v>
      </c>
      <c r="K161" s="34">
        <f t="shared" si="23"/>
        <v>44070</v>
      </c>
      <c r="L161" s="34" t="str">
        <f t="shared" ca="1" si="24"/>
        <v>2020-12-01</v>
      </c>
      <c r="M161" s="18">
        <f t="shared" ca="1" si="25"/>
        <v>11640</v>
      </c>
      <c r="N161" s="19">
        <f t="shared" ca="1" si="26"/>
        <v>-0.11506593642611683</v>
      </c>
      <c r="O161" s="35">
        <f t="shared" si="27"/>
        <v>119.85544999999999</v>
      </c>
      <c r="P161" s="35">
        <f t="shared" si="28"/>
        <v>0.1445500000000095</v>
      </c>
      <c r="Q161" s="36">
        <f t="shared" si="29"/>
        <v>0.8</v>
      </c>
      <c r="R161" s="37">
        <f t="shared" si="30"/>
        <v>11916.070000000012</v>
      </c>
      <c r="S161" s="38">
        <f t="shared" si="31"/>
        <v>19974.908141000018</v>
      </c>
      <c r="T161" s="38"/>
      <c r="U161" s="38"/>
      <c r="V161" s="39">
        <f t="shared" si="32"/>
        <v>47016.049999999996</v>
      </c>
      <c r="W161" s="39">
        <f t="shared" si="33"/>
        <v>66990.95814100001</v>
      </c>
      <c r="X161" s="1">
        <f t="shared" si="34"/>
        <v>55665</v>
      </c>
      <c r="Y161" s="37">
        <f t="shared" si="35"/>
        <v>11325.95814100001</v>
      </c>
      <c r="Z161" s="204">
        <f t="shared" si="36"/>
        <v>0.20346641769514084</v>
      </c>
      <c r="AA161" s="204">
        <f t="shared" si="37"/>
        <v>1.309518281525504</v>
      </c>
      <c r="AB161" s="204">
        <f>SUM($C$2:C161)*D161/SUM($B$2:B161)-1</f>
        <v>0.17004917184292778</v>
      </c>
      <c r="AC161" s="204">
        <f t="shared" si="38"/>
        <v>3.3417245852213062E-2</v>
      </c>
      <c r="AD161" s="40">
        <f t="shared" si="39"/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 t="shared" si="20"/>
        <v>0.21000000000000002</v>
      </c>
      <c r="F162" s="13">
        <f t="shared" si="21"/>
        <v>-5.2136916666666741E-2</v>
      </c>
      <c r="H162" s="5">
        <f t="shared" si="22"/>
        <v>-6.2564300000000088</v>
      </c>
      <c r="I162" s="2" t="s">
        <v>66</v>
      </c>
      <c r="J162" s="33" t="s">
        <v>1624</v>
      </c>
      <c r="K162" s="34">
        <f t="shared" si="23"/>
        <v>44071</v>
      </c>
      <c r="L162" s="34" t="str">
        <f t="shared" ca="1" si="24"/>
        <v>2020-12-01</v>
      </c>
      <c r="M162" s="18">
        <f t="shared" ca="1" si="25"/>
        <v>11520</v>
      </c>
      <c r="N162" s="19">
        <f t="shared" ca="1" si="26"/>
        <v>-0.1982289019097225</v>
      </c>
      <c r="O162" s="35">
        <f t="shared" si="27"/>
        <v>119.86069499999999</v>
      </c>
      <c r="P162" s="35">
        <f t="shared" si="28"/>
        <v>0.13930500000000734</v>
      </c>
      <c r="Q162" s="36">
        <f t="shared" si="29"/>
        <v>0.8</v>
      </c>
      <c r="R162" s="37">
        <f t="shared" si="30"/>
        <v>10286.770000000011</v>
      </c>
      <c r="S162" s="38">
        <f t="shared" si="31"/>
        <v>17636.667165000017</v>
      </c>
      <c r="T162" s="38">
        <v>1699.21</v>
      </c>
      <c r="U162" s="38">
        <v>2898.73</v>
      </c>
      <c r="V162" s="39">
        <f t="shared" si="32"/>
        <v>49914.78</v>
      </c>
      <c r="W162" s="39">
        <f t="shared" si="33"/>
        <v>67551.44716500002</v>
      </c>
      <c r="X162" s="1">
        <f t="shared" si="34"/>
        <v>55785</v>
      </c>
      <c r="Y162" s="37">
        <f t="shared" si="35"/>
        <v>11766.44716500002</v>
      </c>
      <c r="Z162" s="204">
        <f t="shared" si="36"/>
        <v>0.21092492901317583</v>
      </c>
      <c r="AA162" s="204">
        <f t="shared" si="37"/>
        <v>2.0044303561024992</v>
      </c>
      <c r="AB162" s="204">
        <f>SUM($C$2:C162)*D162/SUM($B$2:B162)-1</f>
        <v>0.1956586644474041</v>
      </c>
      <c r="AC162" s="204">
        <f t="shared" si="38"/>
        <v>1.5266264565771737E-2</v>
      </c>
      <c r="AD162" s="40">
        <f t="shared" si="39"/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 t="shared" si="20"/>
        <v>0.21000000000000002</v>
      </c>
      <c r="F163" s="13">
        <f t="shared" si="21"/>
        <v>-4.6984749999999902E-2</v>
      </c>
      <c r="H163" s="5">
        <f t="shared" si="22"/>
        <v>-5.6381699999999881</v>
      </c>
      <c r="I163" s="2" t="s">
        <v>66</v>
      </c>
      <c r="J163" s="33" t="s">
        <v>1626</v>
      </c>
      <c r="K163" s="34">
        <f t="shared" si="23"/>
        <v>44074</v>
      </c>
      <c r="L163" s="34" t="str">
        <f t="shared" ca="1" si="24"/>
        <v>2020-12-01</v>
      </c>
      <c r="M163" s="18">
        <f t="shared" ca="1" si="25"/>
        <v>11160</v>
      </c>
      <c r="N163" s="19">
        <f t="shared" ca="1" si="26"/>
        <v>-0.18440251344085984</v>
      </c>
      <c r="O163" s="35">
        <f t="shared" si="27"/>
        <v>119.86553700000002</v>
      </c>
      <c r="P163" s="35">
        <f t="shared" si="28"/>
        <v>0.13446299999998246</v>
      </c>
      <c r="Q163" s="36">
        <f t="shared" si="29"/>
        <v>0.8</v>
      </c>
      <c r="R163" s="37">
        <f t="shared" si="30"/>
        <v>10357.060000000012</v>
      </c>
      <c r="S163" s="38">
        <f t="shared" si="31"/>
        <v>17661.894418000022</v>
      </c>
      <c r="T163" s="38"/>
      <c r="U163" s="38"/>
      <c r="V163" s="39">
        <f t="shared" si="32"/>
        <v>49914.78</v>
      </c>
      <c r="W163" s="39">
        <f t="shared" si="33"/>
        <v>67576.674418000024</v>
      </c>
      <c r="X163" s="1">
        <f t="shared" si="34"/>
        <v>55905</v>
      </c>
      <c r="Y163" s="37">
        <f t="shared" si="35"/>
        <v>11671.674418000024</v>
      </c>
      <c r="Z163" s="204">
        <f t="shared" si="36"/>
        <v>0.20877693261783437</v>
      </c>
      <c r="AA163" s="204">
        <f t="shared" si="37"/>
        <v>1.9484550514004524</v>
      </c>
      <c r="AB163" s="204">
        <f>SUM($C$2:C163)*D163/SUM($B$2:B163)-1</f>
        <v>0.18823421770419491</v>
      </c>
      <c r="AC163" s="204">
        <f t="shared" si="38"/>
        <v>2.0542714913639459E-2</v>
      </c>
      <c r="AD163" s="40">
        <f t="shared" si="39"/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 t="shared" si="20"/>
        <v>0.21000000000000002</v>
      </c>
      <c r="F164" s="13">
        <f t="shared" si="21"/>
        <v>-5.1865749999999856E-2</v>
      </c>
      <c r="H164" s="5">
        <f t="shared" si="22"/>
        <v>-6.223889999999983</v>
      </c>
      <c r="I164" s="2" t="s">
        <v>66</v>
      </c>
      <c r="J164" s="33" t="s">
        <v>1656</v>
      </c>
      <c r="K164" s="34">
        <f t="shared" si="23"/>
        <v>44075</v>
      </c>
      <c r="L164" s="34" t="str">
        <f t="shared" ca="1" si="24"/>
        <v>2020-12-01</v>
      </c>
      <c r="M164" s="18">
        <f t="shared" ca="1" si="25"/>
        <v>11040</v>
      </c>
      <c r="N164" s="19">
        <f t="shared" ca="1" si="26"/>
        <v>-0.2057717255434777</v>
      </c>
      <c r="O164" s="35">
        <f t="shared" si="27"/>
        <v>119.86002000000001</v>
      </c>
      <c r="P164" s="35">
        <f t="shared" si="28"/>
        <v>0.13997999999999422</v>
      </c>
      <c r="Q164" s="36">
        <f t="shared" si="29"/>
        <v>0.8</v>
      </c>
      <c r="R164" s="37">
        <f t="shared" si="30"/>
        <v>10426.990000000013</v>
      </c>
      <c r="S164" s="38">
        <f t="shared" si="31"/>
        <v>17871.860860000023</v>
      </c>
      <c r="T164" s="38"/>
      <c r="U164" s="38"/>
      <c r="V164" s="39">
        <f t="shared" si="32"/>
        <v>49914.78</v>
      </c>
      <c r="W164" s="39">
        <f t="shared" si="33"/>
        <v>67786.640860000014</v>
      </c>
      <c r="X164" s="1">
        <f t="shared" si="34"/>
        <v>56025</v>
      </c>
      <c r="Y164" s="37">
        <f t="shared" si="35"/>
        <v>11761.640860000014</v>
      </c>
      <c r="Z164" s="204">
        <f t="shared" si="36"/>
        <v>0.20993557983043298</v>
      </c>
      <c r="AA164" s="204">
        <f t="shared" si="37"/>
        <v>1.9249128280160157</v>
      </c>
      <c r="AB164" s="204">
        <f>SUM($C$2:C164)*D164/SUM($B$2:B164)-1</f>
        <v>0.19326617479139307</v>
      </c>
      <c r="AC164" s="204">
        <f t="shared" si="38"/>
        <v>1.6669405039039908E-2</v>
      </c>
      <c r="AD164" s="40">
        <f t="shared" si="39"/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 t="shared" si="20"/>
        <v>0.21000000000000002</v>
      </c>
      <c r="F165" s="13">
        <f t="shared" si="21"/>
        <v>-5.2272499999999882E-2</v>
      </c>
      <c r="H165" s="5">
        <f t="shared" si="22"/>
        <v>-6.2726999999999862</v>
      </c>
      <c r="I165" s="2" t="s">
        <v>66</v>
      </c>
      <c r="J165" s="33" t="s">
        <v>1658</v>
      </c>
      <c r="K165" s="34">
        <f t="shared" si="23"/>
        <v>44076</v>
      </c>
      <c r="L165" s="34" t="str">
        <f t="shared" ca="1" si="24"/>
        <v>2020-12-01</v>
      </c>
      <c r="M165" s="18">
        <f t="shared" ca="1" si="25"/>
        <v>10920</v>
      </c>
      <c r="N165" s="19">
        <f t="shared" ca="1" si="26"/>
        <v>-0.20966442307692262</v>
      </c>
      <c r="O165" s="35">
        <f t="shared" si="27"/>
        <v>119.85753</v>
      </c>
      <c r="P165" s="35">
        <f t="shared" si="28"/>
        <v>0.14247000000000298</v>
      </c>
      <c r="Q165" s="36">
        <f t="shared" si="29"/>
        <v>0.8</v>
      </c>
      <c r="R165" s="37">
        <f t="shared" si="30"/>
        <v>10496.890000000012</v>
      </c>
      <c r="S165" s="38">
        <f t="shared" si="31"/>
        <v>17999.017283000019</v>
      </c>
      <c r="T165" s="38"/>
      <c r="U165" s="38"/>
      <c r="V165" s="39">
        <f t="shared" si="32"/>
        <v>49914.78</v>
      </c>
      <c r="W165" s="39">
        <f t="shared" si="33"/>
        <v>67913.797283000022</v>
      </c>
      <c r="X165" s="1">
        <f t="shared" si="34"/>
        <v>56145</v>
      </c>
      <c r="Y165" s="37">
        <f t="shared" si="35"/>
        <v>11768.797283000022</v>
      </c>
      <c r="Z165" s="204">
        <f t="shared" si="36"/>
        <v>0.20961434291566516</v>
      </c>
      <c r="AA165" s="204">
        <f t="shared" si="37"/>
        <v>1.8889858276272773</v>
      </c>
      <c r="AB165" s="204">
        <f>SUM($C$2:C165)*D165/SUM($B$2:B165)-1</f>
        <v>0.19273153647881225</v>
      </c>
      <c r="AC165" s="204">
        <f t="shared" si="38"/>
        <v>1.6882806436852915E-2</v>
      </c>
      <c r="AD165" s="40">
        <f t="shared" si="39"/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 t="shared" si="20"/>
        <v>0.21000000000000002</v>
      </c>
      <c r="F166" s="13">
        <f t="shared" si="21"/>
        <v>-4.7255916666666661E-2</v>
      </c>
      <c r="H166" s="5">
        <f t="shared" si="22"/>
        <v>-5.6707099999999997</v>
      </c>
      <c r="I166" s="2" t="s">
        <v>66</v>
      </c>
      <c r="J166" s="33" t="s">
        <v>1660</v>
      </c>
      <c r="K166" s="34">
        <f t="shared" si="23"/>
        <v>44077</v>
      </c>
      <c r="L166" s="34" t="str">
        <f t="shared" ca="1" si="24"/>
        <v>2020-12-01</v>
      </c>
      <c r="M166" s="18">
        <f t="shared" ca="1" si="25"/>
        <v>10800</v>
      </c>
      <c r="N166" s="19">
        <f t="shared" ca="1" si="26"/>
        <v>-0.19164899537037033</v>
      </c>
      <c r="O166" s="35">
        <f t="shared" si="27"/>
        <v>119.86656599999999</v>
      </c>
      <c r="P166" s="35">
        <f t="shared" si="28"/>
        <v>0.13343400000000827</v>
      </c>
      <c r="Q166" s="36">
        <f t="shared" si="29"/>
        <v>0.8</v>
      </c>
      <c r="R166" s="37">
        <f t="shared" si="30"/>
        <v>10567.160000000013</v>
      </c>
      <c r="S166" s="38">
        <f t="shared" si="31"/>
        <v>18025.461528000022</v>
      </c>
      <c r="T166" s="38"/>
      <c r="U166" s="38"/>
      <c r="V166" s="39">
        <f t="shared" si="32"/>
        <v>49914.78</v>
      </c>
      <c r="W166" s="39">
        <f t="shared" si="33"/>
        <v>67940.241528000013</v>
      </c>
      <c r="X166" s="1">
        <f t="shared" si="34"/>
        <v>56265</v>
      </c>
      <c r="Y166" s="37">
        <f t="shared" si="35"/>
        <v>11675.241528000013</v>
      </c>
      <c r="Z166" s="204">
        <f t="shared" si="36"/>
        <v>0.20750451484937371</v>
      </c>
      <c r="AA166" s="204">
        <f t="shared" si="37"/>
        <v>1.8385570150325528</v>
      </c>
      <c r="AB166" s="204">
        <f>SUM($C$2:C166)*D166/SUM($B$2:B166)-1</f>
        <v>0.18556213585397718</v>
      </c>
      <c r="AC166" s="204">
        <f t="shared" si="38"/>
        <v>2.1942378995396528E-2</v>
      </c>
      <c r="AD166" s="40">
        <f t="shared" si="39"/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 t="shared" si="20"/>
        <v>0.21000000000000002</v>
      </c>
      <c r="F167" s="13">
        <f t="shared" si="21"/>
        <v>-3.8578583333333326E-2</v>
      </c>
      <c r="H167" s="5">
        <f t="shared" si="22"/>
        <v>-4.6294299999999993</v>
      </c>
      <c r="I167" s="2" t="s">
        <v>66</v>
      </c>
      <c r="J167" s="33" t="s">
        <v>1662</v>
      </c>
      <c r="K167" s="34">
        <f t="shared" si="23"/>
        <v>44078</v>
      </c>
      <c r="L167" s="34" t="str">
        <f t="shared" ca="1" si="24"/>
        <v>2020-12-01</v>
      </c>
      <c r="M167" s="18">
        <f t="shared" ca="1" si="25"/>
        <v>10680</v>
      </c>
      <c r="N167" s="19">
        <f t="shared" ca="1" si="26"/>
        <v>-0.15821553838951308</v>
      </c>
      <c r="O167" s="35">
        <f t="shared" si="27"/>
        <v>119.85917299999998</v>
      </c>
      <c r="P167" s="35">
        <f t="shared" si="28"/>
        <v>0.1408270000000158</v>
      </c>
      <c r="Q167" s="36">
        <f t="shared" si="29"/>
        <v>0.8</v>
      </c>
      <c r="R167" s="37">
        <f t="shared" si="30"/>
        <v>10638.070000000012</v>
      </c>
      <c r="S167" s="38">
        <f t="shared" si="31"/>
        <v>17981.529721000021</v>
      </c>
      <c r="T167" s="38"/>
      <c r="U167" s="38"/>
      <c r="V167" s="39">
        <f t="shared" si="32"/>
        <v>49914.78</v>
      </c>
      <c r="W167" s="39">
        <f t="shared" si="33"/>
        <v>67896.309721000027</v>
      </c>
      <c r="X167" s="1">
        <f t="shared" si="34"/>
        <v>56385</v>
      </c>
      <c r="Y167" s="37">
        <f t="shared" si="35"/>
        <v>11511.309721000027</v>
      </c>
      <c r="Z167" s="204">
        <f t="shared" si="36"/>
        <v>0.20415553287221821</v>
      </c>
      <c r="AA167" s="204">
        <f t="shared" si="37"/>
        <v>1.7791218414520706</v>
      </c>
      <c r="AB167" s="204">
        <f>SUM($C$2:C167)*D167/SUM($B$2:B167)-1</f>
        <v>0.17387644548205849</v>
      </c>
      <c r="AC167" s="204">
        <f t="shared" si="38"/>
        <v>3.027908739015972E-2</v>
      </c>
      <c r="AD167" s="40">
        <f t="shared" si="39"/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 t="shared" si="20"/>
        <v>0.21000000000000002</v>
      </c>
      <c r="F168" s="13">
        <f t="shared" si="21"/>
        <v>-1.9054583333333378E-2</v>
      </c>
      <c r="H168" s="5">
        <f t="shared" si="22"/>
        <v>-2.2865500000000054</v>
      </c>
      <c r="I168" s="2" t="s">
        <v>66</v>
      </c>
      <c r="J168" s="33" t="s">
        <v>1664</v>
      </c>
      <c r="K168" s="34">
        <f t="shared" si="23"/>
        <v>44081</v>
      </c>
      <c r="L168" s="34" t="str">
        <f t="shared" ca="1" si="24"/>
        <v>2020-12-01</v>
      </c>
      <c r="M168" s="18">
        <f t="shared" ca="1" si="25"/>
        <v>10320</v>
      </c>
      <c r="N168" s="19">
        <f t="shared" ca="1" si="26"/>
        <v>-8.0871196705426543E-2</v>
      </c>
      <c r="O168" s="35">
        <f t="shared" si="27"/>
        <v>119.862245</v>
      </c>
      <c r="P168" s="35">
        <f t="shared" si="28"/>
        <v>0.13775499999999852</v>
      </c>
      <c r="Q168" s="36">
        <f t="shared" si="29"/>
        <v>0.8</v>
      </c>
      <c r="R168" s="37">
        <f t="shared" si="30"/>
        <v>10710.420000000013</v>
      </c>
      <c r="S168" s="38">
        <f t="shared" si="31"/>
        <v>17743.952814000022</v>
      </c>
      <c r="T168" s="38"/>
      <c r="U168" s="38"/>
      <c r="V168" s="39">
        <f t="shared" si="32"/>
        <v>49914.78</v>
      </c>
      <c r="W168" s="39">
        <f t="shared" si="33"/>
        <v>67658.732814000017</v>
      </c>
      <c r="X168" s="1">
        <f t="shared" si="34"/>
        <v>56505</v>
      </c>
      <c r="Y168" s="37">
        <f t="shared" si="35"/>
        <v>11153.732814000017</v>
      </c>
      <c r="Z168" s="204">
        <f t="shared" si="36"/>
        <v>0.19739373177594932</v>
      </c>
      <c r="AA168" s="204">
        <f t="shared" si="37"/>
        <v>1.6924674463068028</v>
      </c>
      <c r="AB168" s="204">
        <f>SUM($C$2:C168)*D168/SUM($B$2:B168)-1</f>
        <v>0.14975906326881794</v>
      </c>
      <c r="AC168" s="204">
        <f t="shared" si="38"/>
        <v>4.7634668507131384E-2</v>
      </c>
      <c r="AD168" s="40">
        <f t="shared" si="39"/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 t="shared" si="20"/>
        <v>0.22000000000000003</v>
      </c>
      <c r="F169" s="13">
        <f t="shared" si="21"/>
        <v>-2.4041037037037076E-2</v>
      </c>
      <c r="H169" s="5">
        <f t="shared" si="22"/>
        <v>-3.2455400000000054</v>
      </c>
      <c r="I169" s="2" t="s">
        <v>66</v>
      </c>
      <c r="J169" s="33" t="s">
        <v>1666</v>
      </c>
      <c r="K169" s="34">
        <f t="shared" si="23"/>
        <v>44082</v>
      </c>
      <c r="L169" s="34" t="str">
        <f t="shared" ca="1" si="24"/>
        <v>2020-12-01</v>
      </c>
      <c r="M169" s="18">
        <f t="shared" ca="1" si="25"/>
        <v>11475</v>
      </c>
      <c r="N169" s="19">
        <f t="shared" ca="1" si="26"/>
        <v>-0.10323504139433569</v>
      </c>
      <c r="O169" s="35">
        <f t="shared" si="27"/>
        <v>134.839798</v>
      </c>
      <c r="P169" s="35">
        <f t="shared" si="28"/>
        <v>0.16020199999999818</v>
      </c>
      <c r="Q169" s="36">
        <f t="shared" si="29"/>
        <v>0.9</v>
      </c>
      <c r="R169" s="37">
        <f t="shared" si="30"/>
        <v>10791.400000000012</v>
      </c>
      <c r="S169" s="38">
        <f t="shared" si="31"/>
        <v>17968.76014000002</v>
      </c>
      <c r="T169" s="38"/>
      <c r="U169" s="38"/>
      <c r="V169" s="39">
        <f t="shared" si="32"/>
        <v>49914.78</v>
      </c>
      <c r="W169" s="39">
        <f t="shared" si="33"/>
        <v>67883.540140000026</v>
      </c>
      <c r="X169" s="1">
        <f t="shared" si="34"/>
        <v>56640</v>
      </c>
      <c r="Y169" s="37">
        <f t="shared" si="35"/>
        <v>11243.540140000026</v>
      </c>
      <c r="Z169" s="204">
        <f t="shared" si="36"/>
        <v>0.19850883015536769</v>
      </c>
      <c r="AA169" s="204">
        <f t="shared" si="37"/>
        <v>1.6718471871552185</v>
      </c>
      <c r="AB169" s="204">
        <f>SUM($C$2:C169)*D169/SUM($B$2:B169)-1</f>
        <v>0.15468365666025297</v>
      </c>
      <c r="AC169" s="204">
        <f t="shared" si="38"/>
        <v>4.3825173495114722E-2</v>
      </c>
      <c r="AD169" s="40">
        <f t="shared" si="39"/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 t="shared" si="20"/>
        <v>0.22000000000000003</v>
      </c>
      <c r="F170" s="13">
        <f t="shared" si="21"/>
        <v>-1.8656296296297923E-3</v>
      </c>
      <c r="H170" s="5">
        <f t="shared" si="22"/>
        <v>-0.25186000000002196</v>
      </c>
      <c r="I170" s="2" t="s">
        <v>66</v>
      </c>
      <c r="J170" s="33" t="s">
        <v>1668</v>
      </c>
      <c r="K170" s="34">
        <f t="shared" si="23"/>
        <v>44083</v>
      </c>
      <c r="L170" s="34" t="str">
        <f t="shared" ca="1" si="24"/>
        <v>2020-12-01</v>
      </c>
      <c r="M170" s="18">
        <f t="shared" ca="1" si="25"/>
        <v>11340</v>
      </c>
      <c r="N170" s="19">
        <f t="shared" ca="1" si="26"/>
        <v>-8.1066049382723122E-3</v>
      </c>
      <c r="O170" s="35">
        <f t="shared" si="27"/>
        <v>134.84752399999999</v>
      </c>
      <c r="P170" s="35">
        <f t="shared" si="28"/>
        <v>0.15247600000000716</v>
      </c>
      <c r="Q170" s="36">
        <f t="shared" si="29"/>
        <v>0.9</v>
      </c>
      <c r="R170" s="37">
        <f t="shared" si="30"/>
        <v>10874.220000000012</v>
      </c>
      <c r="S170" s="38">
        <f t="shared" si="31"/>
        <v>17705.405004000022</v>
      </c>
      <c r="T170" s="38"/>
      <c r="U170" s="38"/>
      <c r="V170" s="39">
        <f t="shared" si="32"/>
        <v>49914.78</v>
      </c>
      <c r="W170" s="39">
        <f t="shared" si="33"/>
        <v>67620.185004000028</v>
      </c>
      <c r="X170" s="1">
        <f t="shared" si="34"/>
        <v>56775</v>
      </c>
      <c r="Y170" s="37">
        <f t="shared" si="35"/>
        <v>10845.185004000028</v>
      </c>
      <c r="Z170" s="204">
        <f t="shared" si="36"/>
        <v>0.1910204315984152</v>
      </c>
      <c r="AA170" s="204">
        <f t="shared" si="37"/>
        <v>1.5808800598231572</v>
      </c>
      <c r="AB170" s="204">
        <f>SUM($C$2:C170)*D170/SUM($B$2:B170)-1</f>
        <v>0.12834744583333402</v>
      </c>
      <c r="AC170" s="204">
        <f t="shared" si="38"/>
        <v>6.2672985765081179E-2</v>
      </c>
      <c r="AD170" s="40">
        <f t="shared" si="39"/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 t="shared" si="20"/>
        <v>0.22000000000000003</v>
      </c>
      <c r="F171" s="13">
        <f t="shared" si="21"/>
        <v>-1.5040740740742136E-3</v>
      </c>
      <c r="H171" s="5">
        <f t="shared" si="22"/>
        <v>-0.20305000000001883</v>
      </c>
      <c r="I171" s="2" t="s">
        <v>66</v>
      </c>
      <c r="J171" s="33" t="s">
        <v>1670</v>
      </c>
      <c r="K171" s="34">
        <f t="shared" si="23"/>
        <v>44084</v>
      </c>
      <c r="L171" s="34" t="str">
        <f t="shared" ca="1" si="24"/>
        <v>2020-12-01</v>
      </c>
      <c r="M171" s="18">
        <f t="shared" ca="1" si="25"/>
        <v>11205</v>
      </c>
      <c r="N171" s="19">
        <f t="shared" ca="1" si="26"/>
        <v>-6.6143016510492522E-3</v>
      </c>
      <c r="O171" s="35">
        <f t="shared" si="27"/>
        <v>134.83837499999998</v>
      </c>
      <c r="P171" s="35">
        <f t="shared" si="28"/>
        <v>0.16162500000001501</v>
      </c>
      <c r="Q171" s="36">
        <f t="shared" si="29"/>
        <v>0.9</v>
      </c>
      <c r="R171" s="37">
        <f t="shared" si="30"/>
        <v>10957.070000000012</v>
      </c>
      <c r="S171" s="38">
        <f t="shared" si="31"/>
        <v>17832.631425000021</v>
      </c>
      <c r="T171" s="38"/>
      <c r="U171" s="38"/>
      <c r="V171" s="39">
        <f t="shared" si="32"/>
        <v>49914.78</v>
      </c>
      <c r="W171" s="39">
        <f t="shared" si="33"/>
        <v>67747.411425000028</v>
      </c>
      <c r="X171" s="1">
        <f t="shared" si="34"/>
        <v>56910</v>
      </c>
      <c r="Y171" s="37">
        <f t="shared" si="35"/>
        <v>10837.411425000028</v>
      </c>
      <c r="Z171" s="204">
        <f t="shared" si="36"/>
        <v>0.19043070506062243</v>
      </c>
      <c r="AA171" s="204">
        <f t="shared" si="37"/>
        <v>1.5492595550961967</v>
      </c>
      <c r="AB171" s="204">
        <f>SUM($C$2:C171)*D171/SUM($B$2:B171)-1</f>
        <v>0.12712579581483885</v>
      </c>
      <c r="AC171" s="204">
        <f t="shared" si="38"/>
        <v>6.330490924578358E-2</v>
      </c>
      <c r="AD171" s="40">
        <f t="shared" si="39"/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 t="shared" si="20"/>
        <v>0.22000000000000003</v>
      </c>
      <c r="F172" s="13">
        <f t="shared" si="21"/>
        <v>-1.0663481481481506E-2</v>
      </c>
      <c r="H172" s="5">
        <f t="shared" si="22"/>
        <v>-1.4395700000000033</v>
      </c>
      <c r="I172" s="2" t="s">
        <v>66</v>
      </c>
      <c r="J172" s="33" t="s">
        <v>1672</v>
      </c>
      <c r="K172" s="34">
        <f t="shared" si="23"/>
        <v>44085</v>
      </c>
      <c r="L172" s="34" t="str">
        <f t="shared" ca="1" si="24"/>
        <v>2020-12-01</v>
      </c>
      <c r="M172" s="18">
        <f t="shared" ca="1" si="25"/>
        <v>11070</v>
      </c>
      <c r="N172" s="19">
        <f t="shared" ca="1" si="26"/>
        <v>-4.7465496838301827E-2</v>
      </c>
      <c r="O172" s="35">
        <f t="shared" si="27"/>
        <v>134.83282500000001</v>
      </c>
      <c r="P172" s="35">
        <f t="shared" si="28"/>
        <v>0.16717499999998608</v>
      </c>
      <c r="Q172" s="36">
        <f t="shared" si="29"/>
        <v>0.9</v>
      </c>
      <c r="R172" s="37">
        <f t="shared" si="30"/>
        <v>11039.160000000013</v>
      </c>
      <c r="S172" s="38">
        <f t="shared" si="31"/>
        <v>18131.820300000021</v>
      </c>
      <c r="T172" s="38"/>
      <c r="U172" s="38"/>
      <c r="V172" s="39">
        <f t="shared" si="32"/>
        <v>49914.78</v>
      </c>
      <c r="W172" s="39">
        <f t="shared" si="33"/>
        <v>68046.60030000002</v>
      </c>
      <c r="X172" s="1">
        <f t="shared" si="34"/>
        <v>57045</v>
      </c>
      <c r="Y172" s="37">
        <f t="shared" si="35"/>
        <v>11001.60030000002</v>
      </c>
      <c r="Z172" s="204">
        <f t="shared" si="36"/>
        <v>0.1928582750460166</v>
      </c>
      <c r="AA172" s="204">
        <f t="shared" si="37"/>
        <v>1.5429538359265238</v>
      </c>
      <c r="AB172" s="204">
        <f>SUM($C$2:C172)*D172/SUM($B$2:B172)-1</f>
        <v>0.13672668032786972</v>
      </c>
      <c r="AC172" s="204">
        <f t="shared" si="38"/>
        <v>5.6131594718146882E-2</v>
      </c>
      <c r="AD172" s="40">
        <f t="shared" si="39"/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 t="shared" si="20"/>
        <v>0.22000000000000003</v>
      </c>
      <c r="F173" s="13">
        <f t="shared" si="21"/>
        <v>-1.5243185185185363E-2</v>
      </c>
      <c r="H173" s="5">
        <f t="shared" si="22"/>
        <v>-2.057830000000024</v>
      </c>
      <c r="I173" s="2" t="s">
        <v>66</v>
      </c>
      <c r="J173" s="33" t="s">
        <v>1687</v>
      </c>
      <c r="K173" s="34">
        <f t="shared" si="23"/>
        <v>44088</v>
      </c>
      <c r="L173" s="34" t="str">
        <f t="shared" ca="1" si="24"/>
        <v>2020-12-01</v>
      </c>
      <c r="M173" s="18">
        <f t="shared" ca="1" si="25"/>
        <v>10665</v>
      </c>
      <c r="N173" s="19">
        <f t="shared" ca="1" si="26"/>
        <v>-7.0427374589780475E-2</v>
      </c>
      <c r="O173" s="35">
        <f t="shared" si="27"/>
        <v>134.846013</v>
      </c>
      <c r="P173" s="35">
        <f t="shared" si="28"/>
        <v>0.15398700000000076</v>
      </c>
      <c r="Q173" s="36">
        <f t="shared" si="29"/>
        <v>0.9</v>
      </c>
      <c r="R173" s="37">
        <f t="shared" si="30"/>
        <v>11120.870000000012</v>
      </c>
      <c r="S173" s="38">
        <f t="shared" si="31"/>
        <v>18352.771761000022</v>
      </c>
      <c r="T173" s="38"/>
      <c r="U173" s="38"/>
      <c r="V173" s="39">
        <f t="shared" si="32"/>
        <v>49914.78</v>
      </c>
      <c r="W173" s="39">
        <f t="shared" si="33"/>
        <v>68267.551761000024</v>
      </c>
      <c r="X173" s="1">
        <f t="shared" si="34"/>
        <v>57180</v>
      </c>
      <c r="Y173" s="37">
        <f t="shared" si="35"/>
        <v>11087.551761000024</v>
      </c>
      <c r="Z173" s="204">
        <f t="shared" si="36"/>
        <v>0.19390611684155346</v>
      </c>
      <c r="AA173" s="204">
        <f t="shared" si="37"/>
        <v>1.5261136980022654</v>
      </c>
      <c r="AB173" s="204">
        <f>SUM($C$2:C173)*D173/SUM($B$2:B173)-1</f>
        <v>0.14131643987460873</v>
      </c>
      <c r="AC173" s="204">
        <f t="shared" si="38"/>
        <v>5.2589676966944721E-2</v>
      </c>
      <c r="AD173" s="40">
        <f t="shared" si="39"/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 t="shared" si="20"/>
        <v>0.22000000000000003</v>
      </c>
      <c r="F174" s="13">
        <f t="shared" si="21"/>
        <v>-2.2715333333333219E-2</v>
      </c>
      <c r="H174" s="5">
        <f t="shared" si="22"/>
        <v>-3.0665699999999845</v>
      </c>
      <c r="I174" s="2" t="s">
        <v>66</v>
      </c>
      <c r="J174" s="33" t="s">
        <v>1689</v>
      </c>
      <c r="K174" s="34">
        <f t="shared" si="23"/>
        <v>44089</v>
      </c>
      <c r="L174" s="34" t="str">
        <f t="shared" ca="1" si="24"/>
        <v>2020-12-01</v>
      </c>
      <c r="M174" s="18">
        <f t="shared" ca="1" si="25"/>
        <v>10530</v>
      </c>
      <c r="N174" s="19">
        <f t="shared" ca="1" si="26"/>
        <v>-0.10629611111111058</v>
      </c>
      <c r="O174" s="35">
        <f t="shared" si="27"/>
        <v>134.844561</v>
      </c>
      <c r="P174" s="35">
        <f t="shared" si="28"/>
        <v>0.15543900000000122</v>
      </c>
      <c r="Q174" s="36">
        <f t="shared" si="29"/>
        <v>0.9</v>
      </c>
      <c r="R174" s="37">
        <f t="shared" si="30"/>
        <v>11201.960000000012</v>
      </c>
      <c r="S174" s="38">
        <f t="shared" si="31"/>
        <v>18627.739284000021</v>
      </c>
      <c r="T174" s="38"/>
      <c r="U174" s="38"/>
      <c r="V174" s="39">
        <f t="shared" si="32"/>
        <v>49914.78</v>
      </c>
      <c r="W174" s="39">
        <f t="shared" si="33"/>
        <v>68542.519284000024</v>
      </c>
      <c r="X174" s="1">
        <f t="shared" si="34"/>
        <v>57315</v>
      </c>
      <c r="Y174" s="37">
        <f t="shared" si="35"/>
        <v>11227.519284000024</v>
      </c>
      <c r="Z174" s="204">
        <f t="shared" si="36"/>
        <v>0.19589146443339489</v>
      </c>
      <c r="AA174" s="204">
        <f t="shared" si="37"/>
        <v>1.5171872301093776</v>
      </c>
      <c r="AB174" s="204">
        <f>SUM($C$2:C174)*D174/SUM($B$2:B174)-1</f>
        <v>0.1491820861596016</v>
      </c>
      <c r="AC174" s="204">
        <f t="shared" si="38"/>
        <v>4.6709378273793289E-2</v>
      </c>
      <c r="AD174" s="40">
        <f t="shared" si="39"/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 t="shared" si="20"/>
        <v>0.22000000000000003</v>
      </c>
      <c r="F175" s="13">
        <f t="shared" si="21"/>
        <v>-1.7171481481481503E-2</v>
      </c>
      <c r="H175" s="5">
        <f t="shared" si="22"/>
        <v>-2.3181500000000028</v>
      </c>
      <c r="I175" s="2" t="s">
        <v>66</v>
      </c>
      <c r="J175" s="33" t="s">
        <v>1691</v>
      </c>
      <c r="K175" s="34">
        <f t="shared" si="23"/>
        <v>44090</v>
      </c>
      <c r="L175" s="34" t="str">
        <f t="shared" ca="1" si="24"/>
        <v>2020-12-01</v>
      </c>
      <c r="M175" s="18">
        <f t="shared" ca="1" si="25"/>
        <v>10395</v>
      </c>
      <c r="N175" s="19">
        <f t="shared" ca="1" si="26"/>
        <v>-8.139728234728244E-2</v>
      </c>
      <c r="O175" s="35">
        <f t="shared" si="27"/>
        <v>134.84292499999998</v>
      </c>
      <c r="P175" s="35">
        <f t="shared" si="28"/>
        <v>0.15707500000002028</v>
      </c>
      <c r="Q175" s="36">
        <f t="shared" si="29"/>
        <v>0.9</v>
      </c>
      <c r="R175" s="37">
        <f t="shared" si="30"/>
        <v>11283.510000000011</v>
      </c>
      <c r="S175" s="38">
        <f t="shared" si="31"/>
        <v>18657.283785000018</v>
      </c>
      <c r="T175" s="38"/>
      <c r="U175" s="38"/>
      <c r="V175" s="39">
        <f t="shared" si="32"/>
        <v>49914.78</v>
      </c>
      <c r="W175" s="39">
        <f t="shared" si="33"/>
        <v>68572.06378500002</v>
      </c>
      <c r="X175" s="1">
        <f t="shared" si="34"/>
        <v>57450</v>
      </c>
      <c r="Y175" s="37">
        <f t="shared" si="35"/>
        <v>11122.06378500002</v>
      </c>
      <c r="Z175" s="204">
        <f t="shared" si="36"/>
        <v>0.19359554020887759</v>
      </c>
      <c r="AA175" s="204">
        <f t="shared" si="37"/>
        <v>1.4760104927261599</v>
      </c>
      <c r="AB175" s="204">
        <f>SUM($C$2:C175)*D175/SUM($B$2:B175)-1</f>
        <v>0.14188338582351778</v>
      </c>
      <c r="AC175" s="204">
        <f t="shared" si="38"/>
        <v>5.171215438535981E-2</v>
      </c>
      <c r="AD175" s="40">
        <f t="shared" si="39"/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 t="shared" si="20"/>
        <v>0.22000000000000003</v>
      </c>
      <c r="F176" s="13">
        <f t="shared" si="21"/>
        <v>-1.2712296296296312E-2</v>
      </c>
      <c r="H176" s="5">
        <f t="shared" si="22"/>
        <v>-1.7161600000000021</v>
      </c>
      <c r="I176" s="2" t="s">
        <v>66</v>
      </c>
      <c r="J176" s="33" t="s">
        <v>1693</v>
      </c>
      <c r="K176" s="34">
        <f t="shared" si="23"/>
        <v>44091</v>
      </c>
      <c r="L176" s="34" t="str">
        <f t="shared" ca="1" si="24"/>
        <v>2020-12-01</v>
      </c>
      <c r="M176" s="18">
        <f t="shared" ca="1" si="25"/>
        <v>10260</v>
      </c>
      <c r="N176" s="19">
        <f t="shared" ca="1" si="26"/>
        <v>-6.1052475633528343E-2</v>
      </c>
      <c r="O176" s="35">
        <f t="shared" si="27"/>
        <v>134.84031999999999</v>
      </c>
      <c r="P176" s="35">
        <f t="shared" si="28"/>
        <v>0.1596800000000087</v>
      </c>
      <c r="Q176" s="36">
        <f t="shared" si="29"/>
        <v>0.9</v>
      </c>
      <c r="R176" s="37">
        <f t="shared" si="30"/>
        <v>11365.430000000011</v>
      </c>
      <c r="S176" s="38">
        <f t="shared" si="31"/>
        <v>18707.497780000016</v>
      </c>
      <c r="T176" s="38"/>
      <c r="U176" s="38"/>
      <c r="V176" s="39">
        <f t="shared" si="32"/>
        <v>49914.78</v>
      </c>
      <c r="W176" s="39">
        <f t="shared" si="33"/>
        <v>68622.277780000019</v>
      </c>
      <c r="X176" s="1">
        <f t="shared" si="34"/>
        <v>57585</v>
      </c>
      <c r="Y176" s="37">
        <f t="shared" si="35"/>
        <v>11037.277780000019</v>
      </c>
      <c r="Z176" s="204">
        <f t="shared" si="36"/>
        <v>0.19166931978813961</v>
      </c>
      <c r="AA176" s="204">
        <f t="shared" si="37"/>
        <v>1.4389779928085522</v>
      </c>
      <c r="AB176" s="204">
        <f>SUM($C$2:C176)*D176/SUM($B$2:B176)-1</f>
        <v>0.1359389001233049</v>
      </c>
      <c r="AC176" s="204">
        <f t="shared" si="38"/>
        <v>5.5730419664834718E-2</v>
      </c>
      <c r="AD176" s="40">
        <f t="shared" si="39"/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 t="shared" si="20"/>
        <v>0.22000000000000003</v>
      </c>
      <c r="F177" s="13">
        <f t="shared" si="21"/>
        <v>-3.3320962962963038E-2</v>
      </c>
      <c r="H177" s="5">
        <f t="shared" si="22"/>
        <v>-4.4983300000000099</v>
      </c>
      <c r="I177" s="2" t="s">
        <v>66</v>
      </c>
      <c r="J177" s="33" t="s">
        <v>1695</v>
      </c>
      <c r="K177" s="34">
        <f t="shared" si="23"/>
        <v>44092</v>
      </c>
      <c r="L177" s="34" t="str">
        <f t="shared" ca="1" si="24"/>
        <v>2020-12-01</v>
      </c>
      <c r="M177" s="18">
        <f t="shared" ca="1" si="25"/>
        <v>10125</v>
      </c>
      <c r="N177" s="19">
        <f t="shared" ca="1" si="26"/>
        <v>-0.16216201975308678</v>
      </c>
      <c r="O177" s="35">
        <f t="shared" si="27"/>
        <v>134.84103099999999</v>
      </c>
      <c r="P177" s="35">
        <f t="shared" si="28"/>
        <v>0.15896900000001324</v>
      </c>
      <c r="Q177" s="36">
        <f t="shared" si="29"/>
        <v>0.9</v>
      </c>
      <c r="R177" s="37">
        <f t="shared" si="30"/>
        <v>11445.64000000001</v>
      </c>
      <c r="S177" s="38">
        <f t="shared" si="31"/>
        <v>19241.265404000016</v>
      </c>
      <c r="T177" s="38"/>
      <c r="U177" s="38"/>
      <c r="V177" s="39">
        <f t="shared" si="32"/>
        <v>49914.78</v>
      </c>
      <c r="W177" s="39">
        <f t="shared" si="33"/>
        <v>69156.045404000019</v>
      </c>
      <c r="X177" s="1">
        <f t="shared" si="34"/>
        <v>57720</v>
      </c>
      <c r="Y177" s="37">
        <f t="shared" si="35"/>
        <v>11436.045404000019</v>
      </c>
      <c r="Z177" s="204">
        <f t="shared" si="36"/>
        <v>0.19812968475398507</v>
      </c>
      <c r="AA177" s="204">
        <f t="shared" si="37"/>
        <v>1.4651791242271215</v>
      </c>
      <c r="AB177" s="204">
        <f>SUM($C$2:C177)*D177/SUM($B$2:B177)-1</f>
        <v>0.15927185509912167</v>
      </c>
      <c r="AC177" s="204">
        <f t="shared" si="38"/>
        <v>3.8857829654863396E-2</v>
      </c>
      <c r="AD177" s="40">
        <f t="shared" si="39"/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 t="shared" si="20"/>
        <v>0.21000000000000002</v>
      </c>
      <c r="F178" s="13">
        <f t="shared" si="21"/>
        <v>-2.4613500000000007E-2</v>
      </c>
      <c r="H178" s="5">
        <f t="shared" si="22"/>
        <v>-2.9536200000000008</v>
      </c>
      <c r="I178" s="2" t="s">
        <v>66</v>
      </c>
      <c r="J178" s="33" t="s">
        <v>1697</v>
      </c>
      <c r="K178" s="34">
        <f t="shared" si="23"/>
        <v>44095</v>
      </c>
      <c r="L178" s="34" t="str">
        <f t="shared" ca="1" si="24"/>
        <v>2020-12-01</v>
      </c>
      <c r="M178" s="18">
        <f t="shared" ca="1" si="25"/>
        <v>8640</v>
      </c>
      <c r="N178" s="19">
        <f t="shared" ca="1" si="26"/>
        <v>-0.12477677083333336</v>
      </c>
      <c r="O178" s="35">
        <f t="shared" si="27"/>
        <v>119.85923399999999</v>
      </c>
      <c r="P178" s="35">
        <f t="shared" si="28"/>
        <v>0.14076600000001349</v>
      </c>
      <c r="Q178" s="36">
        <f t="shared" si="29"/>
        <v>0.8</v>
      </c>
      <c r="R178" s="37">
        <f t="shared" si="30"/>
        <v>11517.580000000011</v>
      </c>
      <c r="S178" s="38">
        <f t="shared" si="31"/>
        <v>19189.440038000019</v>
      </c>
      <c r="T178" s="38"/>
      <c r="U178" s="38"/>
      <c r="V178" s="39">
        <f t="shared" si="32"/>
        <v>49914.78</v>
      </c>
      <c r="W178" s="39">
        <f t="shared" si="33"/>
        <v>69104.220038000014</v>
      </c>
      <c r="X178" s="1">
        <f t="shared" si="34"/>
        <v>57840</v>
      </c>
      <c r="Y178" s="37">
        <f t="shared" si="35"/>
        <v>11264.220038000014</v>
      </c>
      <c r="Z178" s="204">
        <f t="shared" si="36"/>
        <v>0.19474792596818835</v>
      </c>
      <c r="AA178" s="204">
        <f t="shared" si="37"/>
        <v>1.421313230169007</v>
      </c>
      <c r="AB178" s="204">
        <f>SUM($C$2:C178)*D178/SUM($B$2:B178)-1</f>
        <v>0.1481953393939397</v>
      </c>
      <c r="AC178" s="204">
        <f t="shared" si="38"/>
        <v>4.6552586574248656E-2</v>
      </c>
      <c r="AD178" s="40">
        <f t="shared" si="39"/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 t="shared" si="20"/>
        <v>0.22000000000000003</v>
      </c>
      <c r="F179" s="13">
        <f t="shared" si="21"/>
        <v>-1.3676444444444382E-2</v>
      </c>
      <c r="H179" s="5">
        <f t="shared" si="22"/>
        <v>-1.8463199999999915</v>
      </c>
      <c r="I179" s="2" t="s">
        <v>66</v>
      </c>
      <c r="J179" s="33" t="s">
        <v>1699</v>
      </c>
      <c r="K179" s="34">
        <f t="shared" si="23"/>
        <v>44096</v>
      </c>
      <c r="L179" s="34" t="str">
        <f t="shared" ca="1" si="24"/>
        <v>2020-12-01</v>
      </c>
      <c r="M179" s="18">
        <f t="shared" ca="1" si="25"/>
        <v>9585</v>
      </c>
      <c r="N179" s="19">
        <f t="shared" ca="1" si="26"/>
        <v>-7.0308482003129572E-2</v>
      </c>
      <c r="O179" s="35">
        <f t="shared" si="27"/>
        <v>134.839584</v>
      </c>
      <c r="P179" s="35">
        <f t="shared" si="28"/>
        <v>0.16041599999999789</v>
      </c>
      <c r="Q179" s="36">
        <f t="shared" si="29"/>
        <v>0.9</v>
      </c>
      <c r="R179" s="37">
        <f t="shared" si="30"/>
        <v>11599.420000000011</v>
      </c>
      <c r="S179" s="38">
        <f t="shared" si="31"/>
        <v>19111.204392000018</v>
      </c>
      <c r="T179" s="38"/>
      <c r="U179" s="38"/>
      <c r="V179" s="39">
        <f t="shared" si="32"/>
        <v>49914.78</v>
      </c>
      <c r="W179" s="39">
        <f t="shared" si="33"/>
        <v>69025.984392000013</v>
      </c>
      <c r="X179" s="1">
        <f t="shared" si="34"/>
        <v>57975</v>
      </c>
      <c r="Y179" s="37">
        <f t="shared" si="35"/>
        <v>11050.984392000013</v>
      </c>
      <c r="Z179" s="204">
        <f t="shared" si="36"/>
        <v>0.1906163758861581</v>
      </c>
      <c r="AA179" s="204">
        <f t="shared" si="37"/>
        <v>1.3710524516700557</v>
      </c>
      <c r="AB179" s="204">
        <f>SUM($C$2:C179)*D179/SUM($B$2:B179)-1</f>
        <v>0.13469985388349537</v>
      </c>
      <c r="AC179" s="204">
        <f t="shared" si="38"/>
        <v>5.5916522002662727E-2</v>
      </c>
      <c r="AD179" s="40">
        <f t="shared" si="39"/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 t="shared" ref="E180:E216" si="40">10%*Q180+13%</f>
        <v>0.22000000000000003</v>
      </c>
      <c r="F180" s="13">
        <f t="shared" ref="F180:F211" si="41">IF(G180="",($F$1*C180-B180)/B180,H180/B180)</f>
        <v>-1.7050962962962837E-2</v>
      </c>
      <c r="H180" s="5">
        <f t="shared" ref="H180:H211" si="42">IF(G180="",$F$1*C180-B180,G180-B180)</f>
        <v>-2.3018799999999828</v>
      </c>
      <c r="I180" s="2" t="s">
        <v>66</v>
      </c>
      <c r="J180" s="33" t="s">
        <v>1701</v>
      </c>
      <c r="K180" s="34">
        <f t="shared" ref="K180:K211" si="43">DATE(MID(J180,1,4),MID(J180,5,2),MID(J180,7,2))</f>
        <v>44097</v>
      </c>
      <c r="L180" s="34" t="str">
        <f t="shared" ref="L180:L216" ca="1" si="44">IF(LEN(J180) &gt; 15,DATE(MID(J180,12,4),MID(J180,16,2),MID(J180,18,2)),TEXT(TODAY(),"yyyy-mm-dd"))</f>
        <v>2020-12-01</v>
      </c>
      <c r="M180" s="18">
        <f t="shared" ref="M180:M211" ca="1" si="45">(L180-K180+1)*B180</f>
        <v>9450</v>
      </c>
      <c r="N180" s="19">
        <f t="shared" ref="N180:N211" ca="1" si="46">H180/M180*365</f>
        <v>-8.8908592592591928E-2</v>
      </c>
      <c r="O180" s="35">
        <f t="shared" ref="O180:O216" si="47">D180*C180</f>
        <v>134.834992</v>
      </c>
      <c r="P180" s="35">
        <f t="shared" ref="P180:P211" si="48">B180-O180</f>
        <v>0.16500800000000027</v>
      </c>
      <c r="Q180" s="36">
        <f t="shared" ref="Q180:Q216" si="49">B180/150</f>
        <v>0.9</v>
      </c>
      <c r="R180" s="37">
        <f t="shared" ref="R180:R216" si="50">R179+C180-T180</f>
        <v>11680.98000000001</v>
      </c>
      <c r="S180" s="38">
        <f t="shared" ref="S180:S211" si="51">R180*D180</f>
        <v>19310.996136000016</v>
      </c>
      <c r="T180" s="38"/>
      <c r="U180" s="38"/>
      <c r="V180" s="39">
        <f t="shared" ref="V180:V211" si="52">V179+U180</f>
        <v>49914.78</v>
      </c>
      <c r="W180" s="39">
        <f t="shared" ref="W180:W211" si="53">V180+S180</f>
        <v>69225.776136000015</v>
      </c>
      <c r="X180" s="1">
        <f t="shared" ref="X180:X216" si="54">X179+B180</f>
        <v>58110</v>
      </c>
      <c r="Y180" s="37">
        <f t="shared" ref="Y180:Y211" si="55">W180-X180</f>
        <v>11115.776136000015</v>
      </c>
      <c r="Z180" s="204">
        <f t="shared" ref="Z180:Z216" si="56">W180/X180-1</f>
        <v>0.19128852410944797</v>
      </c>
      <c r="AA180" s="204">
        <f t="shared" ref="AA180:AA216" si="57">S180/(X180-V180)-1</f>
        <v>1.3563731218930077</v>
      </c>
      <c r="AB180" s="204">
        <f>SUM($C$2:C180)*D180/SUM($B$2:B180)-1</f>
        <v>0.13779735699054552</v>
      </c>
      <c r="AC180" s="204">
        <f t="shared" ref="AC180:AC211" si="58">Z180-AB180</f>
        <v>5.349116711890245E-2</v>
      </c>
      <c r="AD180" s="40">
        <f t="shared" ref="AD180:AD216" si="59"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 t="shared" si="40"/>
        <v>0.22000000000000003</v>
      </c>
      <c r="F181" s="13">
        <f t="shared" si="41"/>
        <v>1.0268148148148376E-3</v>
      </c>
      <c r="H181" s="5">
        <f t="shared" si="42"/>
        <v>0.13862000000000307</v>
      </c>
      <c r="I181" s="2" t="s">
        <v>66</v>
      </c>
      <c r="J181" s="33" t="s">
        <v>1703</v>
      </c>
      <c r="K181" s="34">
        <f t="shared" si="43"/>
        <v>44098</v>
      </c>
      <c r="L181" s="34" t="str">
        <f t="shared" ca="1" si="44"/>
        <v>2020-12-01</v>
      </c>
      <c r="M181" s="18">
        <f t="shared" ca="1" si="45"/>
        <v>9315</v>
      </c>
      <c r="N181" s="19">
        <f t="shared" ca="1" si="46"/>
        <v>5.4317015566292129E-3</v>
      </c>
      <c r="O181" s="35">
        <f t="shared" si="47"/>
        <v>134.84791000000001</v>
      </c>
      <c r="P181" s="35">
        <f t="shared" si="48"/>
        <v>0.15208999999998696</v>
      </c>
      <c r="Q181" s="36">
        <f t="shared" si="49"/>
        <v>0.9</v>
      </c>
      <c r="R181" s="37">
        <f t="shared" si="50"/>
        <v>11764.04000000001</v>
      </c>
      <c r="S181" s="38">
        <f t="shared" si="51"/>
        <v>19098.918940000014</v>
      </c>
      <c r="T181" s="38"/>
      <c r="U181" s="38"/>
      <c r="V181" s="39">
        <f t="shared" si="52"/>
        <v>49914.78</v>
      </c>
      <c r="W181" s="39">
        <f t="shared" si="53"/>
        <v>69013.698940000017</v>
      </c>
      <c r="X181" s="1">
        <f t="shared" si="54"/>
        <v>58245</v>
      </c>
      <c r="Y181" s="37">
        <f t="shared" si="55"/>
        <v>10768.698940000017</v>
      </c>
      <c r="Z181" s="204">
        <f t="shared" si="56"/>
        <v>0.18488623813202887</v>
      </c>
      <c r="AA181" s="204">
        <f t="shared" si="57"/>
        <v>1.2927268355457611</v>
      </c>
      <c r="AB181" s="204">
        <f>SUM($C$2:C181)*D181/SUM($B$2:B181)-1</f>
        <v>0.11671658163265342</v>
      </c>
      <c r="AC181" s="204">
        <f t="shared" si="58"/>
        <v>6.8169656499375453E-2</v>
      </c>
      <c r="AD181" s="40">
        <f t="shared" si="59"/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 t="shared" si="40"/>
        <v>0.22000000000000003</v>
      </c>
      <c r="F182" s="13">
        <f t="shared" si="41"/>
        <v>-4.1940740740747733E-4</v>
      </c>
      <c r="H182" s="5">
        <f t="shared" si="42"/>
        <v>-5.6620000000009441E-2</v>
      </c>
      <c r="I182" s="2" t="s">
        <v>66</v>
      </c>
      <c r="J182" s="33" t="s">
        <v>1705</v>
      </c>
      <c r="K182" s="34">
        <f t="shared" si="43"/>
        <v>44099</v>
      </c>
      <c r="L182" s="34" t="str">
        <f t="shared" ca="1" si="44"/>
        <v>2020-12-01</v>
      </c>
      <c r="M182" s="18">
        <f t="shared" ca="1" si="45"/>
        <v>9180</v>
      </c>
      <c r="N182" s="19">
        <f t="shared" ca="1" si="46"/>
        <v>-2.2512309368195476E-3</v>
      </c>
      <c r="O182" s="35">
        <f t="shared" si="47"/>
        <v>134.843852</v>
      </c>
      <c r="P182" s="35">
        <f t="shared" si="48"/>
        <v>0.15614800000000173</v>
      </c>
      <c r="Q182" s="36">
        <f t="shared" si="49"/>
        <v>0.9</v>
      </c>
      <c r="R182" s="37">
        <f t="shared" si="50"/>
        <v>11846.98000000001</v>
      </c>
      <c r="S182" s="38">
        <f t="shared" si="51"/>
        <v>19260.820084000017</v>
      </c>
      <c r="T182" s="38"/>
      <c r="U182" s="38"/>
      <c r="V182" s="39">
        <f t="shared" si="52"/>
        <v>49914.78</v>
      </c>
      <c r="W182" s="39">
        <f t="shared" si="53"/>
        <v>69175.60008400002</v>
      </c>
      <c r="X182" s="1">
        <f t="shared" si="54"/>
        <v>58380</v>
      </c>
      <c r="Y182" s="37">
        <f t="shared" si="55"/>
        <v>10795.60008400002</v>
      </c>
      <c r="Z182" s="204">
        <f t="shared" si="56"/>
        <v>0.18491949441589628</v>
      </c>
      <c r="AA182" s="204">
        <f t="shared" si="57"/>
        <v>1.2752887797363819</v>
      </c>
      <c r="AB182" s="204">
        <f>SUM($C$2:C182)*D182/SUM($B$2:B182)-1</f>
        <v>0.11765677619900528</v>
      </c>
      <c r="AC182" s="204">
        <f t="shared" si="58"/>
        <v>6.7262718216891004E-2</v>
      </c>
      <c r="AD182" s="40">
        <f t="shared" si="59"/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 t="shared" si="40"/>
        <v>0.22000000000000003</v>
      </c>
      <c r="F183" s="13">
        <f t="shared" si="41"/>
        <v>-3.1913333333334405E-3</v>
      </c>
      <c r="H183" s="5">
        <f t="shared" si="42"/>
        <v>-0.43083000000001448</v>
      </c>
      <c r="I183" s="2" t="s">
        <v>66</v>
      </c>
      <c r="J183" s="33" t="s">
        <v>1724</v>
      </c>
      <c r="K183" s="34">
        <f t="shared" si="43"/>
        <v>44102</v>
      </c>
      <c r="L183" s="34" t="str">
        <f t="shared" ca="1" si="44"/>
        <v>2020-12-01</v>
      </c>
      <c r="M183" s="18">
        <f t="shared" ca="1" si="45"/>
        <v>8775</v>
      </c>
      <c r="N183" s="19">
        <f t="shared" ca="1" si="46"/>
        <v>-1.7920564102564703E-2</v>
      </c>
      <c r="O183" s="35">
        <f t="shared" si="47"/>
        <v>134.84211299999998</v>
      </c>
      <c r="P183" s="35">
        <f t="shared" si="48"/>
        <v>0.15788700000001654</v>
      </c>
      <c r="Q183" s="36">
        <f t="shared" si="49"/>
        <v>0.9</v>
      </c>
      <c r="R183" s="37">
        <f t="shared" si="50"/>
        <v>11929.69000000001</v>
      </c>
      <c r="S183" s="38">
        <f t="shared" si="51"/>
        <v>19448.973607000018</v>
      </c>
      <c r="T183" s="38"/>
      <c r="U183" s="38"/>
      <c r="V183" s="39">
        <f t="shared" si="52"/>
        <v>49914.78</v>
      </c>
      <c r="W183" s="39">
        <f t="shared" si="53"/>
        <v>69363.753607000021</v>
      </c>
      <c r="X183" s="1">
        <f t="shared" si="54"/>
        <v>58515</v>
      </c>
      <c r="Y183" s="37">
        <f t="shared" si="55"/>
        <v>10848.753607000021</v>
      </c>
      <c r="Z183" s="204">
        <f t="shared" si="56"/>
        <v>0.1854012408271386</v>
      </c>
      <c r="AA183" s="204">
        <f t="shared" si="57"/>
        <v>1.2614507078888697</v>
      </c>
      <c r="AB183" s="204">
        <f>SUM($C$2:C183)*D183/SUM($B$2:B183)-1</f>
        <v>0.12009871219319113</v>
      </c>
      <c r="AC183" s="204">
        <f t="shared" si="58"/>
        <v>6.5302528633947476E-2</v>
      </c>
      <c r="AD183" s="40">
        <f t="shared" si="59"/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 t="shared" si="40"/>
        <v>0.22000000000000003</v>
      </c>
      <c r="F184" s="13">
        <f t="shared" si="41"/>
        <v>-5.2401481481480355E-3</v>
      </c>
      <c r="H184" s="5">
        <f t="shared" si="42"/>
        <v>-0.70741999999998484</v>
      </c>
      <c r="I184" s="2" t="s">
        <v>66</v>
      </c>
      <c r="J184" s="33" t="s">
        <v>1726</v>
      </c>
      <c r="K184" s="34">
        <f t="shared" si="43"/>
        <v>44103</v>
      </c>
      <c r="L184" s="34" t="str">
        <f t="shared" ca="1" si="44"/>
        <v>2020-12-01</v>
      </c>
      <c r="M184" s="18">
        <f t="shared" ca="1" si="45"/>
        <v>8640</v>
      </c>
      <c r="N184" s="19">
        <f t="shared" ca="1" si="46"/>
        <v>-2.9885219907406765E-2</v>
      </c>
      <c r="O184" s="35">
        <f t="shared" si="47"/>
        <v>134.845598</v>
      </c>
      <c r="P184" s="35">
        <f t="shared" si="48"/>
        <v>0.15440200000000459</v>
      </c>
      <c r="Q184" s="36">
        <f t="shared" si="49"/>
        <v>0.9</v>
      </c>
      <c r="R184" s="37">
        <f t="shared" si="50"/>
        <v>12012.23000000001</v>
      </c>
      <c r="S184" s="38">
        <f t="shared" si="51"/>
        <v>19624.380151000016</v>
      </c>
      <c r="T184" s="38"/>
      <c r="U184" s="38"/>
      <c r="V184" s="39">
        <f t="shared" si="52"/>
        <v>49914.78</v>
      </c>
      <c r="W184" s="39">
        <f t="shared" si="53"/>
        <v>69539.160151000018</v>
      </c>
      <c r="X184" s="1">
        <f t="shared" si="54"/>
        <v>58650</v>
      </c>
      <c r="Y184" s="37">
        <f t="shared" si="55"/>
        <v>10889.160151000018</v>
      </c>
      <c r="Z184" s="204">
        <f t="shared" si="56"/>
        <v>0.18566342968456984</v>
      </c>
      <c r="AA184" s="204">
        <f t="shared" si="57"/>
        <v>1.2465810993884543</v>
      </c>
      <c r="AB184" s="204">
        <f>SUM($C$2:C184)*D184/SUM($B$2:B184)-1</f>
        <v>0.12177774081512149</v>
      </c>
      <c r="AC184" s="204">
        <f t="shared" si="58"/>
        <v>6.3885688869448343E-2</v>
      </c>
      <c r="AD184" s="40">
        <f t="shared" si="59"/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 t="shared" si="40"/>
        <v>0.22000000000000003</v>
      </c>
      <c r="F185" s="13">
        <f t="shared" si="41"/>
        <v>-4.2759999999999665E-3</v>
      </c>
      <c r="H185" s="5">
        <f t="shared" si="42"/>
        <v>-0.57725999999999544</v>
      </c>
      <c r="I185" s="2" t="s">
        <v>66</v>
      </c>
      <c r="J185" s="33" t="s">
        <v>1728</v>
      </c>
      <c r="K185" s="34">
        <f t="shared" si="43"/>
        <v>44104</v>
      </c>
      <c r="L185" s="34" t="str">
        <f t="shared" ca="1" si="44"/>
        <v>2020-12-01</v>
      </c>
      <c r="M185" s="18">
        <f t="shared" ca="1" si="45"/>
        <v>8505</v>
      </c>
      <c r="N185" s="19">
        <f t="shared" ca="1" si="46"/>
        <v>-2.4773650793650598E-2</v>
      </c>
      <c r="O185" s="35">
        <f t="shared" si="47"/>
        <v>134.83583999999999</v>
      </c>
      <c r="P185" s="35">
        <f t="shared" si="48"/>
        <v>0.16416000000000963</v>
      </c>
      <c r="Q185" s="36">
        <f t="shared" si="49"/>
        <v>0.9</v>
      </c>
      <c r="R185" s="37">
        <f t="shared" si="50"/>
        <v>12094.850000000011</v>
      </c>
      <c r="S185" s="38">
        <f t="shared" si="51"/>
        <v>19738.795200000019</v>
      </c>
      <c r="T185" s="38"/>
      <c r="U185" s="38"/>
      <c r="V185" s="39">
        <f t="shared" si="52"/>
        <v>49914.78</v>
      </c>
      <c r="W185" s="39">
        <f t="shared" si="53"/>
        <v>69653.575200000021</v>
      </c>
      <c r="X185" s="1">
        <f t="shared" si="54"/>
        <v>58785</v>
      </c>
      <c r="Y185" s="37">
        <f t="shared" si="55"/>
        <v>10868.575200000021</v>
      </c>
      <c r="Z185" s="204">
        <f t="shared" si="56"/>
        <v>0.18488687930594572</v>
      </c>
      <c r="AA185" s="204">
        <f t="shared" si="57"/>
        <v>1.2252881213769236</v>
      </c>
      <c r="AB185" s="204">
        <f>SUM($C$2:C185)*D185/SUM($B$2:B185)-1</f>
        <v>0.11996623266745043</v>
      </c>
      <c r="AC185" s="204">
        <f t="shared" si="58"/>
        <v>6.4920646638495283E-2</v>
      </c>
      <c r="AD185" s="40">
        <f t="shared" si="59"/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 t="shared" si="40"/>
        <v>0.22000000000000003</v>
      </c>
      <c r="F186" s="13">
        <f t="shared" si="41"/>
        <v>-2.2835851851851885E-2</v>
      </c>
      <c r="H186" s="5">
        <f t="shared" si="42"/>
        <v>-3.0828400000000045</v>
      </c>
      <c r="I186" s="2" t="s">
        <v>66</v>
      </c>
      <c r="J186" s="33" t="s">
        <v>1730</v>
      </c>
      <c r="K186" s="34">
        <f t="shared" si="43"/>
        <v>44113</v>
      </c>
      <c r="L186" s="34" t="str">
        <f t="shared" ca="1" si="44"/>
        <v>2020-12-01</v>
      </c>
      <c r="M186" s="18">
        <f t="shared" ca="1" si="45"/>
        <v>7290</v>
      </c>
      <c r="N186" s="19">
        <f t="shared" ca="1" si="46"/>
        <v>-0.15435344307270255</v>
      </c>
      <c r="O186" s="35">
        <f t="shared" si="47"/>
        <v>134.83604</v>
      </c>
      <c r="P186" s="35">
        <f t="shared" si="48"/>
        <v>0.16396000000000299</v>
      </c>
      <c r="Q186" s="36">
        <f t="shared" si="49"/>
        <v>0.9</v>
      </c>
      <c r="R186" s="37">
        <f t="shared" si="50"/>
        <v>12175.930000000011</v>
      </c>
      <c r="S186" s="38">
        <f t="shared" si="51"/>
        <v>20248.571590000018</v>
      </c>
      <c r="T186" s="38"/>
      <c r="U186" s="38"/>
      <c r="V186" s="39">
        <f t="shared" si="52"/>
        <v>49914.78</v>
      </c>
      <c r="W186" s="39">
        <f t="shared" si="53"/>
        <v>70163.35159000002</v>
      </c>
      <c r="X186" s="1">
        <f t="shared" si="54"/>
        <v>58920</v>
      </c>
      <c r="Y186" s="37">
        <f t="shared" si="55"/>
        <v>11243.35159000002</v>
      </c>
      <c r="Z186" s="204">
        <f t="shared" si="56"/>
        <v>0.19082402562797052</v>
      </c>
      <c r="AA186" s="204">
        <f t="shared" si="57"/>
        <v>1.2485371362387609</v>
      </c>
      <c r="AB186" s="204">
        <f>SUM($C$2:C186)*D186/SUM($B$2:B186)-1</f>
        <v>0.14049077810247468</v>
      </c>
      <c r="AC186" s="204">
        <f t="shared" si="58"/>
        <v>5.0333247525495839E-2</v>
      </c>
      <c r="AD186" s="40">
        <f t="shared" si="59"/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 t="shared" si="40"/>
        <v>0.22000000000000003</v>
      </c>
      <c r="F187" s="13">
        <f t="shared" si="41"/>
        <v>-4.9952518518518604E-2</v>
      </c>
      <c r="H187" s="5">
        <f t="shared" si="42"/>
        <v>-6.7435900000000117</v>
      </c>
      <c r="I187" s="2" t="s">
        <v>66</v>
      </c>
      <c r="J187" s="33" t="s">
        <v>1732</v>
      </c>
      <c r="K187" s="34">
        <f t="shared" si="43"/>
        <v>44116</v>
      </c>
      <c r="L187" s="34" t="str">
        <f t="shared" ca="1" si="44"/>
        <v>2020-12-01</v>
      </c>
      <c r="M187" s="18">
        <f t="shared" ca="1" si="45"/>
        <v>6885</v>
      </c>
      <c r="N187" s="19">
        <f t="shared" ca="1" si="46"/>
        <v>-0.35750331880900571</v>
      </c>
      <c r="O187" s="35">
        <f t="shared" si="47"/>
        <v>134.846598</v>
      </c>
      <c r="P187" s="35">
        <f t="shared" si="48"/>
        <v>0.15340199999999982</v>
      </c>
      <c r="Q187" s="36">
        <f t="shared" si="49"/>
        <v>0.9</v>
      </c>
      <c r="R187" s="37">
        <f t="shared" si="50"/>
        <v>12254.760000000011</v>
      </c>
      <c r="S187" s="38">
        <f t="shared" si="51"/>
        <v>20962.992456000018</v>
      </c>
      <c r="T187" s="38"/>
      <c r="U187" s="38"/>
      <c r="V187" s="39">
        <f t="shared" si="52"/>
        <v>49914.78</v>
      </c>
      <c r="W187" s="39">
        <f t="shared" si="53"/>
        <v>70877.772456000021</v>
      </c>
      <c r="X187" s="1">
        <f t="shared" si="54"/>
        <v>59055</v>
      </c>
      <c r="Y187" s="37">
        <f t="shared" si="55"/>
        <v>11822.772456000021</v>
      </c>
      <c r="Z187" s="204">
        <f t="shared" si="56"/>
        <v>0.20019934732029498</v>
      </c>
      <c r="AA187" s="204">
        <f t="shared" si="57"/>
        <v>1.293488828058845</v>
      </c>
      <c r="AB187" s="204">
        <f>SUM($C$2:C187)*D187/SUM($B$2:B187)-1</f>
        <v>0.17222312720930288</v>
      </c>
      <c r="AC187" s="204">
        <f t="shared" si="58"/>
        <v>2.79762201109921E-2</v>
      </c>
      <c r="AD187" s="40">
        <f t="shared" si="59"/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 t="shared" si="40"/>
        <v>0.21000000000000002</v>
      </c>
      <c r="F188" s="13">
        <f t="shared" si="41"/>
        <v>-5.3085999999999939E-2</v>
      </c>
      <c r="H188" s="5">
        <f t="shared" si="42"/>
        <v>-6.3703199999999924</v>
      </c>
      <c r="I188" s="2" t="s">
        <v>66</v>
      </c>
      <c r="J188" s="33" t="s">
        <v>1734</v>
      </c>
      <c r="K188" s="34">
        <f t="shared" si="43"/>
        <v>44117</v>
      </c>
      <c r="L188" s="34" t="str">
        <f t="shared" ca="1" si="44"/>
        <v>2020-12-01</v>
      </c>
      <c r="M188" s="18">
        <f t="shared" ca="1" si="45"/>
        <v>6000</v>
      </c>
      <c r="N188" s="19">
        <f t="shared" ca="1" si="46"/>
        <v>-0.38752779999999948</v>
      </c>
      <c r="O188" s="35">
        <f t="shared" si="47"/>
        <v>119.859408</v>
      </c>
      <c r="P188" s="35">
        <f t="shared" si="48"/>
        <v>0.14059199999999805</v>
      </c>
      <c r="Q188" s="36">
        <f t="shared" si="49"/>
        <v>0.8</v>
      </c>
      <c r="R188" s="37">
        <f t="shared" si="50"/>
        <v>11676.290000000012</v>
      </c>
      <c r="S188" s="38">
        <f t="shared" si="51"/>
        <v>20038.848898000018</v>
      </c>
      <c r="T188" s="38">
        <v>648.30999999999995</v>
      </c>
      <c r="U188" s="38">
        <v>1107.07</v>
      </c>
      <c r="V188" s="39">
        <f t="shared" si="52"/>
        <v>51021.85</v>
      </c>
      <c r="W188" s="39">
        <f t="shared" si="53"/>
        <v>71060.698898000017</v>
      </c>
      <c r="X188" s="1">
        <f t="shared" si="54"/>
        <v>59175</v>
      </c>
      <c r="Y188" s="37">
        <f t="shared" si="55"/>
        <v>11885.698898000017</v>
      </c>
      <c r="Z188" s="204">
        <f t="shared" si="56"/>
        <v>0.20085676211237891</v>
      </c>
      <c r="AA188" s="204">
        <f t="shared" si="57"/>
        <v>1.4578045170271632</v>
      </c>
      <c r="AB188" s="204">
        <f>SUM($C$2:C188)*D188/SUM($B$2:B188)-1</f>
        <v>0.17524012044753157</v>
      </c>
      <c r="AC188" s="204">
        <f t="shared" si="58"/>
        <v>2.5616641664847339E-2</v>
      </c>
      <c r="AD188" s="40">
        <f t="shared" si="59"/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 t="shared" si="40"/>
        <v>0.21000000000000002</v>
      </c>
      <c r="F189" s="13">
        <f t="shared" si="41"/>
        <v>-4.7120333333333285E-2</v>
      </c>
      <c r="H189" s="5">
        <f t="shared" si="42"/>
        <v>-5.6544399999999939</v>
      </c>
      <c r="I189" s="2" t="s">
        <v>66</v>
      </c>
      <c r="J189" s="33" t="s">
        <v>1743</v>
      </c>
      <c r="K189" s="34">
        <f t="shared" si="43"/>
        <v>44118</v>
      </c>
      <c r="L189" s="34" t="str">
        <f t="shared" ca="1" si="44"/>
        <v>2020-12-01</v>
      </c>
      <c r="M189" s="18">
        <f t="shared" ca="1" si="45"/>
        <v>5880</v>
      </c>
      <c r="N189" s="19">
        <f t="shared" ca="1" si="46"/>
        <v>-0.35099840136054383</v>
      </c>
      <c r="O189" s="35">
        <f t="shared" si="47"/>
        <v>119.86254000000001</v>
      </c>
      <c r="P189" s="35">
        <f t="shared" si="48"/>
        <v>0.13745999999999015</v>
      </c>
      <c r="Q189" s="36">
        <f t="shared" si="49"/>
        <v>0.8</v>
      </c>
      <c r="R189" s="37">
        <f t="shared" si="50"/>
        <v>11746.570000000012</v>
      </c>
      <c r="S189" s="38">
        <f t="shared" si="51"/>
        <v>20033.775135000022</v>
      </c>
      <c r="T189" s="38"/>
      <c r="U189" s="38"/>
      <c r="V189" s="39">
        <f t="shared" si="52"/>
        <v>51021.85</v>
      </c>
      <c r="W189" s="39">
        <f t="shared" si="53"/>
        <v>71055.625135000024</v>
      </c>
      <c r="X189" s="1">
        <f t="shared" si="54"/>
        <v>59295</v>
      </c>
      <c r="Y189" s="37">
        <f t="shared" si="55"/>
        <v>11760.625135000024</v>
      </c>
      <c r="Z189" s="204">
        <f t="shared" si="56"/>
        <v>0.1983409247828658</v>
      </c>
      <c r="AA189" s="204">
        <f t="shared" si="57"/>
        <v>1.4215413881048957</v>
      </c>
      <c r="AB189" s="204">
        <f>SUM($C$2:C189)*D189/SUM($B$2:B189)-1</f>
        <v>0.1671337747695858</v>
      </c>
      <c r="AC189" s="204">
        <f t="shared" si="58"/>
        <v>3.1207150013280005E-2</v>
      </c>
      <c r="AD189" s="40">
        <f t="shared" si="59"/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 t="shared" si="40"/>
        <v>0.21000000000000002</v>
      </c>
      <c r="F190" s="13">
        <f t="shared" si="41"/>
        <v>-4.6306833333333228E-2</v>
      </c>
      <c r="H190" s="5">
        <f t="shared" si="42"/>
        <v>-5.5568199999999877</v>
      </c>
      <c r="I190" s="2" t="s">
        <v>66</v>
      </c>
      <c r="J190" s="33" t="s">
        <v>1745</v>
      </c>
      <c r="K190" s="34">
        <f t="shared" si="43"/>
        <v>44119</v>
      </c>
      <c r="L190" s="34" t="str">
        <f t="shared" ca="1" si="44"/>
        <v>2020-12-01</v>
      </c>
      <c r="M190" s="18">
        <f t="shared" ca="1" si="45"/>
        <v>5760</v>
      </c>
      <c r="N190" s="19">
        <f t="shared" ca="1" si="46"/>
        <v>-0.35212487847222146</v>
      </c>
      <c r="O190" s="35">
        <f t="shared" si="47"/>
        <v>119.85232600000001</v>
      </c>
      <c r="P190" s="35">
        <f t="shared" si="48"/>
        <v>0.14767399999999498</v>
      </c>
      <c r="Q190" s="36">
        <f t="shared" si="49"/>
        <v>0.8</v>
      </c>
      <c r="R190" s="37">
        <f t="shared" si="50"/>
        <v>11816.910000000013</v>
      </c>
      <c r="S190" s="38">
        <f t="shared" si="51"/>
        <v>20134.832949000021</v>
      </c>
      <c r="T190" s="38"/>
      <c r="U190" s="38"/>
      <c r="V190" s="39">
        <f t="shared" si="52"/>
        <v>51021.85</v>
      </c>
      <c r="W190" s="39">
        <f t="shared" si="53"/>
        <v>71156.682949000024</v>
      </c>
      <c r="X190" s="1">
        <f t="shared" si="54"/>
        <v>59415</v>
      </c>
      <c r="Y190" s="37">
        <f t="shared" si="55"/>
        <v>11741.682949000024</v>
      </c>
      <c r="Z190" s="204">
        <f t="shared" si="56"/>
        <v>0.19762152569216562</v>
      </c>
      <c r="AA190" s="204">
        <f t="shared" si="57"/>
        <v>1.3989602174392233</v>
      </c>
      <c r="AB190" s="204">
        <f>SUM($C$2:C190)*D190/SUM($B$2:B190)-1</f>
        <v>0.16527154728593318</v>
      </c>
      <c r="AC190" s="204">
        <f t="shared" si="58"/>
        <v>3.2349978406232438E-2</v>
      </c>
      <c r="AD190" s="40">
        <f t="shared" si="59"/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 t="shared" si="40"/>
        <v>0.21000000000000002</v>
      </c>
      <c r="F191" s="13">
        <f t="shared" si="41"/>
        <v>-4.4951000000000005E-2</v>
      </c>
      <c r="H191" s="5">
        <f t="shared" si="42"/>
        <v>-5.3941200000000009</v>
      </c>
      <c r="I191" s="2" t="s">
        <v>66</v>
      </c>
      <c r="J191" s="33" t="s">
        <v>1747</v>
      </c>
      <c r="K191" s="34">
        <f t="shared" si="43"/>
        <v>44120</v>
      </c>
      <c r="L191" s="34" t="str">
        <f t="shared" ca="1" si="44"/>
        <v>2020-12-01</v>
      </c>
      <c r="M191" s="18">
        <f t="shared" ca="1" si="45"/>
        <v>5640</v>
      </c>
      <c r="N191" s="19">
        <f t="shared" ca="1" si="46"/>
        <v>-0.34908755319148943</v>
      </c>
      <c r="O191" s="35">
        <f t="shared" si="47"/>
        <v>119.85365999999999</v>
      </c>
      <c r="P191" s="35">
        <f t="shared" si="48"/>
        <v>0.14634000000000924</v>
      </c>
      <c r="Q191" s="36">
        <f t="shared" si="49"/>
        <v>0.8</v>
      </c>
      <c r="R191" s="37">
        <f t="shared" si="50"/>
        <v>11887.350000000013</v>
      </c>
      <c r="S191" s="38">
        <f t="shared" si="51"/>
        <v>20226.326025000024</v>
      </c>
      <c r="T191" s="38"/>
      <c r="U191" s="38"/>
      <c r="V191" s="39">
        <f t="shared" si="52"/>
        <v>51021.85</v>
      </c>
      <c r="W191" s="39">
        <f t="shared" si="53"/>
        <v>71248.176025000022</v>
      </c>
      <c r="X191" s="1">
        <f t="shared" si="54"/>
        <v>59535</v>
      </c>
      <c r="Y191" s="37">
        <f t="shared" si="55"/>
        <v>11713.176025000022</v>
      </c>
      <c r="Z191" s="204">
        <f t="shared" si="56"/>
        <v>0.19674436927857597</v>
      </c>
      <c r="AA191" s="204">
        <f t="shared" si="57"/>
        <v>1.3758921227747685</v>
      </c>
      <c r="AB191" s="204">
        <f>SUM($C$2:C191)*D191/SUM($B$2:B191)-1</f>
        <v>0.16287748496955889</v>
      </c>
      <c r="AC191" s="204">
        <f t="shared" si="58"/>
        <v>3.3866884309017076E-2</v>
      </c>
      <c r="AD191" s="40">
        <f t="shared" si="59"/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 t="shared" si="40"/>
        <v>0.21000000000000002</v>
      </c>
      <c r="F192" s="13">
        <f t="shared" si="41"/>
        <v>-3.7900666666666777E-2</v>
      </c>
      <c r="H192" s="5">
        <f t="shared" si="42"/>
        <v>-4.548080000000013</v>
      </c>
      <c r="I192" s="2" t="s">
        <v>66</v>
      </c>
      <c r="J192" s="33" t="s">
        <v>1749</v>
      </c>
      <c r="K192" s="34">
        <f t="shared" si="43"/>
        <v>44123</v>
      </c>
      <c r="L192" s="34" t="str">
        <f t="shared" ca="1" si="44"/>
        <v>2020-12-01</v>
      </c>
      <c r="M192" s="18">
        <f t="shared" ca="1" si="45"/>
        <v>5280</v>
      </c>
      <c r="N192" s="19">
        <f t="shared" ca="1" si="46"/>
        <v>-0.31440325757575849</v>
      </c>
      <c r="O192" s="35">
        <f t="shared" si="47"/>
        <v>119.86563199999999</v>
      </c>
      <c r="P192" s="35">
        <f t="shared" si="48"/>
        <v>0.13436800000000915</v>
      </c>
      <c r="Q192" s="36">
        <f t="shared" si="49"/>
        <v>0.8</v>
      </c>
      <c r="R192" s="37">
        <f t="shared" si="50"/>
        <v>11958.310000000012</v>
      </c>
      <c r="S192" s="38">
        <f t="shared" si="51"/>
        <v>20199.977252000022</v>
      </c>
      <c r="T192" s="38"/>
      <c r="U192" s="38"/>
      <c r="V192" s="39">
        <f t="shared" si="52"/>
        <v>51021.85</v>
      </c>
      <c r="W192" s="39">
        <f t="shared" si="53"/>
        <v>71221.827252000017</v>
      </c>
      <c r="X192" s="1">
        <f t="shared" si="54"/>
        <v>59655</v>
      </c>
      <c r="Y192" s="37">
        <f t="shared" si="55"/>
        <v>11566.827252000017</v>
      </c>
      <c r="Z192" s="204">
        <f t="shared" si="56"/>
        <v>0.1938953524767415</v>
      </c>
      <c r="AA192" s="204">
        <f t="shared" si="57"/>
        <v>1.3398153920643123</v>
      </c>
      <c r="AB192" s="204">
        <f>SUM($C$2:C192)*D192/SUM($B$2:B192)-1</f>
        <v>0.15376391045454585</v>
      </c>
      <c r="AC192" s="204">
        <f t="shared" si="58"/>
        <v>4.0131442022195651E-2</v>
      </c>
      <c r="AD192" s="40">
        <f t="shared" si="59"/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 t="shared" si="40"/>
        <v>0.22000000000000003</v>
      </c>
      <c r="F193" s="13">
        <f t="shared" si="41"/>
        <v>-4.525229629629629E-2</v>
      </c>
      <c r="H193" s="5">
        <f t="shared" si="42"/>
        <v>-6.1090599999999995</v>
      </c>
      <c r="I193" s="2" t="s">
        <v>66</v>
      </c>
      <c r="J193" s="33" t="s">
        <v>1751</v>
      </c>
      <c r="K193" s="34">
        <f t="shared" si="43"/>
        <v>44124</v>
      </c>
      <c r="L193" s="34" t="str">
        <f t="shared" ca="1" si="44"/>
        <v>2020-12-01</v>
      </c>
      <c r="M193" s="18">
        <f t="shared" ca="1" si="45"/>
        <v>5805</v>
      </c>
      <c r="N193" s="19">
        <f t="shared" ca="1" si="46"/>
        <v>-0.38411832902670107</v>
      </c>
      <c r="O193" s="35">
        <f t="shared" si="47"/>
        <v>134.83243999999999</v>
      </c>
      <c r="P193" s="35">
        <f t="shared" si="48"/>
        <v>0.16756000000000881</v>
      </c>
      <c r="Q193" s="36">
        <f t="shared" si="49"/>
        <v>0.9</v>
      </c>
      <c r="R193" s="37">
        <f t="shared" si="50"/>
        <v>12037.530000000012</v>
      </c>
      <c r="S193" s="38">
        <f t="shared" si="51"/>
        <v>20487.876060000021</v>
      </c>
      <c r="T193" s="38"/>
      <c r="U193" s="38"/>
      <c r="V193" s="39">
        <f t="shared" si="52"/>
        <v>51021.85</v>
      </c>
      <c r="W193" s="39">
        <f t="shared" si="53"/>
        <v>71509.726060000015</v>
      </c>
      <c r="X193" s="1">
        <f t="shared" si="54"/>
        <v>59790</v>
      </c>
      <c r="Y193" s="37">
        <f t="shared" si="55"/>
        <v>11719.726060000015</v>
      </c>
      <c r="Z193" s="204">
        <f t="shared" si="56"/>
        <v>0.19601481953503952</v>
      </c>
      <c r="AA193" s="204">
        <f t="shared" si="57"/>
        <v>1.3366247224328984</v>
      </c>
      <c r="AB193" s="204">
        <f>SUM($C$2:C193)*D193/SUM($B$2:B193)-1</f>
        <v>0.16167352930092371</v>
      </c>
      <c r="AC193" s="204">
        <f t="shared" si="58"/>
        <v>3.4341290234115807E-2</v>
      </c>
      <c r="AD193" s="40">
        <f t="shared" si="59"/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 t="shared" si="40"/>
        <v>0.21000000000000002</v>
      </c>
      <c r="F194" s="13">
        <f t="shared" si="41"/>
        <v>-4.4951000000000005E-2</v>
      </c>
      <c r="H194" s="5">
        <f t="shared" si="42"/>
        <v>-5.3941200000000009</v>
      </c>
      <c r="I194" s="2" t="s">
        <v>66</v>
      </c>
      <c r="J194" s="33" t="s">
        <v>1753</v>
      </c>
      <c r="K194" s="34">
        <f t="shared" si="43"/>
        <v>44125</v>
      </c>
      <c r="L194" s="34" t="str">
        <f t="shared" ca="1" si="44"/>
        <v>2020-12-01</v>
      </c>
      <c r="M194" s="18">
        <f t="shared" ca="1" si="45"/>
        <v>5040</v>
      </c>
      <c r="N194" s="19">
        <f t="shared" ca="1" si="46"/>
        <v>-0.39064559523809533</v>
      </c>
      <c r="O194" s="35">
        <f t="shared" si="47"/>
        <v>119.860704</v>
      </c>
      <c r="P194" s="35">
        <f t="shared" si="48"/>
        <v>0.13929600000000164</v>
      </c>
      <c r="Q194" s="36">
        <f t="shared" si="49"/>
        <v>0.8</v>
      </c>
      <c r="R194" s="37">
        <f t="shared" si="50"/>
        <v>12107.970000000012</v>
      </c>
      <c r="S194" s="38">
        <f t="shared" si="51"/>
        <v>20602.92175200002</v>
      </c>
      <c r="T194" s="38"/>
      <c r="U194" s="38"/>
      <c r="V194" s="39">
        <f t="shared" si="52"/>
        <v>51021.85</v>
      </c>
      <c r="W194" s="39">
        <f t="shared" si="53"/>
        <v>71624.771752000015</v>
      </c>
      <c r="X194" s="1">
        <f t="shared" si="54"/>
        <v>59910</v>
      </c>
      <c r="Y194" s="37">
        <f t="shared" si="55"/>
        <v>11714.771752000015</v>
      </c>
      <c r="Z194" s="204">
        <f t="shared" si="56"/>
        <v>0.19553950512435336</v>
      </c>
      <c r="AA194" s="204">
        <f t="shared" si="57"/>
        <v>1.3180213826274327</v>
      </c>
      <c r="AB194" s="204">
        <f>SUM($C$2:C194)*D194/SUM($B$2:B194)-1</f>
        <v>0.16066866944288161</v>
      </c>
      <c r="AC194" s="204">
        <f t="shared" si="58"/>
        <v>3.4870835681471757E-2</v>
      </c>
      <c r="AD194" s="40">
        <f t="shared" si="59"/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 t="shared" si="40"/>
        <v>0.21000000000000002</v>
      </c>
      <c r="F195" s="13">
        <f t="shared" si="41"/>
        <v>-4.2239333333333323E-2</v>
      </c>
      <c r="H195" s="5">
        <f t="shared" si="42"/>
        <v>-5.068719999999999</v>
      </c>
      <c r="I195" s="2" t="s">
        <v>66</v>
      </c>
      <c r="J195" s="33" t="s">
        <v>1755</v>
      </c>
      <c r="K195" s="34">
        <f t="shared" si="43"/>
        <v>44126</v>
      </c>
      <c r="L195" s="34" t="str">
        <f t="shared" ca="1" si="44"/>
        <v>2020-12-01</v>
      </c>
      <c r="M195" s="18">
        <f t="shared" ca="1" si="45"/>
        <v>4920</v>
      </c>
      <c r="N195" s="19">
        <f t="shared" ca="1" si="46"/>
        <v>-0.3760330894308942</v>
      </c>
      <c r="O195" s="35">
        <f t="shared" si="47"/>
        <v>119.861952</v>
      </c>
      <c r="P195" s="35">
        <f t="shared" si="48"/>
        <v>0.13804799999999773</v>
      </c>
      <c r="Q195" s="36">
        <f t="shared" si="49"/>
        <v>0.8</v>
      </c>
      <c r="R195" s="37">
        <f t="shared" si="50"/>
        <v>12178.610000000011</v>
      </c>
      <c r="S195" s="38">
        <f t="shared" si="51"/>
        <v>20664.665448000022</v>
      </c>
      <c r="T195" s="38"/>
      <c r="U195" s="38"/>
      <c r="V195" s="39">
        <f t="shared" si="52"/>
        <v>51021.85</v>
      </c>
      <c r="W195" s="39">
        <f t="shared" si="53"/>
        <v>71686.51544800002</v>
      </c>
      <c r="X195" s="1">
        <f t="shared" si="54"/>
        <v>60030</v>
      </c>
      <c r="Y195" s="37">
        <f t="shared" si="55"/>
        <v>11656.51544800002</v>
      </c>
      <c r="Z195" s="204">
        <f t="shared" si="56"/>
        <v>0.1941781683824757</v>
      </c>
      <c r="AA195" s="204">
        <f t="shared" si="57"/>
        <v>1.293996597303555</v>
      </c>
      <c r="AB195" s="204">
        <f>SUM($C$2:C195)*D195/SUM($B$2:B195)-1</f>
        <v>0.15668400313725517</v>
      </c>
      <c r="AC195" s="204">
        <f t="shared" si="58"/>
        <v>3.7494165245220534E-2</v>
      </c>
      <c r="AD195" s="40">
        <f t="shared" si="59"/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 t="shared" si="40"/>
        <v>0.22000000000000003</v>
      </c>
      <c r="F196" s="13">
        <f t="shared" si="41"/>
        <v>-3.1031111111111107E-2</v>
      </c>
      <c r="H196" s="5">
        <f t="shared" si="42"/>
        <v>-4.1891999999999996</v>
      </c>
      <c r="I196" s="2" t="s">
        <v>66</v>
      </c>
      <c r="J196" s="33" t="s">
        <v>1757</v>
      </c>
      <c r="K196" s="34">
        <f t="shared" si="43"/>
        <v>44127</v>
      </c>
      <c r="L196" s="34" t="str">
        <f t="shared" ca="1" si="44"/>
        <v>2020-12-01</v>
      </c>
      <c r="M196" s="18">
        <f t="shared" ca="1" si="45"/>
        <v>5400</v>
      </c>
      <c r="N196" s="19">
        <f t="shared" ca="1" si="46"/>
        <v>-0.28315888888888885</v>
      </c>
      <c r="O196" s="35">
        <f t="shared" si="47"/>
        <v>134.83884</v>
      </c>
      <c r="P196" s="35">
        <f t="shared" si="48"/>
        <v>0.16115999999999531</v>
      </c>
      <c r="Q196" s="36">
        <f t="shared" si="49"/>
        <v>0.9</v>
      </c>
      <c r="R196" s="37">
        <f t="shared" si="50"/>
        <v>12259.010000000011</v>
      </c>
      <c r="S196" s="38">
        <f t="shared" si="51"/>
        <v>20559.585671000019</v>
      </c>
      <c r="T196" s="38"/>
      <c r="U196" s="38"/>
      <c r="V196" s="39">
        <f t="shared" si="52"/>
        <v>51021.85</v>
      </c>
      <c r="W196" s="39">
        <f t="shared" si="53"/>
        <v>71581.435671000014</v>
      </c>
      <c r="X196" s="1">
        <f t="shared" si="54"/>
        <v>60165</v>
      </c>
      <c r="Y196" s="37">
        <f t="shared" si="55"/>
        <v>11416.435671000014</v>
      </c>
      <c r="Z196" s="204">
        <f t="shared" si="56"/>
        <v>0.18975210954874111</v>
      </c>
      <c r="AA196" s="204">
        <f t="shared" si="57"/>
        <v>1.2486326562508561</v>
      </c>
      <c r="AB196" s="204">
        <f>SUM($C$2:C196)*D196/SUM($B$2:B196)-1</f>
        <v>0.14253013983649243</v>
      </c>
      <c r="AC196" s="204">
        <f t="shared" si="58"/>
        <v>4.7221969712248679E-2</v>
      </c>
      <c r="AD196" s="40">
        <f t="shared" si="59"/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 t="shared" si="40"/>
        <v>0.22000000000000003</v>
      </c>
      <c r="F197" s="13">
        <f t="shared" si="41"/>
        <v>-2.5848814814814762E-2</v>
      </c>
      <c r="H197" s="5">
        <f t="shared" si="42"/>
        <v>-3.4895899999999926</v>
      </c>
      <c r="I197" s="2" t="s">
        <v>66</v>
      </c>
      <c r="J197" s="33" t="s">
        <v>1759</v>
      </c>
      <c r="K197" s="34">
        <f t="shared" si="43"/>
        <v>44130</v>
      </c>
      <c r="L197" s="34" t="str">
        <f t="shared" ca="1" si="44"/>
        <v>2020-12-01</v>
      </c>
      <c r="M197" s="18">
        <f t="shared" ca="1" si="45"/>
        <v>4995</v>
      </c>
      <c r="N197" s="19">
        <f t="shared" ca="1" si="46"/>
        <v>-0.25499506506506453</v>
      </c>
      <c r="O197" s="35">
        <f t="shared" si="47"/>
        <v>134.83252299999998</v>
      </c>
      <c r="P197" s="35">
        <f t="shared" si="48"/>
        <v>0.16747700000001942</v>
      </c>
      <c r="Q197" s="36">
        <f t="shared" si="49"/>
        <v>0.9</v>
      </c>
      <c r="R197" s="37">
        <f t="shared" si="50"/>
        <v>12339.840000000011</v>
      </c>
      <c r="S197" s="38">
        <f t="shared" si="51"/>
        <v>20584.087104000017</v>
      </c>
      <c r="T197" s="38"/>
      <c r="U197" s="38"/>
      <c r="V197" s="39">
        <f t="shared" si="52"/>
        <v>51021.85</v>
      </c>
      <c r="W197" s="39">
        <f t="shared" si="53"/>
        <v>71605.937104000011</v>
      </c>
      <c r="X197" s="1">
        <f t="shared" si="54"/>
        <v>60300</v>
      </c>
      <c r="Y197" s="37">
        <f t="shared" si="55"/>
        <v>11305.937104000011</v>
      </c>
      <c r="Z197" s="204">
        <f t="shared" si="56"/>
        <v>0.18749481101160881</v>
      </c>
      <c r="AA197" s="204">
        <f t="shared" si="57"/>
        <v>1.2185551110943469</v>
      </c>
      <c r="AB197" s="204">
        <f>SUM($C$2:C197)*D197/SUM($B$2:B197)-1</f>
        <v>0.13571180684045148</v>
      </c>
      <c r="AC197" s="204">
        <f t="shared" si="58"/>
        <v>5.1783004171157332E-2</v>
      </c>
      <c r="AD197" s="40">
        <f t="shared" si="59"/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 t="shared" si="40"/>
        <v>0.22000000000000003</v>
      </c>
      <c r="F198" s="13">
        <f t="shared" si="41"/>
        <v>-2.7536074074074199E-2</v>
      </c>
      <c r="H198" s="5">
        <f t="shared" si="42"/>
        <v>-3.7173700000000167</v>
      </c>
      <c r="I198" s="2" t="s">
        <v>66</v>
      </c>
      <c r="J198" s="33" t="s">
        <v>1761</v>
      </c>
      <c r="K198" s="34">
        <f t="shared" si="43"/>
        <v>44131</v>
      </c>
      <c r="L198" s="34" t="str">
        <f t="shared" ca="1" si="44"/>
        <v>2020-12-01</v>
      </c>
      <c r="M198" s="18">
        <f t="shared" ca="1" si="45"/>
        <v>4860</v>
      </c>
      <c r="N198" s="19">
        <f t="shared" ca="1" si="46"/>
        <v>-0.27918519547325227</v>
      </c>
      <c r="O198" s="35">
        <f t="shared" si="47"/>
        <v>134.83299</v>
      </c>
      <c r="P198" s="35">
        <f t="shared" si="48"/>
        <v>0.16701000000000477</v>
      </c>
      <c r="Q198" s="36">
        <f t="shared" si="49"/>
        <v>0.9</v>
      </c>
      <c r="R198" s="37">
        <f t="shared" si="50"/>
        <v>12420.530000000012</v>
      </c>
      <c r="S198" s="38">
        <f t="shared" si="51"/>
        <v>20754.705630000019</v>
      </c>
      <c r="T198" s="38"/>
      <c r="U198" s="38"/>
      <c r="V198" s="39">
        <f t="shared" si="52"/>
        <v>51021.85</v>
      </c>
      <c r="W198" s="39">
        <f t="shared" si="53"/>
        <v>71776.555630000017</v>
      </c>
      <c r="X198" s="1">
        <f t="shared" si="54"/>
        <v>60435</v>
      </c>
      <c r="Y198" s="37">
        <f t="shared" si="55"/>
        <v>11341.555630000017</v>
      </c>
      <c r="Z198" s="204">
        <f t="shared" si="56"/>
        <v>0.18766535335484424</v>
      </c>
      <c r="AA198" s="204">
        <f t="shared" si="57"/>
        <v>1.2048629449227959</v>
      </c>
      <c r="AB198" s="204">
        <f>SUM($C$2:C198)*D198/SUM($B$2:B198)-1</f>
        <v>0.13699623068432709</v>
      </c>
      <c r="AC198" s="204">
        <f t="shared" si="58"/>
        <v>5.0669122670517153E-2</v>
      </c>
      <c r="AD198" s="40">
        <f t="shared" si="59"/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 t="shared" si="40"/>
        <v>0.22000000000000003</v>
      </c>
      <c r="F199" s="13">
        <f t="shared" si="41"/>
        <v>-3.5008222222222267E-2</v>
      </c>
      <c r="H199" s="5">
        <f t="shared" si="42"/>
        <v>-4.7261100000000056</v>
      </c>
      <c r="I199" s="2" t="s">
        <v>66</v>
      </c>
      <c r="J199" s="33" t="s">
        <v>1763</v>
      </c>
      <c r="K199" s="34">
        <f t="shared" si="43"/>
        <v>44132</v>
      </c>
      <c r="L199" s="34" t="str">
        <f t="shared" ca="1" si="44"/>
        <v>2020-12-01</v>
      </c>
      <c r="M199" s="18">
        <f t="shared" ca="1" si="45"/>
        <v>4725</v>
      </c>
      <c r="N199" s="19">
        <f t="shared" ca="1" si="46"/>
        <v>-0.36508574603174648</v>
      </c>
      <c r="O199" s="35">
        <f t="shared" si="47"/>
        <v>134.83787999999998</v>
      </c>
      <c r="P199" s="35">
        <f t="shared" si="48"/>
        <v>0.16212000000001581</v>
      </c>
      <c r="Q199" s="36">
        <f t="shared" si="49"/>
        <v>0.9</v>
      </c>
      <c r="R199" s="37">
        <f t="shared" si="50"/>
        <v>12500.600000000011</v>
      </c>
      <c r="S199" s="38">
        <f t="shared" si="51"/>
        <v>21051.010400000017</v>
      </c>
      <c r="T199" s="38"/>
      <c r="U199" s="38"/>
      <c r="V199" s="39">
        <f t="shared" si="52"/>
        <v>51021.85</v>
      </c>
      <c r="W199" s="39">
        <f t="shared" si="53"/>
        <v>72072.86040000002</v>
      </c>
      <c r="X199" s="1">
        <f t="shared" si="54"/>
        <v>60570</v>
      </c>
      <c r="Y199" s="37">
        <f t="shared" si="55"/>
        <v>11502.86040000002</v>
      </c>
      <c r="Z199" s="204">
        <f t="shared" si="56"/>
        <v>0.18991019316493341</v>
      </c>
      <c r="AA199" s="204">
        <f t="shared" si="57"/>
        <v>1.2047213753449637</v>
      </c>
      <c r="AB199" s="204">
        <f>SUM($C$2:C199)*D199/SUM($B$2:B199)-1</f>
        <v>0.14511506791140438</v>
      </c>
      <c r="AC199" s="204">
        <f t="shared" si="58"/>
        <v>4.4795125253529022E-2</v>
      </c>
      <c r="AD199" s="40">
        <f t="shared" si="59"/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 t="shared" si="40"/>
        <v>0.22000000000000003</v>
      </c>
      <c r="F200" s="13">
        <f t="shared" si="41"/>
        <v>-4.2600888888888994E-2</v>
      </c>
      <c r="H200" s="5">
        <f t="shared" si="42"/>
        <v>-5.7511200000000144</v>
      </c>
      <c r="I200" s="2" t="s">
        <v>66</v>
      </c>
      <c r="J200" s="33" t="s">
        <v>1765</v>
      </c>
      <c r="K200" s="34">
        <f t="shared" si="43"/>
        <v>44133</v>
      </c>
      <c r="L200" s="34" t="str">
        <f t="shared" ca="1" si="44"/>
        <v>2020-12-01</v>
      </c>
      <c r="M200" s="18">
        <f t="shared" ca="1" si="45"/>
        <v>4590</v>
      </c>
      <c r="N200" s="19">
        <f t="shared" ca="1" si="46"/>
        <v>-0.45733307189542599</v>
      </c>
      <c r="O200" s="35">
        <f t="shared" si="47"/>
        <v>134.84145599999999</v>
      </c>
      <c r="P200" s="35">
        <f t="shared" si="48"/>
        <v>0.15854400000000624</v>
      </c>
      <c r="Q200" s="36">
        <f t="shared" si="49"/>
        <v>0.9</v>
      </c>
      <c r="R200" s="37">
        <f t="shared" si="50"/>
        <v>12580.040000000012</v>
      </c>
      <c r="S200" s="38">
        <f t="shared" si="51"/>
        <v>21353.35989600002</v>
      </c>
      <c r="T200" s="38"/>
      <c r="U200" s="38"/>
      <c r="V200" s="39">
        <f t="shared" si="52"/>
        <v>51021.85</v>
      </c>
      <c r="W200" s="39">
        <f t="shared" si="53"/>
        <v>72375.209896000015</v>
      </c>
      <c r="X200" s="1">
        <f t="shared" si="54"/>
        <v>60705</v>
      </c>
      <c r="Y200" s="37">
        <f t="shared" si="55"/>
        <v>11670.209896000015</v>
      </c>
      <c r="Z200" s="204">
        <f t="shared" si="56"/>
        <v>0.19224462393542563</v>
      </c>
      <c r="AA200" s="204">
        <f t="shared" si="57"/>
        <v>1.2052080052462286</v>
      </c>
      <c r="AB200" s="204">
        <f>SUM($C$2:C200)*D200/SUM($B$2:B200)-1</f>
        <v>0.15346275934426257</v>
      </c>
      <c r="AC200" s="204">
        <f t="shared" si="58"/>
        <v>3.8781864591163062E-2</v>
      </c>
      <c r="AD200" s="40">
        <f t="shared" si="59"/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 t="shared" si="40"/>
        <v>0.22000000000000003</v>
      </c>
      <c r="F201" s="13">
        <f t="shared" si="41"/>
        <v>-2.7656592592592445E-2</v>
      </c>
      <c r="H201" s="5">
        <f t="shared" si="42"/>
        <v>-3.7336399999999799</v>
      </c>
      <c r="I201" s="2" t="s">
        <v>66</v>
      </c>
      <c r="J201" s="33" t="s">
        <v>1767</v>
      </c>
      <c r="K201" s="34">
        <f t="shared" si="43"/>
        <v>44134</v>
      </c>
      <c r="L201" s="34" t="str">
        <f t="shared" ca="1" si="44"/>
        <v>2020-12-01</v>
      </c>
      <c r="M201" s="18">
        <f t="shared" ca="1" si="45"/>
        <v>4455</v>
      </c>
      <c r="N201" s="19">
        <f t="shared" ca="1" si="46"/>
        <v>-0.30589867564534068</v>
      </c>
      <c r="O201" s="35">
        <f t="shared" si="47"/>
        <v>134.840484</v>
      </c>
      <c r="P201" s="35">
        <f t="shared" si="48"/>
        <v>0.15951599999999644</v>
      </c>
      <c r="Q201" s="36">
        <f t="shared" si="49"/>
        <v>0.9</v>
      </c>
      <c r="R201" s="37">
        <f t="shared" si="50"/>
        <v>12660.720000000012</v>
      </c>
      <c r="S201" s="38">
        <f t="shared" si="51"/>
        <v>21159.86133600002</v>
      </c>
      <c r="T201" s="38"/>
      <c r="U201" s="38"/>
      <c r="V201" s="39">
        <f t="shared" si="52"/>
        <v>51021.85</v>
      </c>
      <c r="W201" s="39">
        <f t="shared" si="53"/>
        <v>72181.711336000022</v>
      </c>
      <c r="X201" s="1">
        <f t="shared" si="54"/>
        <v>60840</v>
      </c>
      <c r="Y201" s="37">
        <f t="shared" si="55"/>
        <v>11341.711336000022</v>
      </c>
      <c r="Z201" s="204">
        <f t="shared" si="56"/>
        <v>0.18641866101249205</v>
      </c>
      <c r="AA201" s="204">
        <f t="shared" si="57"/>
        <v>1.1551780463733001</v>
      </c>
      <c r="AB201" s="204">
        <f>SUM($C$2:C201)*D201/SUM($B$2:B201)-1</f>
        <v>0.13505656378466591</v>
      </c>
      <c r="AC201" s="204">
        <f t="shared" si="58"/>
        <v>5.1362097227826142E-2</v>
      </c>
      <c r="AD201" s="40">
        <f t="shared" si="59"/>
        <v>0.24765659259259248</v>
      </c>
    </row>
    <row r="202" spans="1:30">
      <c r="A202" s="31" t="s">
        <v>1856</v>
      </c>
      <c r="B202" s="245">
        <v>135</v>
      </c>
      <c r="C202" s="178">
        <v>80.260000000000005</v>
      </c>
      <c r="D202" s="179">
        <v>1.6800999999999999</v>
      </c>
      <c r="E202" s="32">
        <f t="shared" si="40"/>
        <v>0.22000000000000003</v>
      </c>
      <c r="F202" s="13">
        <f t="shared" si="41"/>
        <v>-3.2718370370370335E-2</v>
      </c>
      <c r="H202" s="5">
        <f t="shared" si="42"/>
        <v>-4.4169799999999952</v>
      </c>
      <c r="I202" s="2" t="s">
        <v>66</v>
      </c>
      <c r="J202" s="33" t="s">
        <v>1857</v>
      </c>
      <c r="K202" s="34">
        <f t="shared" si="43"/>
        <v>44137</v>
      </c>
      <c r="L202" s="34" t="str">
        <f t="shared" ca="1" si="44"/>
        <v>2020-12-01</v>
      </c>
      <c r="M202" s="18">
        <f t="shared" ca="1" si="45"/>
        <v>4050</v>
      </c>
      <c r="N202" s="19">
        <f t="shared" ca="1" si="46"/>
        <v>-0.3980735061728391</v>
      </c>
      <c r="O202" s="35">
        <f t="shared" si="47"/>
        <v>134.84482600000001</v>
      </c>
      <c r="P202" s="35">
        <f t="shared" si="48"/>
        <v>0.15517399999998815</v>
      </c>
      <c r="Q202" s="36">
        <f t="shared" si="49"/>
        <v>0.9</v>
      </c>
      <c r="R202" s="37">
        <f t="shared" si="50"/>
        <v>12740.980000000012</v>
      </c>
      <c r="S202" s="38">
        <f t="shared" si="51"/>
        <v>21406.120498000018</v>
      </c>
      <c r="T202" s="38"/>
      <c r="U202" s="38"/>
      <c r="V202" s="39">
        <f t="shared" si="52"/>
        <v>51021.85</v>
      </c>
      <c r="W202" s="39">
        <f t="shared" si="53"/>
        <v>72427.97049800001</v>
      </c>
      <c r="X202" s="1">
        <f t="shared" si="54"/>
        <v>60975</v>
      </c>
      <c r="Y202" s="37">
        <f t="shared" si="55"/>
        <v>11452.97049800001</v>
      </c>
      <c r="Z202" s="204">
        <f t="shared" si="56"/>
        <v>0.18783059447314487</v>
      </c>
      <c r="AA202" s="204">
        <f t="shared" si="57"/>
        <v>1.1506880231886405</v>
      </c>
      <c r="AB202" s="204">
        <f>SUM($C$2:C202)*D202/SUM($B$2:B202)-1</f>
        <v>0.14034060064935083</v>
      </c>
      <c r="AC202" s="204">
        <f t="shared" si="58"/>
        <v>4.7489993823794041E-2</v>
      </c>
      <c r="AD202" s="40">
        <f t="shared" si="59"/>
        <v>0.25271837037037037</v>
      </c>
    </row>
    <row r="203" spans="1:30">
      <c r="A203" s="31" t="s">
        <v>1858</v>
      </c>
      <c r="B203" s="2">
        <v>135</v>
      </c>
      <c r="C203" s="178">
        <v>79.349999999999994</v>
      </c>
      <c r="D203" s="179">
        <v>1.6992</v>
      </c>
      <c r="E203" s="32">
        <f t="shared" si="40"/>
        <v>0.22000000000000003</v>
      </c>
      <c r="F203" s="13">
        <f t="shared" si="41"/>
        <v>-4.3685555555555519E-2</v>
      </c>
      <c r="H203" s="5">
        <f t="shared" si="42"/>
        <v>-5.8975499999999954</v>
      </c>
      <c r="I203" s="2" t="s">
        <v>66</v>
      </c>
      <c r="J203" s="33" t="s">
        <v>1829</v>
      </c>
      <c r="K203" s="34">
        <f t="shared" si="43"/>
        <v>44138</v>
      </c>
      <c r="L203" s="34" t="str">
        <f t="shared" ca="1" si="44"/>
        <v>2020-12-01</v>
      </c>
      <c r="M203" s="18">
        <f t="shared" ca="1" si="45"/>
        <v>3915</v>
      </c>
      <c r="N203" s="19">
        <f t="shared" ca="1" si="46"/>
        <v>-0.54983544061302636</v>
      </c>
      <c r="O203" s="35">
        <f t="shared" si="47"/>
        <v>134.83151999999998</v>
      </c>
      <c r="P203" s="35">
        <f t="shared" si="48"/>
        <v>0.16848000000001662</v>
      </c>
      <c r="Q203" s="36">
        <f t="shared" si="49"/>
        <v>0.9</v>
      </c>
      <c r="R203" s="37">
        <f t="shared" si="50"/>
        <v>12820.330000000013</v>
      </c>
      <c r="S203" s="38">
        <f t="shared" si="51"/>
        <v>21784.304736000024</v>
      </c>
      <c r="T203" s="38"/>
      <c r="U203" s="38"/>
      <c r="V203" s="39">
        <f t="shared" si="52"/>
        <v>51021.85</v>
      </c>
      <c r="W203" s="39">
        <f t="shared" si="53"/>
        <v>72806.154736000026</v>
      </c>
      <c r="X203" s="1">
        <f t="shared" si="54"/>
        <v>61110</v>
      </c>
      <c r="Y203" s="37">
        <f t="shared" si="55"/>
        <v>11696.154736000026</v>
      </c>
      <c r="Z203" s="204">
        <f t="shared" si="56"/>
        <v>0.19139510286368888</v>
      </c>
      <c r="AA203" s="204">
        <f t="shared" si="57"/>
        <v>1.1593954031214864</v>
      </c>
      <c r="AB203" s="204">
        <f>SUM($C$2:C203)*D203/SUM($B$2:B203)-1</f>
        <v>0.15255537318255263</v>
      </c>
      <c r="AC203" s="204">
        <f t="shared" si="58"/>
        <v>3.8839729681136248E-2</v>
      </c>
      <c r="AD203" s="40">
        <f t="shared" si="59"/>
        <v>0.26368555555555556</v>
      </c>
    </row>
    <row r="204" spans="1:30">
      <c r="A204" s="31" t="s">
        <v>1859</v>
      </c>
      <c r="B204" s="2">
        <v>135</v>
      </c>
      <c r="C204" s="178">
        <v>78.790000000000006</v>
      </c>
      <c r="D204" s="179">
        <v>1.7113</v>
      </c>
      <c r="E204" s="32">
        <f t="shared" si="40"/>
        <v>0.22000000000000003</v>
      </c>
      <c r="F204" s="13">
        <f t="shared" si="41"/>
        <v>-5.0434592592592427E-2</v>
      </c>
      <c r="H204" s="5">
        <f t="shared" si="42"/>
        <v>-6.808669999999978</v>
      </c>
      <c r="I204" s="2" t="s">
        <v>66</v>
      </c>
      <c r="J204" s="33" t="s">
        <v>1831</v>
      </c>
      <c r="K204" s="34">
        <f t="shared" si="43"/>
        <v>44139</v>
      </c>
      <c r="L204" s="34" t="str">
        <f t="shared" ca="1" si="44"/>
        <v>2020-12-01</v>
      </c>
      <c r="M204" s="18">
        <f t="shared" ca="1" si="45"/>
        <v>3780</v>
      </c>
      <c r="N204" s="19">
        <f t="shared" ca="1" si="46"/>
        <v>-0.657450939153437</v>
      </c>
      <c r="O204" s="35">
        <f t="shared" si="47"/>
        <v>134.83332700000003</v>
      </c>
      <c r="P204" s="35">
        <f t="shared" si="48"/>
        <v>0.16667299999997454</v>
      </c>
      <c r="Q204" s="36">
        <f t="shared" si="49"/>
        <v>0.9</v>
      </c>
      <c r="R204" s="37">
        <f t="shared" si="50"/>
        <v>12899.120000000014</v>
      </c>
      <c r="S204" s="38">
        <f t="shared" si="51"/>
        <v>22074.264056000025</v>
      </c>
      <c r="T204" s="38"/>
      <c r="U204" s="38"/>
      <c r="V204" s="39">
        <f t="shared" si="52"/>
        <v>51021.85</v>
      </c>
      <c r="W204" s="39">
        <f t="shared" si="53"/>
        <v>73096.11405600002</v>
      </c>
      <c r="X204" s="1">
        <f t="shared" si="54"/>
        <v>61245</v>
      </c>
      <c r="Y204" s="37">
        <f t="shared" si="55"/>
        <v>11851.11405600002</v>
      </c>
      <c r="Z204" s="204">
        <f t="shared" si="56"/>
        <v>0.19350337261817319</v>
      </c>
      <c r="AA204" s="204">
        <f t="shared" si="57"/>
        <v>1.1592429002802485</v>
      </c>
      <c r="AB204" s="204">
        <f>SUM($C$2:C204)*D204/SUM($B$2:B204)-1</f>
        <v>0.15998138020721697</v>
      </c>
      <c r="AC204" s="204">
        <f t="shared" si="58"/>
        <v>3.3521992410956214E-2</v>
      </c>
      <c r="AD204" s="40">
        <f t="shared" si="59"/>
        <v>0.27043459259259245</v>
      </c>
    </row>
    <row r="205" spans="1:30">
      <c r="A205" s="31" t="s">
        <v>1860</v>
      </c>
      <c r="B205" s="2">
        <v>135</v>
      </c>
      <c r="C205" s="178">
        <v>77.69</v>
      </c>
      <c r="D205" s="179">
        <v>1.7356</v>
      </c>
      <c r="E205" s="32">
        <f t="shared" si="40"/>
        <v>0.22000000000000003</v>
      </c>
      <c r="F205" s="13">
        <f t="shared" si="41"/>
        <v>-6.3691629629629654E-2</v>
      </c>
      <c r="H205" s="5">
        <f t="shared" si="42"/>
        <v>-8.5983700000000027</v>
      </c>
      <c r="I205" s="2" t="s">
        <v>66</v>
      </c>
      <c r="J205" s="33" t="s">
        <v>1833</v>
      </c>
      <c r="K205" s="34">
        <f t="shared" si="43"/>
        <v>44140</v>
      </c>
      <c r="L205" s="34" t="str">
        <f t="shared" ca="1" si="44"/>
        <v>2020-12-01</v>
      </c>
      <c r="M205" s="18">
        <f t="shared" ca="1" si="45"/>
        <v>3645</v>
      </c>
      <c r="N205" s="19">
        <f t="shared" ca="1" si="46"/>
        <v>-0.8610164746227712</v>
      </c>
      <c r="O205" s="35">
        <f t="shared" si="47"/>
        <v>134.838764</v>
      </c>
      <c r="P205" s="35">
        <f t="shared" si="48"/>
        <v>0.16123600000000238</v>
      </c>
      <c r="Q205" s="36">
        <f t="shared" si="49"/>
        <v>0.9</v>
      </c>
      <c r="R205" s="37">
        <f t="shared" si="50"/>
        <v>12976.810000000014</v>
      </c>
      <c r="S205" s="38">
        <f t="shared" si="51"/>
        <v>22522.551436000023</v>
      </c>
      <c r="T205" s="38"/>
      <c r="U205" s="38"/>
      <c r="V205" s="39">
        <f t="shared" si="52"/>
        <v>51021.85</v>
      </c>
      <c r="W205" s="39">
        <f t="shared" si="53"/>
        <v>73544.401436000015</v>
      </c>
      <c r="X205" s="1">
        <f t="shared" si="54"/>
        <v>61380</v>
      </c>
      <c r="Y205" s="37">
        <f t="shared" si="55"/>
        <v>12164.401436000015</v>
      </c>
      <c r="Z205" s="204">
        <f t="shared" si="56"/>
        <v>0.19818184157706109</v>
      </c>
      <c r="AA205" s="204">
        <f t="shared" si="57"/>
        <v>1.1743797334466115</v>
      </c>
      <c r="AB205" s="204">
        <f>SUM($C$2:C205)*D205/SUM($B$2:B205)-1</f>
        <v>0.17560009770666696</v>
      </c>
      <c r="AC205" s="204">
        <f t="shared" si="58"/>
        <v>2.2581743870394133E-2</v>
      </c>
      <c r="AD205" s="40">
        <f t="shared" si="59"/>
        <v>0.28369162962962968</v>
      </c>
    </row>
    <row r="206" spans="1:30">
      <c r="A206" s="31" t="s">
        <v>1861</v>
      </c>
      <c r="B206" s="2">
        <v>120</v>
      </c>
      <c r="C206" s="178">
        <v>69.06</v>
      </c>
      <c r="D206" s="179">
        <v>1.7356</v>
      </c>
      <c r="E206" s="32">
        <f t="shared" si="40"/>
        <v>0.21000000000000002</v>
      </c>
      <c r="F206" s="13">
        <f t="shared" si="41"/>
        <v>-6.3661500000000024E-2</v>
      </c>
      <c r="H206" s="5">
        <f t="shared" si="42"/>
        <v>-7.6393800000000027</v>
      </c>
      <c r="I206" s="2" t="s">
        <v>66</v>
      </c>
      <c r="J206" s="33" t="s">
        <v>1835</v>
      </c>
      <c r="K206" s="34">
        <f t="shared" si="43"/>
        <v>44141</v>
      </c>
      <c r="L206" s="34" t="str">
        <f t="shared" ca="1" si="44"/>
        <v>2020-12-01</v>
      </c>
      <c r="M206" s="18">
        <f t="shared" ca="1" si="45"/>
        <v>3120</v>
      </c>
      <c r="N206" s="19">
        <f t="shared" ca="1" si="46"/>
        <v>-0.89370951923076947</v>
      </c>
      <c r="O206" s="35">
        <f t="shared" si="47"/>
        <v>119.86053600000001</v>
      </c>
      <c r="P206" s="35">
        <f t="shared" si="48"/>
        <v>0.1394639999999896</v>
      </c>
      <c r="Q206" s="36">
        <f t="shared" si="49"/>
        <v>0.8</v>
      </c>
      <c r="R206" s="37">
        <f t="shared" si="50"/>
        <v>13045.870000000014</v>
      </c>
      <c r="S206" s="38">
        <f t="shared" si="51"/>
        <v>22642.411972000024</v>
      </c>
      <c r="T206" s="38"/>
      <c r="U206" s="38"/>
      <c r="V206" s="39">
        <f t="shared" si="52"/>
        <v>51021.85</v>
      </c>
      <c r="W206" s="39">
        <f t="shared" si="53"/>
        <v>73664.261972000022</v>
      </c>
      <c r="X206" s="1">
        <f t="shared" si="54"/>
        <v>61500</v>
      </c>
      <c r="Y206" s="37">
        <f t="shared" si="55"/>
        <v>12164.261972000022</v>
      </c>
      <c r="Z206" s="204">
        <f t="shared" si="56"/>
        <v>0.19779287759349629</v>
      </c>
      <c r="AA206" s="204">
        <f t="shared" si="57"/>
        <v>1.1609169530880949</v>
      </c>
      <c r="AB206" s="204">
        <f>SUM($C$2:C206)*D206/SUM($B$2:B206)-1</f>
        <v>0.1748491160913439</v>
      </c>
      <c r="AC206" s="204">
        <f t="shared" si="58"/>
        <v>2.2943761502152382E-2</v>
      </c>
      <c r="AD206" s="40">
        <f t="shared" si="59"/>
        <v>0.27366150000000006</v>
      </c>
    </row>
    <row r="207" spans="1:30">
      <c r="A207" s="31" t="s">
        <v>1862</v>
      </c>
      <c r="B207" s="2">
        <v>120</v>
      </c>
      <c r="C207" s="178">
        <v>67.790000000000006</v>
      </c>
      <c r="D207" s="179">
        <v>1.7682</v>
      </c>
      <c r="E207" s="32">
        <f t="shared" si="40"/>
        <v>0.21000000000000002</v>
      </c>
      <c r="F207" s="13">
        <f t="shared" si="41"/>
        <v>-8.08805833333332E-2</v>
      </c>
      <c r="H207" s="5">
        <f t="shared" si="42"/>
        <v>-9.7056699999999836</v>
      </c>
      <c r="I207" s="2" t="s">
        <v>66</v>
      </c>
      <c r="J207" s="33" t="s">
        <v>1837</v>
      </c>
      <c r="K207" s="34">
        <f t="shared" si="43"/>
        <v>44144</v>
      </c>
      <c r="L207" s="34" t="str">
        <f t="shared" ca="1" si="44"/>
        <v>2020-12-01</v>
      </c>
      <c r="M207" s="18">
        <f t="shared" ca="1" si="45"/>
        <v>2760</v>
      </c>
      <c r="N207" s="19">
        <f t="shared" ca="1" si="46"/>
        <v>-1.2835396920289832</v>
      </c>
      <c r="O207" s="35">
        <f t="shared" si="47"/>
        <v>119.86627800000001</v>
      </c>
      <c r="P207" s="35">
        <f t="shared" si="48"/>
        <v>0.13372199999999168</v>
      </c>
      <c r="Q207" s="36">
        <f t="shared" si="49"/>
        <v>0.8</v>
      </c>
      <c r="R207" s="37">
        <f t="shared" si="50"/>
        <v>7777.7700000000141</v>
      </c>
      <c r="S207" s="38">
        <f t="shared" si="51"/>
        <v>13752.652914000026</v>
      </c>
      <c r="T207" s="38">
        <v>5335.89</v>
      </c>
      <c r="U207" s="38">
        <v>9387.75</v>
      </c>
      <c r="V207" s="39">
        <f t="shared" si="52"/>
        <v>60409.599999999999</v>
      </c>
      <c r="W207" s="39">
        <f t="shared" si="53"/>
        <v>74162.252914000026</v>
      </c>
      <c r="X207" s="1">
        <f t="shared" si="54"/>
        <v>61620</v>
      </c>
      <c r="Y207" s="37">
        <f t="shared" si="55"/>
        <v>12542.252914000026</v>
      </c>
      <c r="Z207" s="204">
        <f t="shared" si="56"/>
        <v>0.20354191681272349</v>
      </c>
      <c r="AA207" s="204">
        <f t="shared" si="57"/>
        <v>10.362072797422348</v>
      </c>
      <c r="AB207" s="204">
        <f>SUM($C$2:C207)*D207/SUM($B$2:B207)-1</f>
        <v>0.19607867710206262</v>
      </c>
      <c r="AC207" s="204">
        <f t="shared" si="58"/>
        <v>7.4632397106608739E-3</v>
      </c>
      <c r="AD207" s="40">
        <f t="shared" si="59"/>
        <v>0.29088058333333322</v>
      </c>
    </row>
    <row r="208" spans="1:30">
      <c r="A208" s="31" t="s">
        <v>1863</v>
      </c>
      <c r="B208" s="2">
        <v>120</v>
      </c>
      <c r="C208" s="178">
        <v>68.150000000000006</v>
      </c>
      <c r="D208" s="179">
        <v>1.7587999999999999</v>
      </c>
      <c r="E208" s="32">
        <f t="shared" si="40"/>
        <v>0.21000000000000002</v>
      </c>
      <c r="F208" s="13">
        <f t="shared" si="41"/>
        <v>-7.5999583333333245E-2</v>
      </c>
      <c r="H208" s="5">
        <f t="shared" si="42"/>
        <v>-9.1199499999999887</v>
      </c>
      <c r="I208" s="2" t="s">
        <v>66</v>
      </c>
      <c r="J208" s="33" t="s">
        <v>1839</v>
      </c>
      <c r="K208" s="34">
        <f t="shared" si="43"/>
        <v>44145</v>
      </c>
      <c r="L208" s="34" t="str">
        <f t="shared" ca="1" si="44"/>
        <v>2020-12-01</v>
      </c>
      <c r="M208" s="18">
        <f t="shared" ca="1" si="45"/>
        <v>2640</v>
      </c>
      <c r="N208" s="19">
        <f t="shared" ca="1" si="46"/>
        <v>-1.2609021780303014</v>
      </c>
      <c r="O208" s="35">
        <f t="shared" si="47"/>
        <v>119.86222000000001</v>
      </c>
      <c r="P208" s="35">
        <f t="shared" si="48"/>
        <v>0.13777999999999224</v>
      </c>
      <c r="Q208" s="36">
        <f t="shared" si="49"/>
        <v>0.8</v>
      </c>
      <c r="R208" s="37">
        <f t="shared" si="50"/>
        <v>7845.9200000000137</v>
      </c>
      <c r="S208" s="38">
        <f t="shared" si="51"/>
        <v>13799.404096000024</v>
      </c>
      <c r="T208" s="38"/>
      <c r="U208" s="38"/>
      <c r="V208" s="39">
        <f t="shared" si="52"/>
        <v>60409.599999999999</v>
      </c>
      <c r="W208" s="39">
        <f t="shared" si="53"/>
        <v>74209.004096000019</v>
      </c>
      <c r="X208" s="1">
        <f t="shared" si="54"/>
        <v>61740</v>
      </c>
      <c r="Y208" s="37">
        <f t="shared" si="55"/>
        <v>12469.004096000019</v>
      </c>
      <c r="Z208" s="204">
        <f t="shared" si="56"/>
        <v>0.20195989789439617</v>
      </c>
      <c r="AA208" s="204">
        <f t="shared" si="57"/>
        <v>9.3723722910402945</v>
      </c>
      <c r="AB208" s="204">
        <f>SUM($C$2:C208)*D208/SUM($B$2:B208)-1</f>
        <v>0.18891607526768506</v>
      </c>
      <c r="AC208" s="204">
        <f t="shared" si="58"/>
        <v>1.304382262671111E-2</v>
      </c>
      <c r="AD208" s="40">
        <f t="shared" si="59"/>
        <v>0.28599958333333325</v>
      </c>
    </row>
    <row r="209" spans="1:30">
      <c r="A209" s="31" t="s">
        <v>1864</v>
      </c>
      <c r="B209" s="2">
        <v>120</v>
      </c>
      <c r="C209" s="178">
        <v>68.8</v>
      </c>
      <c r="D209" s="179">
        <v>1.7421</v>
      </c>
      <c r="E209" s="32">
        <f t="shared" si="40"/>
        <v>0.21000000000000002</v>
      </c>
      <c r="F209" s="13">
        <f t="shared" si="41"/>
        <v>-6.7186666666666756E-2</v>
      </c>
      <c r="H209" s="5">
        <f t="shared" si="42"/>
        <v>-8.0624000000000109</v>
      </c>
      <c r="I209" s="2" t="s">
        <v>66</v>
      </c>
      <c r="J209" s="33" t="s">
        <v>1841</v>
      </c>
      <c r="K209" s="34">
        <f t="shared" si="43"/>
        <v>44146</v>
      </c>
      <c r="L209" s="34" t="str">
        <f t="shared" ca="1" si="44"/>
        <v>2020-12-01</v>
      </c>
      <c r="M209" s="18">
        <f t="shared" ca="1" si="45"/>
        <v>2520</v>
      </c>
      <c r="N209" s="19">
        <f t="shared" ca="1" si="46"/>
        <v>-1.1677682539682555</v>
      </c>
      <c r="O209" s="35">
        <f t="shared" si="47"/>
        <v>119.85647999999999</v>
      </c>
      <c r="P209" s="35">
        <f t="shared" si="48"/>
        <v>0.14352000000000942</v>
      </c>
      <c r="Q209" s="36">
        <f t="shared" si="49"/>
        <v>0.8</v>
      </c>
      <c r="R209" s="37">
        <f t="shared" si="50"/>
        <v>7914.7200000000139</v>
      </c>
      <c r="S209" s="38">
        <f t="shared" si="51"/>
        <v>13788.233712000025</v>
      </c>
      <c r="T209" s="38"/>
      <c r="U209" s="38"/>
      <c r="V209" s="39">
        <f t="shared" si="52"/>
        <v>60409.599999999999</v>
      </c>
      <c r="W209" s="39">
        <f t="shared" si="53"/>
        <v>74197.833712000021</v>
      </c>
      <c r="X209" s="1">
        <f t="shared" si="54"/>
        <v>61860</v>
      </c>
      <c r="Y209" s="37">
        <f t="shared" si="55"/>
        <v>12337.833712000021</v>
      </c>
      <c r="Z209" s="204">
        <f t="shared" si="56"/>
        <v>0.19944768367280985</v>
      </c>
      <c r="AA209" s="204">
        <f t="shared" si="57"/>
        <v>8.5065042140099365</v>
      </c>
      <c r="AB209" s="204">
        <f>SUM($C$2:C209)*D209/SUM($B$2:B209)-1</f>
        <v>0.17687701006817025</v>
      </c>
      <c r="AC209" s="204">
        <f t="shared" si="58"/>
        <v>2.2570673604639602E-2</v>
      </c>
      <c r="AD209" s="40">
        <f t="shared" si="59"/>
        <v>0.2771866666666668</v>
      </c>
    </row>
    <row r="210" spans="1:30">
      <c r="A210" s="31" t="s">
        <v>1865</v>
      </c>
      <c r="B210" s="2">
        <v>120</v>
      </c>
      <c r="C210" s="178">
        <v>68.75</v>
      </c>
      <c r="D210" s="179">
        <v>1.7435</v>
      </c>
      <c r="E210" s="32">
        <f t="shared" si="40"/>
        <v>0.21000000000000002</v>
      </c>
      <c r="F210" s="13">
        <f t="shared" si="41"/>
        <v>-6.7864583333333311E-2</v>
      </c>
      <c r="H210" s="5">
        <f t="shared" si="42"/>
        <v>-8.1437499999999972</v>
      </c>
      <c r="I210" s="2" t="s">
        <v>66</v>
      </c>
      <c r="J210" s="33" t="s">
        <v>1843</v>
      </c>
      <c r="K210" s="34">
        <f t="shared" si="43"/>
        <v>44147</v>
      </c>
      <c r="L210" s="34" t="str">
        <f t="shared" ca="1" si="44"/>
        <v>2020-12-01</v>
      </c>
      <c r="M210" s="18">
        <f t="shared" ca="1" si="45"/>
        <v>2400</v>
      </c>
      <c r="N210" s="19">
        <f t="shared" ca="1" si="46"/>
        <v>-1.2385286458333329</v>
      </c>
      <c r="O210" s="35">
        <f t="shared" si="47"/>
        <v>119.86562500000001</v>
      </c>
      <c r="P210" s="35">
        <f t="shared" si="48"/>
        <v>0.13437499999999147</v>
      </c>
      <c r="Q210" s="36">
        <f t="shared" si="49"/>
        <v>0.8</v>
      </c>
      <c r="R210" s="37">
        <f t="shared" si="50"/>
        <v>7983.4700000000139</v>
      </c>
      <c r="S210" s="38">
        <f t="shared" si="51"/>
        <v>13919.179945000025</v>
      </c>
      <c r="T210" s="38"/>
      <c r="U210" s="38"/>
      <c r="V210" s="39">
        <f t="shared" si="52"/>
        <v>60409.599999999999</v>
      </c>
      <c r="W210" s="39">
        <f t="shared" si="53"/>
        <v>74328.779945000017</v>
      </c>
      <c r="X210" s="1">
        <f t="shared" si="54"/>
        <v>61980</v>
      </c>
      <c r="Y210" s="37">
        <f t="shared" si="55"/>
        <v>12348.779945000017</v>
      </c>
      <c r="Z210" s="204">
        <f t="shared" si="56"/>
        <v>0.19923814044853194</v>
      </c>
      <c r="AA210" s="204">
        <f t="shared" si="57"/>
        <v>7.8634615034386215</v>
      </c>
      <c r="AB210" s="204">
        <f>SUM($C$2:C210)*D210/SUM($B$2:B210)-1</f>
        <v>0.17707524038294209</v>
      </c>
      <c r="AC210" s="204">
        <f t="shared" si="58"/>
        <v>2.2162900065589852E-2</v>
      </c>
      <c r="AD210" s="40">
        <f t="shared" si="59"/>
        <v>0.2778645833333333</v>
      </c>
    </row>
    <row r="211" spans="1:30">
      <c r="A211" s="31" t="s">
        <v>1866</v>
      </c>
      <c r="B211" s="2">
        <v>120</v>
      </c>
      <c r="C211" s="178">
        <v>69.44</v>
      </c>
      <c r="D211" s="179">
        <v>1.7261</v>
      </c>
      <c r="E211" s="32">
        <f t="shared" si="40"/>
        <v>0.21000000000000002</v>
      </c>
      <c r="F211" s="13">
        <f t="shared" si="41"/>
        <v>-5.850933333333342E-2</v>
      </c>
      <c r="H211" s="5">
        <f t="shared" si="42"/>
        <v>-7.0211200000000105</v>
      </c>
      <c r="I211" s="2" t="s">
        <v>66</v>
      </c>
      <c r="J211" s="33" t="s">
        <v>1845</v>
      </c>
      <c r="K211" s="34">
        <f t="shared" si="43"/>
        <v>44148</v>
      </c>
      <c r="L211" s="34" t="str">
        <f t="shared" ca="1" si="44"/>
        <v>2020-12-01</v>
      </c>
      <c r="M211" s="18">
        <f t="shared" ca="1" si="45"/>
        <v>2280</v>
      </c>
      <c r="N211" s="19">
        <f t="shared" ca="1" si="46"/>
        <v>-1.1239950877192999</v>
      </c>
      <c r="O211" s="35">
        <f t="shared" si="47"/>
        <v>119.860384</v>
      </c>
      <c r="P211" s="35">
        <f t="shared" si="48"/>
        <v>0.13961600000000374</v>
      </c>
      <c r="Q211" s="36">
        <f t="shared" si="49"/>
        <v>0.8</v>
      </c>
      <c r="R211" s="37">
        <f t="shared" si="50"/>
        <v>8052.9100000000135</v>
      </c>
      <c r="S211" s="38">
        <f t="shared" si="51"/>
        <v>13900.127951000022</v>
      </c>
      <c r="T211" s="38"/>
      <c r="U211" s="38"/>
      <c r="V211" s="39">
        <f t="shared" si="52"/>
        <v>60409.599999999999</v>
      </c>
      <c r="W211" s="39">
        <f t="shared" si="53"/>
        <v>74309.727951000023</v>
      </c>
      <c r="X211" s="1">
        <f t="shared" si="54"/>
        <v>62100</v>
      </c>
      <c r="Y211" s="37">
        <f t="shared" si="55"/>
        <v>12209.727951000023</v>
      </c>
      <c r="Z211" s="204">
        <f t="shared" si="56"/>
        <v>0.19661397666666702</v>
      </c>
      <c r="AA211" s="204">
        <f t="shared" si="57"/>
        <v>7.2229815138428837</v>
      </c>
      <c r="AB211" s="204">
        <f>SUM($C$2:C211)*D211/SUM($B$2:B211)-1</f>
        <v>0.16463548455538257</v>
      </c>
      <c r="AC211" s="204">
        <f t="shared" si="58"/>
        <v>3.1978492111284451E-2</v>
      </c>
      <c r="AD211" s="40">
        <f t="shared" si="59"/>
        <v>0.26850933333333343</v>
      </c>
    </row>
    <row r="212" spans="1:30">
      <c r="A212" s="31" t="s">
        <v>1867</v>
      </c>
      <c r="B212" s="2">
        <v>135</v>
      </c>
      <c r="C212" s="178">
        <v>77.41</v>
      </c>
      <c r="D212" s="179">
        <v>1.7419</v>
      </c>
      <c r="E212" s="32">
        <f t="shared" si="40"/>
        <v>0.22000000000000003</v>
      </c>
      <c r="F212" s="13">
        <f t="shared" ref="F212:F216" si="60">IF(G212="",($F$1*C212-B212)/B212,H212/B212)</f>
        <v>-6.7066148148148208E-2</v>
      </c>
      <c r="H212" s="5">
        <f t="shared" ref="H212:H216" si="61">IF(G212="",$F$1*C212-B212,G212-B212)</f>
        <v>-9.0539300000000082</v>
      </c>
      <c r="I212" s="2" t="s">
        <v>66</v>
      </c>
      <c r="J212" s="33" t="s">
        <v>1847</v>
      </c>
      <c r="K212" s="34">
        <f t="shared" ref="K212:K216" si="62">DATE(MID(J212,1,4),MID(J212,5,2),MID(J212,7,2))</f>
        <v>44151</v>
      </c>
      <c r="L212" s="34" t="str">
        <f t="shared" ca="1" si="44"/>
        <v>2020-12-01</v>
      </c>
      <c r="M212" s="18">
        <f t="shared" ref="M212:M216" ca="1" si="63">(L212-K212+1)*B212</f>
        <v>2160</v>
      </c>
      <c r="N212" s="19">
        <f t="shared" ref="N212:N216" ca="1" si="64">H212/M212*365</f>
        <v>-1.529946504629631</v>
      </c>
      <c r="O212" s="35">
        <f t="shared" si="47"/>
        <v>134.84047899999999</v>
      </c>
      <c r="P212" s="35">
        <f t="shared" ref="P212:P216" si="65">B212-O212</f>
        <v>0.15952100000001224</v>
      </c>
      <c r="Q212" s="36">
        <f t="shared" si="49"/>
        <v>0.9</v>
      </c>
      <c r="R212" s="37">
        <f t="shared" si="50"/>
        <v>8130.3200000000134</v>
      </c>
      <c r="S212" s="38">
        <f t="shared" ref="S212:S216" si="66">R212*D212</f>
        <v>14162.204408000023</v>
      </c>
      <c r="T212" s="38"/>
      <c r="U212" s="38"/>
      <c r="V212" s="39">
        <f t="shared" ref="V212:V216" si="67">V211+U212</f>
        <v>60409.599999999999</v>
      </c>
      <c r="W212" s="39">
        <f t="shared" ref="W212:W216" si="68">V212+S212</f>
        <v>74571.804408000025</v>
      </c>
      <c r="X212" s="1">
        <f t="shared" si="54"/>
        <v>62235</v>
      </c>
      <c r="Y212" s="37">
        <f t="shared" ref="Y212:Y216" si="69">W212-X212</f>
        <v>12336.804408000025</v>
      </c>
      <c r="Z212" s="204">
        <f t="shared" si="56"/>
        <v>0.19822936302723582</v>
      </c>
      <c r="AA212" s="204">
        <f t="shared" si="57"/>
        <v>6.7584115306234311</v>
      </c>
      <c r="AB212" s="204">
        <f>SUM($C$2:C212)*D212/SUM($B$2:B212)-1</f>
        <v>0.17447397125603881</v>
      </c>
      <c r="AC212" s="204">
        <f t="shared" ref="AC212:AC216" si="70">Z212-AB212</f>
        <v>2.375539177119701E-2</v>
      </c>
      <c r="AD212" s="40">
        <f t="shared" si="59"/>
        <v>0.28706614814814824</v>
      </c>
    </row>
    <row r="213" spans="1:30">
      <c r="A213" s="31" t="s">
        <v>1868</v>
      </c>
      <c r="B213" s="2">
        <v>120</v>
      </c>
      <c r="C213" s="178">
        <v>68.94</v>
      </c>
      <c r="D213" s="179">
        <v>1.7386999999999999</v>
      </c>
      <c r="E213" s="32">
        <f t="shared" si="40"/>
        <v>0.21000000000000002</v>
      </c>
      <c r="F213" s="13">
        <f t="shared" si="60"/>
        <v>-6.5288500000000013E-2</v>
      </c>
      <c r="H213" s="5">
        <f t="shared" si="61"/>
        <v>-7.834620000000001</v>
      </c>
      <c r="I213" s="2" t="s">
        <v>66</v>
      </c>
      <c r="J213" s="33" t="s">
        <v>1849</v>
      </c>
      <c r="K213" s="34">
        <f t="shared" si="62"/>
        <v>44152</v>
      </c>
      <c r="L213" s="34" t="str">
        <f t="shared" ca="1" si="44"/>
        <v>2020-12-01</v>
      </c>
      <c r="M213" s="18">
        <f t="shared" ca="1" si="63"/>
        <v>1800</v>
      </c>
      <c r="N213" s="19">
        <f t="shared" ca="1" si="64"/>
        <v>-1.5886868333333337</v>
      </c>
      <c r="O213" s="35">
        <f t="shared" si="47"/>
        <v>119.86597799999998</v>
      </c>
      <c r="P213" s="35">
        <f t="shared" si="65"/>
        <v>0.13402200000001585</v>
      </c>
      <c r="Q213" s="36">
        <f t="shared" si="49"/>
        <v>0.8</v>
      </c>
      <c r="R213" s="37">
        <f t="shared" si="50"/>
        <v>8199.260000000013</v>
      </c>
      <c r="S213" s="38">
        <f t="shared" si="66"/>
        <v>14256.053362000022</v>
      </c>
      <c r="T213" s="38"/>
      <c r="U213" s="38"/>
      <c r="V213" s="39">
        <f t="shared" si="67"/>
        <v>60409.599999999999</v>
      </c>
      <c r="W213" s="39">
        <f t="shared" si="68"/>
        <v>74665.653362000026</v>
      </c>
      <c r="X213" s="1">
        <f t="shared" si="54"/>
        <v>62355</v>
      </c>
      <c r="Y213" s="37">
        <f t="shared" si="69"/>
        <v>12310.653362000026</v>
      </c>
      <c r="Z213" s="204">
        <f t="shared" si="56"/>
        <v>0.197428487883891</v>
      </c>
      <c r="AA213" s="204">
        <f t="shared" si="57"/>
        <v>6.3280833566361734</v>
      </c>
      <c r="AB213" s="204">
        <f>SUM($C$2:C213)*D213/SUM($B$2:B213)-1</f>
        <v>0.17160118656357404</v>
      </c>
      <c r="AC213" s="204">
        <f t="shared" si="70"/>
        <v>2.5827301320316964E-2</v>
      </c>
      <c r="AD213" s="40">
        <f t="shared" si="59"/>
        <v>0.27528850000000005</v>
      </c>
    </row>
    <row r="214" spans="1:30">
      <c r="A214" s="31" t="s">
        <v>1869</v>
      </c>
      <c r="B214" s="2">
        <v>120</v>
      </c>
      <c r="C214" s="178">
        <v>68.97</v>
      </c>
      <c r="D214" s="179">
        <v>1.7379</v>
      </c>
      <c r="E214" s="32">
        <f t="shared" si="40"/>
        <v>0.21000000000000002</v>
      </c>
      <c r="F214" s="13">
        <f t="shared" si="60"/>
        <v>-6.4881749999999988E-2</v>
      </c>
      <c r="H214" s="5">
        <f t="shared" si="61"/>
        <v>-7.7858099999999979</v>
      </c>
      <c r="I214" s="2" t="s">
        <v>66</v>
      </c>
      <c r="J214" s="33" t="s">
        <v>1851</v>
      </c>
      <c r="K214" s="34">
        <f t="shared" si="62"/>
        <v>44153</v>
      </c>
      <c r="L214" s="34" t="str">
        <f t="shared" ca="1" si="44"/>
        <v>2020-12-01</v>
      </c>
      <c r="M214" s="18">
        <f t="shared" ca="1" si="63"/>
        <v>1680</v>
      </c>
      <c r="N214" s="19">
        <f t="shared" ca="1" si="64"/>
        <v>-1.6915599107142854</v>
      </c>
      <c r="O214" s="35">
        <f t="shared" si="47"/>
        <v>119.86296299999999</v>
      </c>
      <c r="P214" s="35">
        <f t="shared" si="65"/>
        <v>0.13703700000000651</v>
      </c>
      <c r="Q214" s="36">
        <f t="shared" si="49"/>
        <v>0.8</v>
      </c>
      <c r="R214" s="37">
        <f t="shared" si="50"/>
        <v>8268.2300000000123</v>
      </c>
      <c r="S214" s="38">
        <f t="shared" si="66"/>
        <v>14369.356917000021</v>
      </c>
      <c r="T214" s="38"/>
      <c r="U214" s="38"/>
      <c r="V214" s="39">
        <f t="shared" si="67"/>
        <v>60409.599999999999</v>
      </c>
      <c r="W214" s="39">
        <f t="shared" si="68"/>
        <v>74778.956917000018</v>
      </c>
      <c r="X214" s="1">
        <f t="shared" si="54"/>
        <v>62475</v>
      </c>
      <c r="Y214" s="37">
        <f t="shared" si="69"/>
        <v>12303.956917000018</v>
      </c>
      <c r="Z214" s="204">
        <f t="shared" si="56"/>
        <v>0.19694208750700315</v>
      </c>
      <c r="AA214" s="204">
        <f t="shared" si="57"/>
        <v>5.9571787145347201</v>
      </c>
      <c r="AB214" s="204">
        <f>SUM($C$2:C214)*D214/SUM($B$2:B214)-1</f>
        <v>0.17035491293634508</v>
      </c>
      <c r="AC214" s="204">
        <f t="shared" si="70"/>
        <v>2.6587174570658068E-2</v>
      </c>
      <c r="AD214" s="40">
        <f t="shared" si="59"/>
        <v>0.27488175000000004</v>
      </c>
    </row>
    <row r="215" spans="1:30">
      <c r="A215" s="31" t="s">
        <v>1870</v>
      </c>
      <c r="B215" s="2">
        <v>120</v>
      </c>
      <c r="C215" s="178">
        <v>68.489999999999995</v>
      </c>
      <c r="D215" s="179">
        <v>1.7501</v>
      </c>
      <c r="E215" s="32">
        <f t="shared" si="40"/>
        <v>0.21000000000000002</v>
      </c>
      <c r="F215" s="13">
        <f t="shared" si="60"/>
        <v>-7.1389750000000043E-2</v>
      </c>
      <c r="H215" s="5">
        <f t="shared" si="61"/>
        <v>-8.5667700000000053</v>
      </c>
      <c r="I215" s="2" t="s">
        <v>66</v>
      </c>
      <c r="J215" s="33" t="s">
        <v>1853</v>
      </c>
      <c r="K215" s="34">
        <f t="shared" si="62"/>
        <v>44154</v>
      </c>
      <c r="L215" s="34" t="str">
        <f t="shared" ca="1" si="44"/>
        <v>2020-12-01</v>
      </c>
      <c r="M215" s="18">
        <f t="shared" ca="1" si="63"/>
        <v>1560</v>
      </c>
      <c r="N215" s="19">
        <f t="shared" ca="1" si="64"/>
        <v>-2.0044045192307705</v>
      </c>
      <c r="O215" s="35">
        <f t="shared" si="47"/>
        <v>119.86434899999999</v>
      </c>
      <c r="P215" s="35">
        <f t="shared" si="65"/>
        <v>0.13565100000000996</v>
      </c>
      <c r="Q215" s="36">
        <f t="shared" si="49"/>
        <v>0.8</v>
      </c>
      <c r="R215" s="37">
        <f t="shared" si="50"/>
        <v>8336.7200000000121</v>
      </c>
      <c r="S215" s="38">
        <f t="shared" si="66"/>
        <v>14590.093672000021</v>
      </c>
      <c r="T215" s="38"/>
      <c r="U215" s="38"/>
      <c r="V215" s="39">
        <f t="shared" si="67"/>
        <v>60409.599999999999</v>
      </c>
      <c r="W215" s="39">
        <f t="shared" si="68"/>
        <v>74999.693672000023</v>
      </c>
      <c r="X215" s="1">
        <f t="shared" si="54"/>
        <v>62595</v>
      </c>
      <c r="Y215" s="37">
        <f t="shared" si="69"/>
        <v>12404.693672000023</v>
      </c>
      <c r="Z215" s="204">
        <f t="shared" si="56"/>
        <v>0.19817387446281698</v>
      </c>
      <c r="AA215" s="204">
        <f t="shared" si="57"/>
        <v>5.6761662267777115</v>
      </c>
      <c r="AB215" s="204">
        <f>SUM($C$2:C215)*D215/SUM($B$2:B215)-1</f>
        <v>0.17783579117246107</v>
      </c>
      <c r="AC215" s="204">
        <f t="shared" si="70"/>
        <v>2.0338083290355913E-2</v>
      </c>
      <c r="AD215" s="40">
        <f t="shared" si="59"/>
        <v>0.28138975000000005</v>
      </c>
    </row>
    <row r="216" spans="1:30">
      <c r="A216" s="31" t="s">
        <v>1871</v>
      </c>
      <c r="B216" s="2">
        <v>120</v>
      </c>
      <c r="C216" s="178">
        <v>68.290000000000006</v>
      </c>
      <c r="D216" s="179">
        <v>1.7552000000000001</v>
      </c>
      <c r="E216" s="32">
        <f t="shared" si="40"/>
        <v>0.21000000000000002</v>
      </c>
      <c r="F216" s="13">
        <f t="shared" si="60"/>
        <v>-7.4101416666666614E-2</v>
      </c>
      <c r="H216" s="5">
        <f t="shared" si="61"/>
        <v>-8.892169999999993</v>
      </c>
      <c r="I216" s="2" t="s">
        <v>66</v>
      </c>
      <c r="J216" s="33" t="s">
        <v>1855</v>
      </c>
      <c r="K216" s="34">
        <f t="shared" si="62"/>
        <v>44155</v>
      </c>
      <c r="L216" s="34" t="str">
        <f t="shared" ca="1" si="44"/>
        <v>2020-12-01</v>
      </c>
      <c r="M216" s="18">
        <f t="shared" ca="1" si="63"/>
        <v>1440</v>
      </c>
      <c r="N216" s="19">
        <f t="shared" ca="1" si="64"/>
        <v>-2.253918090277776</v>
      </c>
      <c r="O216" s="35">
        <f t="shared" si="47"/>
        <v>119.86260800000002</v>
      </c>
      <c r="P216" s="35">
        <f t="shared" si="65"/>
        <v>0.13739199999997709</v>
      </c>
      <c r="Q216" s="36">
        <f t="shared" si="49"/>
        <v>0.8</v>
      </c>
      <c r="R216" s="37">
        <f t="shared" si="50"/>
        <v>8405.010000000013</v>
      </c>
      <c r="S216" s="38">
        <f t="shared" si="66"/>
        <v>14752.473552000023</v>
      </c>
      <c r="T216" s="38"/>
      <c r="U216" s="38"/>
      <c r="V216" s="39">
        <f t="shared" si="67"/>
        <v>60409.599999999999</v>
      </c>
      <c r="W216" s="39">
        <f t="shared" si="68"/>
        <v>75162.073552000016</v>
      </c>
      <c r="X216" s="1">
        <f t="shared" si="54"/>
        <v>62715</v>
      </c>
      <c r="Y216" s="37">
        <f t="shared" si="69"/>
        <v>12447.073552000016</v>
      </c>
      <c r="Z216" s="204">
        <f t="shared" si="56"/>
        <v>0.19847043852347945</v>
      </c>
      <c r="AA216" s="204">
        <f t="shared" si="57"/>
        <v>5.3990949735403895</v>
      </c>
      <c r="AB216" s="204">
        <f>SUM($C$2:C216)*D216/SUM($B$2:B216)-1</f>
        <v>0.18052511826205064</v>
      </c>
      <c r="AC216" s="204">
        <f t="shared" si="70"/>
        <v>1.794532026142881E-2</v>
      </c>
      <c r="AD216" s="40">
        <f t="shared" si="59"/>
        <v>0.28410141666666666</v>
      </c>
    </row>
  </sheetData>
  <autoFilter ref="A1:AD216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16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16">
    <cfRule type="dataBar" priority="1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16">
    <cfRule type="dataBar" priority="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Z2:Z216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5"/>
  <sheetViews>
    <sheetView zoomScale="80" zoomScaleNormal="80" workbookViewId="0">
      <pane xSplit="1" ySplit="1" topLeftCell="B197" activePane="bottomRight" state="frozen"/>
      <selection activeCell="G436" sqref="G436"/>
      <selection pane="topRight" activeCell="G436" sqref="G436"/>
      <selection pane="bottomLeft" activeCell="G436" sqref="G436"/>
      <selection pane="bottomRight" activeCell="Q218" sqref="Q218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ROUND(SUM(H2:H19613),2)&amp;"盈利"</f>
        <v>3068.82盈利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TEXT(ROUND(SUM(H2:H19610)/SUM(M2:M19610)*365,4),"0.00%" &amp;  " 
年化")</f>
        <v>38.61%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2020/12/1</v>
      </c>
      <c r="M32" s="44">
        <f t="shared" ref="M32:M36" ca="1" si="5">(L32-K32+1)*B32</f>
        <v>38475</v>
      </c>
      <c r="N32" s="61">
        <f t="shared" ref="N32:N36" ca="1" si="6">H32/M32*365</f>
        <v>0.14562034307992219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2020/12/1</v>
      </c>
      <c r="M33" s="44">
        <f t="shared" ca="1" si="5"/>
        <v>38070</v>
      </c>
      <c r="N33" s="61">
        <f t="shared" ca="1" si="6"/>
        <v>0.1289211639085894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2020/12/1</v>
      </c>
      <c r="M34" s="44">
        <f t="shared" ca="1" si="5"/>
        <v>37935</v>
      </c>
      <c r="N34" s="61">
        <f t="shared" ca="1" si="6"/>
        <v>0.12237420956899961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2020/12/1</v>
      </c>
      <c r="M35" s="44">
        <f t="shared" ca="1" si="5"/>
        <v>37800</v>
      </c>
      <c r="N35" s="61">
        <f t="shared" ca="1" si="6"/>
        <v>0.15710167777777787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2020/12/1</v>
      </c>
      <c r="M36" s="44">
        <f t="shared" ca="1" si="5"/>
        <v>37665</v>
      </c>
      <c r="N36" s="61">
        <f t="shared" ca="1" si="6"/>
        <v>0.15258942015133431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2020/12/1</v>
      </c>
      <c r="M40" s="44">
        <f ca="1">(L40-K40+1)*B40</f>
        <v>36855</v>
      </c>
      <c r="N40" s="61">
        <f ca="1">H40/M40*365</f>
        <v>0.16745540415140425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2020/12/1</v>
      </c>
      <c r="M41" s="44">
        <f ca="1">(L41-K41+1)*B41</f>
        <v>36720</v>
      </c>
      <c r="N41" s="61">
        <f ca="1">H41/M41*365</f>
        <v>0.14661232924836612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2020/12/1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2020/12/1</v>
      </c>
      <c r="M110" s="44">
        <f t="shared" ref="M110:M126" ca="1" si="25">(L110-K110+1)*B110</f>
        <v>22815</v>
      </c>
      <c r="N110" s="61">
        <f t="shared" ref="N110:N126" ca="1" si="26">H110/M110*365</f>
        <v>0.24904691518737718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2020/12/1</v>
      </c>
      <c r="M111" s="44">
        <f t="shared" ca="1" si="25"/>
        <v>22680</v>
      </c>
      <c r="N111" s="61">
        <f t="shared" ca="1" si="26"/>
        <v>0.2355221402116402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2020/12/1</v>
      </c>
      <c r="M112" s="44">
        <f t="shared" ca="1" si="25"/>
        <v>22545</v>
      </c>
      <c r="N112" s="61">
        <f t="shared" ca="1" si="26"/>
        <v>0.23589840718562907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2020/12/1</v>
      </c>
      <c r="M113" s="44">
        <f t="shared" ca="1" si="25"/>
        <v>22410</v>
      </c>
      <c r="N113" s="61">
        <f t="shared" ca="1" si="26"/>
        <v>0.21131262115127186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2020/12/1</v>
      </c>
      <c r="M114" s="44">
        <f t="shared" ca="1" si="25"/>
        <v>22005</v>
      </c>
      <c r="N114" s="61">
        <f t="shared" ca="1" si="26"/>
        <v>0.21265920109066125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2020/12/1</v>
      </c>
      <c r="M115" s="44">
        <f t="shared" ca="1" si="25"/>
        <v>21870</v>
      </c>
      <c r="N115" s="61">
        <f t="shared" ca="1" si="26"/>
        <v>0.20523103840877935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2020/12/1</v>
      </c>
      <c r="M116" s="44">
        <f t="shared" ca="1" si="25"/>
        <v>21735</v>
      </c>
      <c r="N116" s="61">
        <f t="shared" ca="1" si="26"/>
        <v>0.21101060593512763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2020/12/1</v>
      </c>
      <c r="M117" s="44">
        <f t="shared" ca="1" si="25"/>
        <v>21060</v>
      </c>
      <c r="N117" s="61">
        <f t="shared" ca="1" si="26"/>
        <v>0.22884335327635322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2020/12/1</v>
      </c>
      <c r="M118" s="44">
        <f t="shared" ca="1" si="25"/>
        <v>20925</v>
      </c>
      <c r="N118" s="61">
        <f t="shared" ca="1" si="26"/>
        <v>0.18731548817204335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2020/12/1</v>
      </c>
      <c r="M119" s="44">
        <f t="shared" ca="1" si="25"/>
        <v>20790</v>
      </c>
      <c r="N119" s="61">
        <f t="shared" ca="1" si="26"/>
        <v>0.18090674603174647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2020/12/1</v>
      </c>
      <c r="M120" s="44">
        <f t="shared" ca="1" si="25"/>
        <v>20655</v>
      </c>
      <c r="N120" s="61">
        <f t="shared" ca="1" si="26"/>
        <v>0.14213444589687768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2020/12/1</v>
      </c>
      <c r="M121" s="44">
        <f t="shared" ca="1" si="25"/>
        <v>20520</v>
      </c>
      <c r="N121" s="61">
        <f t="shared" ca="1" si="26"/>
        <v>0.11194069736842117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2020/12/1</v>
      </c>
      <c r="M122" s="44">
        <f t="shared" ca="1" si="25"/>
        <v>17880</v>
      </c>
      <c r="N122" s="61">
        <f t="shared" ca="1" si="26"/>
        <v>1.5624694630872682E-2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2020/12/1</v>
      </c>
      <c r="M123" s="44">
        <f t="shared" ca="1" si="25"/>
        <v>17760</v>
      </c>
      <c r="N123" s="61">
        <f t="shared" ca="1" si="26"/>
        <v>-1.6298236486486414E-2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2020/12/1</v>
      </c>
      <c r="M124" s="44">
        <f t="shared" ca="1" si="25"/>
        <v>17640</v>
      </c>
      <c r="N124" s="61">
        <f t="shared" ca="1" si="26"/>
        <v>-7.0857921768707158E-2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2020/12/1</v>
      </c>
      <c r="M125" s="44">
        <f t="shared" ca="1" si="25"/>
        <v>17520</v>
      </c>
      <c r="N125" s="61">
        <f t="shared" ca="1" si="26"/>
        <v>-0.12643112499999987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2020/12/1</v>
      </c>
      <c r="M126" s="44">
        <f t="shared" ca="1" si="25"/>
        <v>17400</v>
      </c>
      <c r="N126" s="61">
        <f t="shared" ca="1" si="26"/>
        <v>-0.1240875396551722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2020/12/1</v>
      </c>
      <c r="M127" s="44">
        <f t="shared" ref="M127:M131" ca="1" si="45">(L127-K127+1)*B127</f>
        <v>17040</v>
      </c>
      <c r="N127" s="61">
        <f t="shared" ref="N127:N131" ca="1" si="46">H127/M127*365</f>
        <v>-0.20003966373239426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2020/12/1</v>
      </c>
      <c r="M128" s="44">
        <f t="shared" ca="1" si="45"/>
        <v>16920</v>
      </c>
      <c r="N128" s="61">
        <f t="shared" ca="1" si="46"/>
        <v>-0.17142212056737588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2020/12/1</v>
      </c>
      <c r="M129" s="44">
        <f t="shared" ca="1" si="45"/>
        <v>16800</v>
      </c>
      <c r="N129" s="61">
        <f t="shared" ca="1" si="46"/>
        <v>-0.12491134285714271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2020/12/1</v>
      </c>
      <c r="M130" s="44">
        <f t="shared" ca="1" si="45"/>
        <v>16680</v>
      </c>
      <c r="N130" s="61">
        <f t="shared" ca="1" si="46"/>
        <v>-7.0110197841725119E-3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2020/12/1</v>
      </c>
      <c r="M131" s="44">
        <f t="shared" ca="1" si="45"/>
        <v>16560</v>
      </c>
      <c r="N131" s="61">
        <f t="shared" ca="1" si="46"/>
        <v>-1.8605478260869203E-2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2020/12/1</v>
      </c>
      <c r="M132" s="44">
        <f t="shared" ref="M132:M136" ca="1" si="64">(L132-K132+1)*B132</f>
        <v>16200</v>
      </c>
      <c r="N132" s="61">
        <f t="shared" ref="N132:N136" ca="1" si="65">H132/M132*365</f>
        <v>-9.1834675925925729E-2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2020/12/1</v>
      </c>
      <c r="M133" s="44">
        <f t="shared" ca="1" si="64"/>
        <v>16080</v>
      </c>
      <c r="N133" s="61">
        <f t="shared" ca="1" si="65"/>
        <v>-0.10759777798507446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2020/12/1</v>
      </c>
      <c r="M134" s="44">
        <f t="shared" ca="1" si="64"/>
        <v>15960</v>
      </c>
      <c r="N134" s="61">
        <f t="shared" ca="1" si="65"/>
        <v>-0.13499127067669167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2020/12/1</v>
      </c>
      <c r="M135" s="44">
        <f t="shared" ca="1" si="64"/>
        <v>15840</v>
      </c>
      <c r="N135" s="61">
        <f t="shared" ca="1" si="65"/>
        <v>-0.13630828219696947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2020/12/1</v>
      </c>
      <c r="M136" s="44">
        <f t="shared" ca="1" si="64"/>
        <v>15720</v>
      </c>
      <c r="N136" s="61">
        <f t="shared" ca="1" si="65"/>
        <v>-4.1766030534350481E-3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2020/12/1</v>
      </c>
      <c r="M137" s="44">
        <f t="shared" ref="M137:M141" ca="1" si="83">(L137-K137+1)*B137</f>
        <v>15360</v>
      </c>
      <c r="N137" s="61">
        <f t="shared" ref="N137:N141" ca="1" si="84">H137/M137*365</f>
        <v>-9.4348222656248787E-3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2020/12/1</v>
      </c>
      <c r="M138" s="44">
        <f t="shared" ca="1" si="83"/>
        <v>15240</v>
      </c>
      <c r="N138" s="61">
        <f t="shared" ca="1" si="84"/>
        <v>-3.4596108267716294E-2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2020/12/1</v>
      </c>
      <c r="M139" s="44">
        <f t="shared" ca="1" si="83"/>
        <v>15120</v>
      </c>
      <c r="N139" s="61">
        <f t="shared" ca="1" si="84"/>
        <v>-0.10980387698412687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2020/12/1</v>
      </c>
      <c r="M140" s="44">
        <f t="shared" ca="1" si="83"/>
        <v>15000</v>
      </c>
      <c r="N140" s="61">
        <f t="shared" ca="1" si="84"/>
        <v>-0.10322229199999972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2020/12/1</v>
      </c>
      <c r="M141" s="44">
        <f t="shared" ca="1" si="83"/>
        <v>14880</v>
      </c>
      <c r="N141" s="61">
        <f t="shared" ca="1" si="84"/>
        <v>-0.13507546169354828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2020/12/1</v>
      </c>
      <c r="M142" s="44">
        <f t="shared" ref="M142" ca="1" si="102">(L142-K142+1)*B142</f>
        <v>14520</v>
      </c>
      <c r="N142" s="61">
        <f t="shared" ref="N142" ca="1" si="103">H142/M142*365</f>
        <v>-0.20328855991735525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2020/12/1</v>
      </c>
      <c r="M143" s="44">
        <f t="shared" ref="M143:M146" ca="1" si="121">(L143-K143+1)*B143</f>
        <v>14400</v>
      </c>
      <c r="N143" s="61">
        <f t="shared" ref="N143:N146" ca="1" si="122">H143/M143*365</f>
        <v>-0.18879336041666658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2020/12/1</v>
      </c>
      <c r="M144" s="44">
        <f t="shared" ca="1" si="121"/>
        <v>14280</v>
      </c>
      <c r="N144" s="61">
        <f t="shared" ca="1" si="122"/>
        <v>-0.21943892016806721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2020/12/1</v>
      </c>
      <c r="M145" s="44">
        <f t="shared" ca="1" si="121"/>
        <v>14160</v>
      </c>
      <c r="N145" s="61">
        <f t="shared" ca="1" si="122"/>
        <v>-0.2212985720338983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2020/12/1</v>
      </c>
      <c r="M146" s="44">
        <f t="shared" ca="1" si="121"/>
        <v>14040</v>
      </c>
      <c r="N146" s="61">
        <f t="shared" ca="1" si="122"/>
        <v>-0.19097751495726481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2020/12/1</v>
      </c>
      <c r="M147" s="44">
        <f t="shared" ref="M147:M151" ca="1" si="140">(L147-K147+1)*B147</f>
        <v>13680</v>
      </c>
      <c r="N147" s="61">
        <f t="shared" ref="N147:N151" ca="1" si="141">H147/M147*365</f>
        <v>-0.21406705701754392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2020/12/1</v>
      </c>
      <c r="M148" s="44">
        <f t="shared" ca="1" si="140"/>
        <v>13560</v>
      </c>
      <c r="N148" s="61">
        <f t="shared" ca="1" si="141"/>
        <v>-0.16300964601769874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2020/12/1</v>
      </c>
      <c r="M149" s="44">
        <f t="shared" ca="1" si="140"/>
        <v>13440</v>
      </c>
      <c r="N149" s="61">
        <f t="shared" ca="1" si="141"/>
        <v>-0.1308145334821427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2020/12/1</v>
      </c>
      <c r="M150" s="44">
        <f t="shared" ca="1" si="140"/>
        <v>13320</v>
      </c>
      <c r="N150" s="61">
        <f t="shared" ca="1" si="141"/>
        <v>-0.1442443828828828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2020/12/1</v>
      </c>
      <c r="M151" s="44">
        <f t="shared" ca="1" si="140"/>
        <v>13200</v>
      </c>
      <c r="N151" s="61">
        <f t="shared" ca="1" si="141"/>
        <v>-0.17875841818181804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2020/12/1</v>
      </c>
      <c r="M152" s="44">
        <f t="shared" ref="M152:M162" ca="1" si="159">(L152-K152+1)*B152</f>
        <v>12840</v>
      </c>
      <c r="N152" s="61">
        <f t="shared" ref="N152:N162" ca="1" si="160">H152/M152*365</f>
        <v>-0.23932828271028048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2020/12/1</v>
      </c>
      <c r="M153" s="44">
        <f t="shared" ca="1" si="159"/>
        <v>12720</v>
      </c>
      <c r="N153" s="61">
        <f t="shared" ca="1" si="160"/>
        <v>-0.26137977122641481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2020/12/1</v>
      </c>
      <c r="M154" s="44">
        <f t="shared" ca="1" si="159"/>
        <v>12600</v>
      </c>
      <c r="N154" s="61">
        <f t="shared" ca="1" si="160"/>
        <v>-0.20873307142857137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2020/12/1</v>
      </c>
      <c r="M155" s="44">
        <f t="shared" ca="1" si="159"/>
        <v>12480</v>
      </c>
      <c r="N155" s="61">
        <f t="shared" ca="1" si="160"/>
        <v>-0.17823704567307677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2020/12/1</v>
      </c>
      <c r="M156" s="44">
        <f t="shared" ca="1" si="159"/>
        <v>12360</v>
      </c>
      <c r="N156" s="61">
        <f t="shared" ca="1" si="160"/>
        <v>-0.20222382038834921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2020/12/1</v>
      </c>
      <c r="M157" s="44">
        <f t="shared" ca="1" si="159"/>
        <v>12000</v>
      </c>
      <c r="N157" s="61">
        <f t="shared" ca="1" si="160"/>
        <v>-0.24209373249999977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2020/12/1</v>
      </c>
      <c r="M158" s="44">
        <f t="shared" ca="1" si="159"/>
        <v>11880</v>
      </c>
      <c r="N158" s="61">
        <f t="shared" ca="1" si="160"/>
        <v>-0.22766303535353499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2020/12/1</v>
      </c>
      <c r="M159" s="44">
        <f t="shared" ca="1" si="159"/>
        <v>11760</v>
      </c>
      <c r="N159" s="61">
        <f t="shared" ca="1" si="160"/>
        <v>-0.19311423724489785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2020/12/1</v>
      </c>
      <c r="M160" s="44">
        <f t="shared" ca="1" si="159"/>
        <v>11640</v>
      </c>
      <c r="N160" s="61">
        <f t="shared" ca="1" si="160"/>
        <v>-0.16946931185566988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2020/12/1</v>
      </c>
      <c r="M161" s="44">
        <f t="shared" ca="1" si="159"/>
        <v>11520</v>
      </c>
      <c r="N161" s="61">
        <f t="shared" ca="1" si="160"/>
        <v>-0.25865667968749989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2020/12/1</v>
      </c>
      <c r="M162" s="44">
        <f t="shared" ca="1" si="159"/>
        <v>11160</v>
      </c>
      <c r="N162" s="61">
        <f t="shared" ca="1" si="160"/>
        <v>-0.25572017741935477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2020/12/1</v>
      </c>
      <c r="M163" s="44">
        <f t="shared" ref="M163" ca="1" si="178">(L163-K163+1)*B163</f>
        <v>11040</v>
      </c>
      <c r="N163" s="61">
        <f t="shared" ref="N163" ca="1" si="179">H163/M163*365</f>
        <v>-0.28130549999999943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2020/12/1</v>
      </c>
      <c r="M164" s="44">
        <f t="shared" ref="M164:M171" ca="1" si="197">(L164-K164+1)*B164</f>
        <v>10920</v>
      </c>
      <c r="N164" s="61">
        <f t="shared" ref="N164:N171" ca="1" si="198">H164/M164*365</f>
        <v>-0.28866646703296661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2020/12/1</v>
      </c>
      <c r="M165" s="44">
        <f t="shared" ca="1" si="197"/>
        <v>10800</v>
      </c>
      <c r="N165" s="61">
        <f t="shared" ca="1" si="198"/>
        <v>-0.26251732777777764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2020/12/1</v>
      </c>
      <c r="M166" s="44">
        <f t="shared" ca="1" si="197"/>
        <v>10680</v>
      </c>
      <c r="N166" s="61">
        <f t="shared" ca="1" si="198"/>
        <v>-0.24320216573033668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2020/12/1</v>
      </c>
      <c r="M167" s="44">
        <f t="shared" ca="1" si="197"/>
        <v>10320</v>
      </c>
      <c r="N167" s="61">
        <f t="shared" ca="1" si="198"/>
        <v>-0.17126670058139465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2020/12/1</v>
      </c>
      <c r="M168" s="44">
        <f t="shared" ca="1" si="197"/>
        <v>10200</v>
      </c>
      <c r="N168" s="61">
        <f t="shared" ca="1" si="198"/>
        <v>-0.19979391470588223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2020/12/1</v>
      </c>
      <c r="M169" s="44">
        <f t="shared" ca="1" si="197"/>
        <v>10080</v>
      </c>
      <c r="N169" s="61">
        <f t="shared" ca="1" si="198"/>
        <v>-9.5785776785713858E-2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2020/12/1</v>
      </c>
      <c r="M170" s="44">
        <f t="shared" ca="1" si="197"/>
        <v>11205</v>
      </c>
      <c r="N170" s="61">
        <f t="shared" ca="1" si="198"/>
        <v>-2.6773311914323618E-2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2020/12/1</v>
      </c>
      <c r="M171" s="44">
        <f t="shared" ca="1" si="197"/>
        <v>11070</v>
      </c>
      <c r="N171" s="61">
        <f t="shared" ca="1" si="198"/>
        <v>-7.5114823848237797E-2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2020/12/1</v>
      </c>
      <c r="M172" s="44">
        <f t="shared" ref="M172:M181" ca="1" si="225">(L172-K172+1)*B172</f>
        <v>10665</v>
      </c>
      <c r="N172" s="61">
        <f t="shared" ref="N172:N181" ca="1" si="226">H172/M172*365</f>
        <v>-0.10157493108298103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2020/12/1</v>
      </c>
      <c r="M173" s="44">
        <f t="shared" ca="1" si="225"/>
        <v>10530</v>
      </c>
      <c r="N173" s="61">
        <f t="shared" ca="1" si="226"/>
        <v>-0.12900139886039852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2020/12/1</v>
      </c>
      <c r="M174" s="44">
        <f t="shared" ca="1" si="225"/>
        <v>10395</v>
      </c>
      <c r="N174" s="61">
        <f t="shared" ca="1" si="226"/>
        <v>-0.10959564790764734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2020/12/1</v>
      </c>
      <c r="M175" s="44">
        <f t="shared" ca="1" si="225"/>
        <v>10260</v>
      </c>
      <c r="N175" s="61">
        <f t="shared" ca="1" si="226"/>
        <v>-0.12739738011695884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2020/12/1</v>
      </c>
      <c r="M176" s="44">
        <f t="shared" ca="1" si="225"/>
        <v>10125</v>
      </c>
      <c r="N176" s="61">
        <f t="shared" ca="1" si="226"/>
        <v>-0.20001221333333316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2020/12/1</v>
      </c>
      <c r="M177" s="44">
        <f t="shared" ca="1" si="225"/>
        <v>8640</v>
      </c>
      <c r="N177" s="61">
        <f t="shared" ca="1" si="226"/>
        <v>-0.19215678472222203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2020/12/1</v>
      </c>
      <c r="M178" s="44">
        <f t="shared" ca="1" si="225"/>
        <v>8520</v>
      </c>
      <c r="N178" s="61">
        <f t="shared" ca="1" si="226"/>
        <v>-0.13411924999999997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2020/12/1</v>
      </c>
      <c r="M179" s="44">
        <f t="shared" ca="1" si="225"/>
        <v>9450</v>
      </c>
      <c r="N179" s="61">
        <f t="shared" ca="1" si="226"/>
        <v>-0.16298652063492042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2020/12/1</v>
      </c>
      <c r="M180" s="44">
        <f t="shared" ca="1" si="225"/>
        <v>9315</v>
      </c>
      <c r="N180" s="61">
        <f t="shared" ca="1" si="226"/>
        <v>-5.5230318840579246E-2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2020/12/1</v>
      </c>
      <c r="M181" s="44">
        <f t="shared" ca="1" si="225"/>
        <v>9180</v>
      </c>
      <c r="N181" s="61">
        <f t="shared" ca="1" si="226"/>
        <v>-5.0963542483658981E-2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2020/12/1</v>
      </c>
      <c r="M182" s="44">
        <f t="shared" ref="M182:M185" ca="1" si="244">(L182-K182+1)*B182</f>
        <v>8775</v>
      </c>
      <c r="N182" s="61">
        <f t="shared" ref="N182:N185" ca="1" si="245">H182/M182*365</f>
        <v>-1.1871172649572298E-2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2020/12/1</v>
      </c>
      <c r="M183" s="44">
        <f t="shared" ca="1" si="244"/>
        <v>8640</v>
      </c>
      <c r="N183" s="61">
        <f t="shared" ca="1" si="245"/>
        <v>-5.5767690972221944E-2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2020/12/1</v>
      </c>
      <c r="M184" s="44">
        <f t="shared" ca="1" si="244"/>
        <v>8505</v>
      </c>
      <c r="N184" s="61">
        <f t="shared" ca="1" si="245"/>
        <v>-2.2663989417988979E-2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2020/12/1</v>
      </c>
      <c r="M185" s="44">
        <f t="shared" ca="1" si="244"/>
        <v>7290</v>
      </c>
      <c r="N185" s="61">
        <f t="shared" ca="1" si="245"/>
        <v>-0.19145196296296257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2020/12/1</v>
      </c>
      <c r="M186" s="44">
        <f t="shared" ref="M186:M187" ca="1" si="263">(L186-K186+1)*B186</f>
        <v>6885</v>
      </c>
      <c r="N186" s="61">
        <f t="shared" ref="N186:N187" ca="1" si="264">H186/M186*365</f>
        <v>-0.38555737254901951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2020/12/1</v>
      </c>
      <c r="M187" s="44">
        <f t="shared" ca="1" si="263"/>
        <v>6000</v>
      </c>
      <c r="N187" s="61">
        <f t="shared" ca="1" si="264"/>
        <v>-0.40337062499999954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2020/12/1</v>
      </c>
      <c r="M188" s="44">
        <f t="shared" ref="M188:M200" ca="1" si="273">(L188-K188+1)*B188</f>
        <v>5880</v>
      </c>
      <c r="N188" s="61">
        <f t="shared" ref="N188:N200" ca="1" si="274">H188/M188*365</f>
        <v>-0.37036959693877503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2020/12/1</v>
      </c>
      <c r="M189" s="44">
        <f t="shared" ca="1" si="273"/>
        <v>5760</v>
      </c>
      <c r="N189" s="61">
        <f t="shared" ca="1" si="274"/>
        <v>-0.33761245312499943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2020/12/1</v>
      </c>
      <c r="M190" s="44">
        <f t="shared" ca="1" si="273"/>
        <v>6345</v>
      </c>
      <c r="N190" s="61">
        <f t="shared" ca="1" si="274"/>
        <v>-0.31108527186761226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2020/12/1</v>
      </c>
      <c r="M191" s="44">
        <f t="shared" ca="1" si="273"/>
        <v>5940</v>
      </c>
      <c r="N191" s="61">
        <f t="shared" ca="1" si="274"/>
        <v>-0.24909259090908986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2020/12/1</v>
      </c>
      <c r="M192" s="44">
        <f t="shared" ca="1" si="273"/>
        <v>5805</v>
      </c>
      <c r="N192" s="61">
        <f t="shared" ca="1" si="274"/>
        <v>-0.3327947390180872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2020/12/1</v>
      </c>
      <c r="M193" s="44">
        <f t="shared" ca="1" si="273"/>
        <v>5670</v>
      </c>
      <c r="N193" s="61">
        <f t="shared" ca="1" si="274"/>
        <v>-0.2543756455026443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2020/12/1</v>
      </c>
      <c r="M194" s="44">
        <f t="shared" ca="1" si="273"/>
        <v>5535</v>
      </c>
      <c r="N194" s="61">
        <f t="shared" ca="1" si="274"/>
        <v>-0.2184615013550123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2020/12/1</v>
      </c>
      <c r="M195" s="44">
        <f t="shared" ca="1" si="273"/>
        <v>5400</v>
      </c>
      <c r="N195" s="61">
        <f t="shared" ca="1" si="274"/>
        <v>-8.6638022222220265E-2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2020/12/1</v>
      </c>
      <c r="M196" s="44">
        <f t="shared" ca="1" si="273"/>
        <v>4995</v>
      </c>
      <c r="N196" s="61">
        <f t="shared" ca="1" si="274"/>
        <v>-9.6463033033032552E-2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2020/12/1</v>
      </c>
      <c r="M197" s="44">
        <f t="shared" ca="1" si="273"/>
        <v>4860</v>
      </c>
      <c r="N197" s="61">
        <f t="shared" ca="1" si="274"/>
        <v>-0.11065493209876519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2020/12/1</v>
      </c>
      <c r="M198" s="44">
        <f t="shared" ca="1" si="273"/>
        <v>4725</v>
      </c>
      <c r="N198" s="61">
        <f t="shared" ca="1" si="274"/>
        <v>-0.15526103492063448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2020/12/1</v>
      </c>
      <c r="M199" s="44">
        <f t="shared" ca="1" si="273"/>
        <v>4590</v>
      </c>
      <c r="N199" s="61">
        <f t="shared" ca="1" si="274"/>
        <v>-0.206554215686274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2020/12/1</v>
      </c>
      <c r="M200" s="44">
        <f t="shared" ca="1" si="273"/>
        <v>4455</v>
      </c>
      <c r="N200" s="61">
        <f t="shared" ca="1" si="274"/>
        <v>2.5806606060607272E-2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-2.6817777777776225E-3</v>
      </c>
      <c r="H201" s="58">
        <f t="shared" ref="H201:H215" si="289">IF(G201="",$F$1*C201-B201,G201-B201)</f>
        <v>-0.36203999999997905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2020/12/1</v>
      </c>
      <c r="M201" s="44">
        <f t="shared" ref="M201:M215" ca="1" si="292">(L201-K201+1)*B201</f>
        <v>4050</v>
      </c>
      <c r="N201" s="61">
        <f t="shared" ref="N201:N215" ca="1" si="293">H201/M201*365</f>
        <v>-3.2628296296294407E-2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0.22268177777777765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-1.734822222222213E-2</v>
      </c>
      <c r="H202" s="58">
        <f t="shared" si="289"/>
        <v>-2.3420099999999877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2020/12/1</v>
      </c>
      <c r="M202" s="44">
        <f t="shared" ca="1" si="292"/>
        <v>3915</v>
      </c>
      <c r="N202" s="61">
        <f t="shared" ca="1" si="293"/>
        <v>-0.21834831417624406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0.23734822222222215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-1.6307377777777715E-2</v>
      </c>
      <c r="H203" s="58">
        <f t="shared" si="289"/>
        <v>-2.2014959999999917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2020/12/1</v>
      </c>
      <c r="M203" s="44">
        <f t="shared" ca="1" si="292"/>
        <v>3780</v>
      </c>
      <c r="N203" s="61">
        <f t="shared" ca="1" si="293"/>
        <v>-0.21257831746031666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0.23630737777777774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-3.3907111111111124E-2</v>
      </c>
      <c r="H204" s="58">
        <f t="shared" si="289"/>
        <v>-4.5774600000000021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2020/12/1</v>
      </c>
      <c r="M204" s="44">
        <f t="shared" ca="1" si="292"/>
        <v>3645</v>
      </c>
      <c r="N204" s="61">
        <f t="shared" ca="1" si="293"/>
        <v>-0.45837390946502082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0.25390711111111114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-2.66211999999998E-2</v>
      </c>
      <c r="H205" s="58">
        <f t="shared" si="289"/>
        <v>-3.593861999999973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2020/12/1</v>
      </c>
      <c r="M205" s="44">
        <f t="shared" ca="1" si="292"/>
        <v>3510</v>
      </c>
      <c r="N205" s="61">
        <f t="shared" ca="1" si="293"/>
        <v>-0.37372069230768951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0.24662119999999982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-4.4031688888888865E-2</v>
      </c>
      <c r="H206" s="58">
        <f t="shared" si="289"/>
        <v>-5.9442779999999971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2020/12/1</v>
      </c>
      <c r="M206" s="44">
        <f t="shared" ca="1" si="292"/>
        <v>3105</v>
      </c>
      <c r="N206" s="61">
        <f t="shared" ca="1" si="293"/>
        <v>-0.69876375845410588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0.26403168888888889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-3.7124266666666648E-2</v>
      </c>
      <c r="H207" s="58">
        <f t="shared" si="289"/>
        <v>-5.0117759999999976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2020/12/1</v>
      </c>
      <c r="M207" s="44">
        <f t="shared" ca="1" si="292"/>
        <v>2970</v>
      </c>
      <c r="N207" s="61">
        <f t="shared" ca="1" si="293"/>
        <v>-0.61592533333333299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0.25712426666666666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-2.605346666666656E-2</v>
      </c>
      <c r="H208" s="58">
        <f t="shared" si="289"/>
        <v>-3.5172179999999855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2020/12/1</v>
      </c>
      <c r="M208" s="44">
        <f t="shared" ca="1" si="292"/>
        <v>2835</v>
      </c>
      <c r="N208" s="61">
        <f t="shared" ca="1" si="293"/>
        <v>-0.45283406349206162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0.24605346666666658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-2.8986755555555462E-2</v>
      </c>
      <c r="H209" s="58">
        <f t="shared" si="289"/>
        <v>-3.9132119999999873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2020/12/1</v>
      </c>
      <c r="M209" s="44">
        <f t="shared" ca="1" si="292"/>
        <v>2700</v>
      </c>
      <c r="N209" s="61">
        <f t="shared" ca="1" si="293"/>
        <v>-0.52900828888888718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0.24898675555555549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-2.785128888888877E-2</v>
      </c>
      <c r="H210" s="58">
        <f t="shared" si="289"/>
        <v>-3.7599239999999838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2020/12/1</v>
      </c>
      <c r="M210" s="44">
        <f t="shared" ca="1" si="292"/>
        <v>2565</v>
      </c>
      <c r="N210" s="61">
        <f t="shared" ca="1" si="293"/>
        <v>-0.53503791812865265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0.2478512888888888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-3.9395200000000033E-2</v>
      </c>
      <c r="H211" s="58">
        <f t="shared" si="289"/>
        <v>-5.3183520000000044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2020/12/1</v>
      </c>
      <c r="M211" s="44">
        <f t="shared" ca="1" si="292"/>
        <v>2160</v>
      </c>
      <c r="N211" s="61">
        <f t="shared" ca="1" si="293"/>
        <v>-0.89870300000000081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0.25939520000000005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-3.2298533333333261E-2</v>
      </c>
      <c r="H212" s="58">
        <f t="shared" si="289"/>
        <v>-4.3603019999999901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2020/12/1</v>
      </c>
      <c r="M212" s="44">
        <f t="shared" ca="1" si="292"/>
        <v>2025</v>
      </c>
      <c r="N212" s="61">
        <f t="shared" ca="1" si="293"/>
        <v>-0.78593097777777599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0.2522985333333333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-3.3339377777777672E-2</v>
      </c>
      <c r="H213" s="58">
        <f t="shared" si="289"/>
        <v>-4.5008159999999862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2020/12/1</v>
      </c>
      <c r="M213" s="44">
        <f t="shared" ca="1" si="292"/>
        <v>1890</v>
      </c>
      <c r="N213" s="61">
        <f t="shared" ca="1" si="293"/>
        <v>-0.86920520634920373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0.25333937777777771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-3.61780444444443E-2</v>
      </c>
      <c r="H214" s="58">
        <f t="shared" si="289"/>
        <v>-4.8840359999999805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2020/12/1</v>
      </c>
      <c r="M214" s="44">
        <f t="shared" ca="1" si="292"/>
        <v>1755</v>
      </c>
      <c r="N214" s="61">
        <f t="shared" ca="1" si="293"/>
        <v>-1.0157681709401669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0.25617804444444431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-4.5261777777777623E-2</v>
      </c>
      <c r="H215" s="58">
        <f t="shared" si="289"/>
        <v>-6.1103399999999795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2020/12/1</v>
      </c>
      <c r="M215" s="44">
        <f t="shared" ca="1" si="292"/>
        <v>1620</v>
      </c>
      <c r="N215" s="61">
        <f t="shared" ca="1" si="293"/>
        <v>-1.3767124074074029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0.26526177777777765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15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15">
    <cfRule type="dataBar" priority="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15">
    <cfRule type="dataBar" priority="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Z2:Z215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188" activePane="bottomRight" state="frozen"/>
      <selection activeCell="G436" sqref="G436"/>
      <selection pane="topRight" activeCell="G436" sqref="G436"/>
      <selection pane="bottomLeft" activeCell="G436" sqref="G436"/>
      <selection pane="bottomRight" activeCell="O192" sqref="O19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1.7443</v>
      </c>
      <c r="G1" s="130" t="s">
        <v>5</v>
      </c>
      <c r="H1" s="138" t="str">
        <f>ROUND(SUM(H2:H19860),2)&amp;"盈利"</f>
        <v>12346.29盈利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31.41%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0.20434224444444432</v>
      </c>
      <c r="H251" s="5">
        <f>IF(G251="",$F$1*C251-B251,G251-B251)</f>
        <v>27.586202999999983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2020-12-01</v>
      </c>
      <c r="M251" s="18">
        <f ca="1">(L251-K251+1)*B251</f>
        <v>44280</v>
      </c>
      <c r="N251" s="19">
        <f ca="1">H251/M251*365</f>
        <v>0.22739304640921396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1.5657755555555708E-2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0.20447145185185184</v>
      </c>
      <c r="H252" s="5">
        <f>IF(G252="",$F$1*C252-B252,G252-B252)</f>
        <v>27.603645999999998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2020-12-01</v>
      </c>
      <c r="M252" s="18">
        <f ca="1">(L252-K252+1)*B252</f>
        <v>44145</v>
      </c>
      <c r="N252" s="19">
        <f ca="1">H252/M252*365</f>
        <v>0.22823266032393247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1.5528548148148191E-2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0.19348882222222225</v>
      </c>
      <c r="H253" s="5">
        <f>IF(G253="",$F$1*C253-B253,G253-B253)</f>
        <v>26.120991000000004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2020-12-01</v>
      </c>
      <c r="M253" s="18">
        <f ca="1">(L253-K253+1)*B253</f>
        <v>43740</v>
      </c>
      <c r="N253" s="19">
        <f ca="1">H253/M253*365</f>
        <v>0.21797351886145411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2.6511177777777784E-2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0.19710662962962969</v>
      </c>
      <c r="H254" s="5">
        <f>IF(G254="",$F$1*C254-B254,G254-B254)</f>
        <v>26.609395000000006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2020-12-01</v>
      </c>
      <c r="M254" s="18">
        <f ca="1">(L254-K254+1)*B254</f>
        <v>43605</v>
      </c>
      <c r="N254" s="19">
        <f ca="1">H254/M254*365</f>
        <v>0.22273659385391589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2.2893370370370342E-2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0.20343779259259256</v>
      </c>
      <c r="H255" s="5">
        <f>IF(G255="",$F$1*C255-B255,G255-B255)</f>
        <v>27.464101999999997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2020-12-01</v>
      </c>
      <c r="M255" s="18">
        <f ca="1">(L255-K255+1)*B255</f>
        <v>43470</v>
      </c>
      <c r="N255" s="19">
        <f ca="1">H255/M255*365</f>
        <v>0.23060495123073382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1.6562207407407464E-2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0.1973650444444445</v>
      </c>
      <c r="H258" s="5">
        <f>IF(G258="",$F$1*C258-B258,G258-B258)</f>
        <v>26.644281000000007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2020-12-01</v>
      </c>
      <c r="M258" s="18">
        <f ca="1">(L258-K258+1)*B258</f>
        <v>42795</v>
      </c>
      <c r="N258" s="19">
        <f ca="1">H258/M258*365</f>
        <v>0.22724997230984934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2.263495555555553E-2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0.20460065925925935</v>
      </c>
      <c r="H276" s="5">
        <f>IF(G276="",$F$1*C276-B276,G276-B276)</f>
        <v>27.621089000000012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2020-12-01</v>
      </c>
      <c r="M276" s="18">
        <f ca="1">(L276-K276+1)*B276</f>
        <v>38475</v>
      </c>
      <c r="N276" s="19">
        <f ca="1">H276/M276*365</f>
        <v>0.26203242326185844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1.5399340740740675E-2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0.1896125999999998</v>
      </c>
      <c r="H285" s="5">
        <f>IF(G285="",$F$1*C285-B285,G285-B285)</f>
        <v>25.597700999999972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2020-12-01</v>
      </c>
      <c r="M285" s="18">
        <f ca="1">(L285-K285+1)*B285</f>
        <v>36720</v>
      </c>
      <c r="N285" s="19">
        <f ca="1">H285/M285*365</f>
        <v>0.25444337867647032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3.0387400000000231E-2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0.20356700000000008</v>
      </c>
      <c r="H359" s="5">
        <f t="shared" ref="H359:H390" si="3">IF(G359="",$F$1*C359-B359,G359-B359)</f>
        <v>27.481545000000011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2020-12-01</v>
      </c>
      <c r="M359" s="18">
        <f t="shared" ref="M359:M390" ca="1" si="6">(L359-K359+1)*B359</f>
        <v>21870</v>
      </c>
      <c r="N359" s="19">
        <f t="shared" ref="N359:N390" ca="1" si="7">H359/M359*365</f>
        <v>0.45865404320987674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1.6432999999999948E-2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0.19697742222222217</v>
      </c>
      <c r="H360" s="5">
        <f t="shared" si="3"/>
        <v>26.591951999999992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2020-12-01</v>
      </c>
      <c r="M360" s="18">
        <f t="shared" ca="1" si="6"/>
        <v>21735</v>
      </c>
      <c r="N360" s="19">
        <f t="shared" ca="1" si="7"/>
        <v>0.44656372118702542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2.3022577777777858E-2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0.20498828148148146</v>
      </c>
      <c r="H361" s="5">
        <f t="shared" si="3"/>
        <v>27.673417999999998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2020-12-01</v>
      </c>
      <c r="M361" s="18">
        <f t="shared" ca="1" si="6"/>
        <v>21060</v>
      </c>
      <c r="N361" s="19">
        <f t="shared" ca="1" si="7"/>
        <v>0.47962001756885086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1.5011718518518569E-2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0.18922497777777789</v>
      </c>
      <c r="H362" s="5">
        <f t="shared" si="3"/>
        <v>25.545372000000015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2020-12-01</v>
      </c>
      <c r="M362" s="18">
        <f t="shared" ca="1" si="6"/>
        <v>20925</v>
      </c>
      <c r="N362" s="19">
        <f t="shared" ca="1" si="7"/>
        <v>0.44559430250896087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3.0775022222222143E-2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0.1670013037037037</v>
      </c>
      <c r="H363" s="5">
        <f t="shared" si="3"/>
        <v>22.545175999999998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2020-12-01</v>
      </c>
      <c r="M363" s="18">
        <f t="shared" ca="1" si="6"/>
        <v>20790</v>
      </c>
      <c r="N363" s="19">
        <f t="shared" ca="1" si="7"/>
        <v>0.3958147782587782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5.2998696296296333E-2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0.14400238518518524</v>
      </c>
      <c r="H364" s="5">
        <f t="shared" si="3"/>
        <v>19.440322000000009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2020-12-01</v>
      </c>
      <c r="M364" s="18">
        <f t="shared" ca="1" si="6"/>
        <v>20655</v>
      </c>
      <c r="N364" s="19">
        <f t="shared" ca="1" si="7"/>
        <v>0.34353510191237002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7.599761481481479E-2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0.12332919999999994</v>
      </c>
      <c r="H365" s="5">
        <f t="shared" si="3"/>
        <v>16.649441999999993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2020-12-01</v>
      </c>
      <c r="M365" s="18">
        <f t="shared" ca="1" si="6"/>
        <v>20520</v>
      </c>
      <c r="N365" s="19">
        <f t="shared" ca="1" si="7"/>
        <v>0.29615235526315781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9.6670800000000084E-2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6.5702696296296353E-2</v>
      </c>
      <c r="H366" s="5">
        <f t="shared" si="3"/>
        <v>8.8698640000000069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2020-12-01</v>
      </c>
      <c r="M366" s="18">
        <f t="shared" ca="1" si="6"/>
        <v>20115</v>
      </c>
      <c r="N366" s="19">
        <f t="shared" ca="1" si="7"/>
        <v>0.16094955804126287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0.15429730370370368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2020-12-01</v>
      </c>
      <c r="M367" s="18">
        <f t="shared" ca="1" si="6"/>
        <v>17760</v>
      </c>
      <c r="N367" s="19">
        <f t="shared" ca="1" si="7"/>
        <v>0.14678152336711711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0.15048310833333337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2020-12-01</v>
      </c>
      <c r="M368" s="18">
        <f t="shared" ca="1" si="6"/>
        <v>17640</v>
      </c>
      <c r="N368" s="19">
        <f t="shared" ca="1" si="7"/>
        <v>0.10807842431972793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0.16647252500000001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2020-12-01</v>
      </c>
      <c r="M369" s="18">
        <f t="shared" ca="1" si="6"/>
        <v>17520</v>
      </c>
      <c r="N369" s="19">
        <f t="shared" ca="1" si="7"/>
        <v>7.4296083333333485E-2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0.18028156666666662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2020-12-01</v>
      </c>
      <c r="M370" s="18">
        <f t="shared" ca="1" si="6"/>
        <v>17400</v>
      </c>
      <c r="N370" s="19">
        <f t="shared" ca="1" si="7"/>
        <v>0.11469178936781618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0.16443750833333332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2020-12-01</v>
      </c>
      <c r="M371" s="18">
        <f t="shared" ca="1" si="6"/>
        <v>17040</v>
      </c>
      <c r="N371" s="19">
        <f t="shared" ca="1" si="7"/>
        <v>6.2938166666666753E-2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0.18551446666666666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2020-12-01</v>
      </c>
      <c r="M372" s="18">
        <f t="shared" ca="1" si="6"/>
        <v>16920</v>
      </c>
      <c r="N372" s="19">
        <f t="shared" ca="1" si="7"/>
        <v>8.6714033687942865E-2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0.17650225000000017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2020-12-01</v>
      </c>
      <c r="M373" s="18">
        <f t="shared" ca="1" si="6"/>
        <v>16800</v>
      </c>
      <c r="N373" s="19">
        <f t="shared" ca="1" si="7"/>
        <v>0.11348234553571433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0.16647252500000001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9.2949308333333397E-2</v>
      </c>
      <c r="H374" s="5">
        <f t="shared" si="3"/>
        <v>11.153917000000007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2020-12-01</v>
      </c>
      <c r="M374" s="18">
        <f t="shared" ca="1" si="6"/>
        <v>16680</v>
      </c>
      <c r="N374" s="19">
        <f t="shared" ca="1" si="7"/>
        <v>0.24407552188249418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0.11705069166666662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8.5600637037036992E-2</v>
      </c>
      <c r="H375" s="5">
        <f t="shared" si="3"/>
        <v>11.556085999999993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2020-12-01</v>
      </c>
      <c r="M375" s="18">
        <f t="shared" ca="1" si="6"/>
        <v>18630</v>
      </c>
      <c r="N375" s="19">
        <f t="shared" ca="1" si="7"/>
        <v>0.22640748201825001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0.13439936296296304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2020-12-01</v>
      </c>
      <c r="M376" s="18">
        <f t="shared" ca="1" si="6"/>
        <v>16200</v>
      </c>
      <c r="N376" s="19">
        <f t="shared" ca="1" si="7"/>
        <v>0.15030488209876566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0.15440778333333327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2020-12-01</v>
      </c>
      <c r="M377" s="18">
        <f t="shared" ca="1" si="6"/>
        <v>16080</v>
      </c>
      <c r="N377" s="19">
        <f t="shared" ca="1" si="7"/>
        <v>0.14469560167910467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0.15687887499999995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2020-12-01</v>
      </c>
      <c r="M378" s="18">
        <f t="shared" ca="1" si="6"/>
        <v>15960</v>
      </c>
      <c r="N378" s="19">
        <f t="shared" ca="1" si="7"/>
        <v>0.12942799373433594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0.16283856666666666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2020-12-01</v>
      </c>
      <c r="M379" s="18">
        <f t="shared" ca="1" si="6"/>
        <v>15840</v>
      </c>
      <c r="N379" s="19">
        <f t="shared" ca="1" si="7"/>
        <v>0.13000657102272736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0.16298392499999997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9.2367875000000058E-2</v>
      </c>
      <c r="H380" s="5">
        <f t="shared" si="3"/>
        <v>11.084145000000007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2020-12-01</v>
      </c>
      <c r="M380" s="18">
        <f t="shared" ca="1" si="6"/>
        <v>15720</v>
      </c>
      <c r="N380" s="19">
        <f t="shared" ca="1" si="7"/>
        <v>0.25736087309160322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0.11763212499999996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8.7280333333333404E-2</v>
      </c>
      <c r="H381" s="5">
        <f t="shared" si="3"/>
        <v>11.782845000000009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2020-12-01</v>
      </c>
      <c r="M381" s="18">
        <f t="shared" ca="1" si="6"/>
        <v>17280</v>
      </c>
      <c r="N381" s="19">
        <f t="shared" ca="1" si="7"/>
        <v>0.24888532552083353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0.13271966666666662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7.8494229629629653E-2</v>
      </c>
      <c r="H382" s="5">
        <f t="shared" si="3"/>
        <v>10.596721000000002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2020-12-01</v>
      </c>
      <c r="M382" s="18">
        <f t="shared" ca="1" si="6"/>
        <v>17145</v>
      </c>
      <c r="N382" s="19">
        <f t="shared" ca="1" si="7"/>
        <v>0.22559365208515608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0.14150577037037038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2020-12-01</v>
      </c>
      <c r="M383" s="18">
        <f t="shared" ca="1" si="6"/>
        <v>15120</v>
      </c>
      <c r="N383" s="19">
        <f t="shared" ca="1" si="7"/>
        <v>0.156409090277778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0.15600672499999996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2020-12-01</v>
      </c>
      <c r="M384" s="18">
        <f t="shared" ca="1" si="6"/>
        <v>15000</v>
      </c>
      <c r="N384" s="19">
        <f t="shared" ca="1" si="7"/>
        <v>0.17209153833333296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0.15106454166666683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2020-12-01</v>
      </c>
      <c r="M385" s="18">
        <f t="shared" ca="1" si="6"/>
        <v>14880</v>
      </c>
      <c r="N385" s="19">
        <f t="shared" ca="1" si="7"/>
        <v>0.14823508534946253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0.15964068333333331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2020-12-01</v>
      </c>
      <c r="M386" s="18">
        <f t="shared" ca="1" si="6"/>
        <v>14520</v>
      </c>
      <c r="N386" s="19">
        <f t="shared" ca="1" si="7"/>
        <v>0.10455475275482121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0.17533938333333327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2020-12-01</v>
      </c>
      <c r="M387" s="18">
        <f t="shared" ca="1" si="6"/>
        <v>14400</v>
      </c>
      <c r="N387" s="19">
        <f t="shared" ca="1" si="7"/>
        <v>0.10233112118055544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0.17635689166666674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2020-12-01</v>
      </c>
      <c r="M388" s="18">
        <f t="shared" ca="1" si="6"/>
        <v>14280</v>
      </c>
      <c r="N388" s="19">
        <f t="shared" ca="1" si="7"/>
        <v>0.10274519957983147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0.17650225000000017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2020-12-01</v>
      </c>
      <c r="M389" s="18">
        <f t="shared" ca="1" si="6"/>
        <v>14160</v>
      </c>
      <c r="N389" s="19">
        <f t="shared" ca="1" si="7"/>
        <v>0.11350767937853065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0.17330436666666682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2020-12-01</v>
      </c>
      <c r="M390" s="18">
        <f t="shared" ca="1" si="6"/>
        <v>14040</v>
      </c>
      <c r="N390" s="19">
        <f t="shared" ca="1" si="7"/>
        <v>0.14894142165242141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0.16225713333333341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4.39635499999999E-2</v>
      </c>
      <c r="H391" s="5">
        <f t="shared" ref="H391:H422" si="23">IF(G391="",$F$1*C391-B391,G391-B391)</f>
        <v>5.2756259999999884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2020-12-01</v>
      </c>
      <c r="M391" s="18">
        <f t="shared" ref="M391:M422" ca="1" si="26">(L391-K391+1)*B391</f>
        <v>13680</v>
      </c>
      <c r="N391" s="19">
        <f t="shared" ref="N391:N422" ca="1" si="27">H391/M391*365</f>
        <v>0.14076048903508739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0.16603645000000011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5.2975766666666618E-2</v>
      </c>
      <c r="H392" s="5">
        <f t="shared" si="23"/>
        <v>6.3570919999999944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2020-12-01</v>
      </c>
      <c r="M392" s="18">
        <f t="shared" ca="1" si="26"/>
        <v>13560</v>
      </c>
      <c r="N392" s="19">
        <f t="shared" ca="1" si="27"/>
        <v>0.17111641445427714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0.1570242333333334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6.0243683333333325E-2</v>
      </c>
      <c r="H393" s="5">
        <f t="shared" si="23"/>
        <v>7.2292419999999993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2020-12-01</v>
      </c>
      <c r="M393" s="18">
        <f t="shared" ca="1" si="26"/>
        <v>13440</v>
      </c>
      <c r="N393" s="19">
        <f t="shared" ca="1" si="27"/>
        <v>0.19632986086309523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0.14975631666666669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6.213334166666655E-2</v>
      </c>
      <c r="H394" s="5">
        <f t="shared" si="23"/>
        <v>7.4560009999999863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2020-12-01</v>
      </c>
      <c r="M394" s="18">
        <f t="shared" ca="1" si="26"/>
        <v>13320</v>
      </c>
      <c r="N394" s="19">
        <f t="shared" ca="1" si="27"/>
        <v>0.20431233971471435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0.14786665833333346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4.6870716666666583E-2</v>
      </c>
      <c r="H395" s="5">
        <f t="shared" si="23"/>
        <v>5.6244859999999903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2020-12-01</v>
      </c>
      <c r="M395" s="18">
        <f t="shared" ca="1" si="26"/>
        <v>13200</v>
      </c>
      <c r="N395" s="19">
        <f t="shared" ca="1" si="27"/>
        <v>0.1555255598484846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0.16312928333333343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2.3904099999999911E-2</v>
      </c>
      <c r="H396" s="5">
        <f t="shared" si="23"/>
        <v>2.8684919999999892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2020-12-01</v>
      </c>
      <c r="M396" s="18">
        <f t="shared" ca="1" si="26"/>
        <v>12840</v>
      </c>
      <c r="N396" s="19">
        <f t="shared" ca="1" si="27"/>
        <v>8.1542023364485669E-2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0.18609590000000012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2.4485533333333365E-2</v>
      </c>
      <c r="H397" s="5">
        <f t="shared" si="23"/>
        <v>2.9382640000000038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2020-12-01</v>
      </c>
      <c r="M397" s="18">
        <f t="shared" ca="1" si="26"/>
        <v>12720</v>
      </c>
      <c r="N397" s="19">
        <f t="shared" ca="1" si="27"/>
        <v>8.4313393081761112E-2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0.18551446666666666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3.887600833333333E-2</v>
      </c>
      <c r="H398" s="5">
        <f t="shared" si="23"/>
        <v>4.6651209999999992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2020-12-01</v>
      </c>
      <c r="M398" s="18">
        <f t="shared" ca="1" si="26"/>
        <v>12600</v>
      </c>
      <c r="N398" s="19">
        <f t="shared" ca="1" si="27"/>
        <v>0.13514040992063492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0.1711239916666667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5.1522183333333395E-2</v>
      </c>
      <c r="H399" s="5">
        <f t="shared" si="23"/>
        <v>6.1826620000000077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2020-12-01</v>
      </c>
      <c r="M399" s="18">
        <f t="shared" ca="1" si="26"/>
        <v>12480</v>
      </c>
      <c r="N399" s="19">
        <f t="shared" ca="1" si="27"/>
        <v>0.18082304727564127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0.15847781666666663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4.3236758333333229E-2</v>
      </c>
      <c r="H400" s="5">
        <f t="shared" si="23"/>
        <v>5.1884109999999879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2020-12-01</v>
      </c>
      <c r="M400" s="18">
        <f t="shared" ca="1" si="26"/>
        <v>12360</v>
      </c>
      <c r="N400" s="19">
        <f t="shared" ca="1" si="27"/>
        <v>0.15321763875404495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0.16676324166666678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3.4369899999999967E-2</v>
      </c>
      <c r="H401" s="5">
        <f t="shared" si="23"/>
        <v>4.1243879999999962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2020-12-01</v>
      </c>
      <c r="M401" s="18">
        <f t="shared" ca="1" si="26"/>
        <v>12000</v>
      </c>
      <c r="N401" s="19">
        <f t="shared" ca="1" si="27"/>
        <v>0.12545013499999988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0.17563010000000007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3.3061674999999839E-2</v>
      </c>
      <c r="H402" s="5">
        <f t="shared" si="23"/>
        <v>3.9674009999999811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2020-12-01</v>
      </c>
      <c r="M402" s="18">
        <f t="shared" ca="1" si="26"/>
        <v>11880</v>
      </c>
      <c r="N402" s="19">
        <f t="shared" ca="1" si="27"/>
        <v>0.1218940542929287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0.17693832500000017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4.4544983333333357E-2</v>
      </c>
      <c r="H403" s="5">
        <f t="shared" si="23"/>
        <v>5.345398000000003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2020-12-01</v>
      </c>
      <c r="M403" s="18">
        <f t="shared" ca="1" si="26"/>
        <v>11760</v>
      </c>
      <c r="N403" s="19">
        <f t="shared" ca="1" si="27"/>
        <v>0.16590733588435383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0.16545501666666668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3.9312083333333331E-2</v>
      </c>
      <c r="H404" s="5">
        <f t="shared" si="23"/>
        <v>4.7174499999999995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2020-12-01</v>
      </c>
      <c r="M404" s="18">
        <f t="shared" ca="1" si="26"/>
        <v>11640</v>
      </c>
      <c r="N404" s="19">
        <f t="shared" ca="1" si="27"/>
        <v>0.14792691151202747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0.17068791666666669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1.6200108333333317E-2</v>
      </c>
      <c r="H405" s="5">
        <f t="shared" si="23"/>
        <v>1.9440129999999982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2020-12-01</v>
      </c>
      <c r="M405" s="18">
        <f t="shared" ca="1" si="26"/>
        <v>11520</v>
      </c>
      <c r="N405" s="19">
        <f t="shared" ca="1" si="27"/>
        <v>6.1594161892361055E-2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0.1937998916666667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2.1723725000000017E-2</v>
      </c>
      <c r="H406" s="5">
        <f t="shared" si="23"/>
        <v>2.6068470000000019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2020-12-01</v>
      </c>
      <c r="M406" s="18">
        <f t="shared" ca="1" si="26"/>
        <v>11160</v>
      </c>
      <c r="N406" s="19">
        <f t="shared" ca="1" si="27"/>
        <v>8.5259780913978567E-2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0.18827627499999999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1.6490825000000105E-2</v>
      </c>
      <c r="H407" s="5">
        <f t="shared" si="23"/>
        <v>1.9788990000000126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2020-12-01</v>
      </c>
      <c r="M407" s="18">
        <f t="shared" ca="1" si="26"/>
        <v>11040</v>
      </c>
      <c r="N407" s="19">
        <f t="shared" ca="1" si="27"/>
        <v>6.5425555706522157E-2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0.19350917499999992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1.6054750000000104E-2</v>
      </c>
      <c r="H408" s="5">
        <f t="shared" si="23"/>
        <v>1.9265700000000123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2020-12-01</v>
      </c>
      <c r="M408" s="18">
        <f t="shared" ca="1" si="26"/>
        <v>10920</v>
      </c>
      <c r="N408" s="19">
        <f t="shared" ca="1" si="27"/>
        <v>6.4395425824176247E-2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0.1939452499999999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2.1433008333333229E-2</v>
      </c>
      <c r="H409" s="5">
        <f t="shared" si="23"/>
        <v>2.5719609999999875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2020-12-01</v>
      </c>
      <c r="M409" s="18">
        <f t="shared" ca="1" si="26"/>
        <v>10800</v>
      </c>
      <c r="N409" s="19">
        <f t="shared" ca="1" si="27"/>
        <v>8.6922756018518094E-2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0.18856699166666679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3.0735941666666614E-2</v>
      </c>
      <c r="H410" s="5">
        <f t="shared" si="23"/>
        <v>3.6883129999999937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2020-12-01</v>
      </c>
      <c r="M410" s="18">
        <f t="shared" ca="1" si="26"/>
        <v>10680</v>
      </c>
      <c r="N410" s="19">
        <f t="shared" ca="1" si="27"/>
        <v>0.12605189559925073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0.17926405833333342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5.1667541666666615E-2</v>
      </c>
      <c r="H411" s="5">
        <f t="shared" si="23"/>
        <v>6.2001049999999935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2020-12-01</v>
      </c>
      <c r="M411" s="18">
        <f t="shared" ca="1" si="26"/>
        <v>10320</v>
      </c>
      <c r="N411" s="19">
        <f t="shared" ca="1" si="27"/>
        <v>0.21928665939922456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0.1583324583333334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4.632158518518513E-2</v>
      </c>
      <c r="H412" s="5">
        <f t="shared" si="23"/>
        <v>6.2534139999999923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2020-12-01</v>
      </c>
      <c r="M412" s="18">
        <f t="shared" ca="1" si="26"/>
        <v>11475</v>
      </c>
      <c r="N412" s="19">
        <f t="shared" ca="1" si="27"/>
        <v>0.19891033638344202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0.17367841481481489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7.0095748148148007E-2</v>
      </c>
      <c r="H413" s="5">
        <f t="shared" si="23"/>
        <v>9.4629259999999817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2020-12-01</v>
      </c>
      <c r="M413" s="18">
        <f t="shared" ca="1" si="26"/>
        <v>11340</v>
      </c>
      <c r="N413" s="19">
        <f t="shared" ca="1" si="27"/>
        <v>0.30458271516754787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0.14990425185185202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7.0483370370370349E-2</v>
      </c>
      <c r="H414" s="5">
        <f t="shared" si="23"/>
        <v>9.5152549999999962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2020-12-01</v>
      </c>
      <c r="M414" s="18">
        <f t="shared" ca="1" si="26"/>
        <v>11205</v>
      </c>
      <c r="N414" s="19">
        <f t="shared" ca="1" si="27"/>
        <v>0.30995699018295392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0.14951662962962969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6.0663607407407324E-2</v>
      </c>
      <c r="H415" s="5">
        <f t="shared" si="23"/>
        <v>8.1895869999999888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2020-12-01</v>
      </c>
      <c r="M415" s="18">
        <f t="shared" ca="1" si="26"/>
        <v>11070</v>
      </c>
      <c r="N415" s="19">
        <f t="shared" ca="1" si="27"/>
        <v>0.27002703297199598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0.15933639259259269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5.5753725925925819E-2</v>
      </c>
      <c r="H416" s="5">
        <f t="shared" si="23"/>
        <v>7.5267529999999851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2020-12-01</v>
      </c>
      <c r="M416" s="18">
        <f t="shared" ca="1" si="26"/>
        <v>10665</v>
      </c>
      <c r="N416" s="19">
        <f t="shared" ca="1" si="27"/>
        <v>0.25759632864510029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0.16424627407407422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4.7742866666666724E-2</v>
      </c>
      <c r="H417" s="5">
        <f t="shared" si="23"/>
        <v>6.4452870000000075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2020-12-01</v>
      </c>
      <c r="M417" s="18">
        <f t="shared" ca="1" si="26"/>
        <v>10530</v>
      </c>
      <c r="N417" s="19">
        <f t="shared" ca="1" si="27"/>
        <v>0.22341213247863273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0.17225713333333331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5.3686407407407287E-2</v>
      </c>
      <c r="H418" s="5">
        <f t="shared" si="23"/>
        <v>7.2476649999999836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2020-12-01</v>
      </c>
      <c r="M418" s="18">
        <f t="shared" ca="1" si="26"/>
        <v>10395</v>
      </c>
      <c r="N418" s="19">
        <f t="shared" ca="1" si="27"/>
        <v>0.25448751563251509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0.16631359259259273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5.8467081481481491E-2</v>
      </c>
      <c r="H419" s="5">
        <f t="shared" si="23"/>
        <v>7.8930560000000014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2020-12-01</v>
      </c>
      <c r="M419" s="18">
        <f t="shared" ca="1" si="26"/>
        <v>10260</v>
      </c>
      <c r="N419" s="19">
        <f t="shared" ca="1" si="27"/>
        <v>0.28079585185185191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0.16153291851851853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3.637261481481481E-2</v>
      </c>
      <c r="H420" s="5">
        <f t="shared" si="23"/>
        <v>4.910302999999999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2020-12-01</v>
      </c>
      <c r="M420" s="18">
        <f t="shared" ca="1" si="26"/>
        <v>10125</v>
      </c>
      <c r="N420" s="19">
        <f t="shared" ca="1" si="27"/>
        <v>0.17701339209876538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0.18362738518518523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4.5707849999999911E-2</v>
      </c>
      <c r="H421" s="5">
        <f t="shared" si="23"/>
        <v>5.4849419999999895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2020-12-01</v>
      </c>
      <c r="M421" s="18">
        <f t="shared" ca="1" si="26"/>
        <v>8640</v>
      </c>
      <c r="N421" s="19">
        <f t="shared" ca="1" si="27"/>
        <v>0.23171340624999956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0.16429215000000011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5.7433422222222225E-2</v>
      </c>
      <c r="H422" s="5">
        <f t="shared" si="23"/>
        <v>7.7535120000000006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2020-12-01</v>
      </c>
      <c r="M422" s="18">
        <f t="shared" ca="1" si="26"/>
        <v>9585</v>
      </c>
      <c r="N422" s="19">
        <f t="shared" ca="1" si="27"/>
        <v>0.2952563255086072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0.1625665777777778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5.3815614814814797E-2</v>
      </c>
      <c r="H423" s="5">
        <f t="shared" ref="H423:H444" si="43">IF(G423="",$F$1*C423-B423,G423-B423)</f>
        <v>7.2651079999999979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2020-12-01</v>
      </c>
      <c r="M423" s="18">
        <f t="shared" ref="M423:M444" ca="1" si="46">(L423-K423+1)*B423</f>
        <v>9450</v>
      </c>
      <c r="N423" s="19">
        <f t="shared" ref="N423:N444" ca="1" si="47">H423/M423*365</f>
        <v>0.28060999153439148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0.16618438518518525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7.3196725925926021E-2</v>
      </c>
      <c r="H424" s="5">
        <f t="shared" si="43"/>
        <v>9.8815580000000125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2020-12-01</v>
      </c>
      <c r="M424" s="18">
        <f t="shared" ca="1" si="46"/>
        <v>9315</v>
      </c>
      <c r="N424" s="19">
        <f t="shared" ca="1" si="47"/>
        <v>0.38720007192699996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0.14680327407407401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7.1646237037036917E-2</v>
      </c>
      <c r="H425" s="5">
        <f t="shared" si="43"/>
        <v>9.6722419999999829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2020-12-01</v>
      </c>
      <c r="M425" s="18">
        <f t="shared" ca="1" si="46"/>
        <v>9180</v>
      </c>
      <c r="N425" s="19">
        <f t="shared" ca="1" si="47"/>
        <v>0.38457171350762459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0.1483537629629631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6.8674466666666628E-2</v>
      </c>
      <c r="H426" s="5">
        <f t="shared" si="43"/>
        <v>9.2710529999999949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2020-12-01</v>
      </c>
      <c r="M426" s="18">
        <f t="shared" ca="1" si="46"/>
        <v>8775</v>
      </c>
      <c r="N426" s="19">
        <f t="shared" ca="1" si="47"/>
        <v>0.38563354358974339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0.1513255333333334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6.6477940740740801E-2</v>
      </c>
      <c r="H427" s="5">
        <f t="shared" si="43"/>
        <v>8.9745220000000074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2020-12-01</v>
      </c>
      <c r="M427" s="18">
        <f t="shared" ca="1" si="46"/>
        <v>8640</v>
      </c>
      <c r="N427" s="19">
        <f t="shared" ca="1" si="47"/>
        <v>0.37913200578703737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0.15352205925925921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6.751160000000006E-2</v>
      </c>
      <c r="H428" s="5">
        <f t="shared" si="43"/>
        <v>9.1140660000000082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2020-12-01</v>
      </c>
      <c r="M428" s="18">
        <f t="shared" ca="1" si="46"/>
        <v>8505</v>
      </c>
      <c r="N428" s="19">
        <f t="shared" ca="1" si="47"/>
        <v>0.39113863492063528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0.15248839999999997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4.7613659259259207E-2</v>
      </c>
      <c r="H429" s="5">
        <f t="shared" si="43"/>
        <v>6.4278439999999932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2020-12-01</v>
      </c>
      <c r="M429" s="18">
        <f t="shared" ca="1" si="46"/>
        <v>7290</v>
      </c>
      <c r="N429" s="19">
        <f t="shared" ca="1" si="47"/>
        <v>0.3218330672153632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0.17238634074074083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1.8541992592592486E-2</v>
      </c>
      <c r="H430" s="5">
        <f t="shared" si="43"/>
        <v>2.5031689999999855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2020-12-01</v>
      </c>
      <c r="M430" s="18">
        <f t="shared" ca="1" si="46"/>
        <v>6885</v>
      </c>
      <c r="N430" s="19">
        <f t="shared" ca="1" si="47"/>
        <v>0.13270249600580897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0.20145800740740755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1.518259999999998E-2</v>
      </c>
      <c r="H431" s="5">
        <f t="shared" si="43"/>
        <v>1.8219119999999975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2020-12-01</v>
      </c>
      <c r="M431" s="18">
        <f t="shared" ca="1" si="46"/>
        <v>6000</v>
      </c>
      <c r="N431" s="19">
        <f t="shared" ca="1" si="47"/>
        <v>0.11083297999999984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0.19481740000000003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2.1578366666666682E-2</v>
      </c>
      <c r="H432" s="5">
        <f t="shared" si="43"/>
        <v>2.5894040000000018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2020-12-01</v>
      </c>
      <c r="M432" s="18">
        <f t="shared" ca="1" si="46"/>
        <v>5880</v>
      </c>
      <c r="N432" s="19">
        <f t="shared" ca="1" si="47"/>
        <v>0.16073681292517017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0.18842163333333334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2.2450516666666687E-2</v>
      </c>
      <c r="H433" s="5">
        <f t="shared" si="43"/>
        <v>2.6940620000000024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2020-12-01</v>
      </c>
      <c r="M433" s="18">
        <f t="shared" ca="1" si="46"/>
        <v>5760</v>
      </c>
      <c r="N433" s="19">
        <f t="shared" ca="1" si="47"/>
        <v>0.17071747048611127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0.18754948333333332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2.3904099999999911E-2</v>
      </c>
      <c r="H434" s="5">
        <f t="shared" si="43"/>
        <v>2.8684919999999892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2020-12-01</v>
      </c>
      <c r="M434" s="18">
        <f t="shared" ca="1" si="46"/>
        <v>5640</v>
      </c>
      <c r="N434" s="19">
        <f t="shared" ca="1" si="47"/>
        <v>0.18563822340425462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0.18609590000000012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3.1462733333333166E-2</v>
      </c>
      <c r="H435" s="5">
        <f t="shared" si="43"/>
        <v>3.77552799999998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2020-12-01</v>
      </c>
      <c r="M435" s="18">
        <f t="shared" ca="1" si="46"/>
        <v>5280</v>
      </c>
      <c r="N435" s="19">
        <f t="shared" ca="1" si="47"/>
        <v>0.26099767424242287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0.17853726666666686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2.3581081481481508E-2</v>
      </c>
      <c r="H436" s="5">
        <f t="shared" si="43"/>
        <v>3.1834460000000036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2020-12-01</v>
      </c>
      <c r="M436" s="18">
        <f t="shared" ca="1" si="46"/>
        <v>5805</v>
      </c>
      <c r="N436" s="19">
        <f t="shared" ca="1" si="47"/>
        <v>0.2001649939707151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0.19641891851851853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2.3904099999999911E-2</v>
      </c>
      <c r="H437" s="5">
        <f t="shared" si="43"/>
        <v>2.8684919999999892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2020-12-01</v>
      </c>
      <c r="M437" s="18">
        <f t="shared" ca="1" si="46"/>
        <v>5040</v>
      </c>
      <c r="N437" s="19">
        <f t="shared" ca="1" si="47"/>
        <v>0.20773801190476113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0.18609590000000012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2.6811266666666712E-2</v>
      </c>
      <c r="H438" s="5">
        <f t="shared" si="43"/>
        <v>3.2173520000000053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2020-12-01</v>
      </c>
      <c r="M438" s="18">
        <f t="shared" ca="1" si="46"/>
        <v>4920</v>
      </c>
      <c r="N438" s="19">
        <f t="shared" ca="1" si="47"/>
        <v>0.23868566666666707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0.1831887333333333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3.8827555555555664E-2</v>
      </c>
      <c r="H439" s="5">
        <f t="shared" si="43"/>
        <v>5.241720000000015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2020-12-01</v>
      </c>
      <c r="M439" s="18">
        <f t="shared" ca="1" si="46"/>
        <v>5400</v>
      </c>
      <c r="N439" s="19">
        <f t="shared" ca="1" si="47"/>
        <v>0.35430144444444545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0.18117244444444436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4.4383474074074114E-2</v>
      </c>
      <c r="H440" s="5">
        <f t="shared" si="43"/>
        <v>5.991769000000005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2020-12-01</v>
      </c>
      <c r="M440" s="18">
        <f t="shared" ca="1" si="46"/>
        <v>4995</v>
      </c>
      <c r="N440" s="19">
        <f t="shared" ca="1" si="47"/>
        <v>0.43783697397397431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0.17561652592592591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4.25745703703704E-2</v>
      </c>
      <c r="H441" s="5">
        <f t="shared" si="43"/>
        <v>5.7475670000000036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2020-12-01</v>
      </c>
      <c r="M441" s="18">
        <f t="shared" ca="1" si="46"/>
        <v>4860</v>
      </c>
      <c r="N441" s="19">
        <f t="shared" ca="1" si="47"/>
        <v>0.43165883847736658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0.17742542962962962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3.4563711111111096E-2</v>
      </c>
      <c r="H442" s="5">
        <f t="shared" si="43"/>
        <v>4.6661009999999976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2020-12-01</v>
      </c>
      <c r="M442" s="18">
        <f t="shared" ca="1" si="46"/>
        <v>4725</v>
      </c>
      <c r="N442" s="19">
        <f t="shared" ca="1" si="47"/>
        <v>0.36045013015873001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0.18543628888888894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2.6423644444444488E-2</v>
      </c>
      <c r="H443" s="5">
        <f t="shared" si="43"/>
        <v>3.5671920000000057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2020-12-01</v>
      </c>
      <c r="M443" s="18">
        <f t="shared" ca="1" si="46"/>
        <v>4590</v>
      </c>
      <c r="N443" s="19">
        <f t="shared" ca="1" si="47"/>
        <v>0.28366559477124231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0.19357635555555555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4.2445362962963092E-2</v>
      </c>
      <c r="H444" s="5">
        <f t="shared" si="43"/>
        <v>5.7301240000000178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2020-12-01</v>
      </c>
      <c r="M444" s="18">
        <f t="shared" ca="1" si="46"/>
        <v>4455</v>
      </c>
      <c r="N444" s="19">
        <f t="shared" ca="1" si="47"/>
        <v>0.46947143883277359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0.17755463703703694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2" sqref="F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1.3233999999999999</v>
      </c>
      <c r="G1" s="137" t="s">
        <v>331</v>
      </c>
      <c r="H1" s="138" t="str">
        <f>ROUND(SUM(H2:H19862),2)&amp;"盈利"</f>
        <v>12883.94盈利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35.28%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0.15380874074074061</v>
      </c>
      <c r="H276" s="58">
        <f t="shared" ref="H276:H280" si="3">IF(G276="",$F$1*C276-B276,G276-B276)</f>
        <v>20.764179999999982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2020/12/1</v>
      </c>
      <c r="M276" s="44">
        <f t="shared" ref="M276:M280" ca="1" si="6">(L276-K276+1)*B276</f>
        <v>38475</v>
      </c>
      <c r="N276" s="61">
        <f t="shared" ref="N276:N280" ca="1" si="7">H276/M276*365</f>
        <v>0.19698312410656255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6.6191259259259422E-2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0.13920232592592574</v>
      </c>
      <c r="H277" s="58">
        <f t="shared" si="3"/>
        <v>18.792313999999976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2020/12/1</v>
      </c>
      <c r="M277" s="44">
        <f t="shared" ca="1" si="6"/>
        <v>38070</v>
      </c>
      <c r="N277" s="61">
        <f t="shared" ca="1" si="7"/>
        <v>0.1801732232729181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8.0797674074074288E-2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0.13361463703703694</v>
      </c>
      <c r="H278" s="58">
        <f t="shared" si="3"/>
        <v>18.037975999999986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2020/12/1</v>
      </c>
      <c r="M278" s="44">
        <f t="shared" ca="1" si="6"/>
        <v>37935</v>
      </c>
      <c r="N278" s="61">
        <f t="shared" ca="1" si="7"/>
        <v>0.17355637906946078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8.6385362962963091E-2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0.16086687407407407</v>
      </c>
      <c r="H279" s="58">
        <f t="shared" si="3"/>
        <v>21.717027999999999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2020/12/1</v>
      </c>
      <c r="M279" s="44">
        <f t="shared" ca="1" si="6"/>
        <v>37800</v>
      </c>
      <c r="N279" s="61">
        <f t="shared" ca="1" si="7"/>
        <v>0.20970146084656086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5.9133125925925956E-2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0.1568476592592592</v>
      </c>
      <c r="H280" s="58">
        <f t="shared" si="3"/>
        <v>21.174433999999991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2020/12/1</v>
      </c>
      <c r="M280" s="44">
        <f t="shared" ca="1" si="6"/>
        <v>37665</v>
      </c>
      <c r="N280" s="61">
        <f t="shared" ca="1" si="7"/>
        <v>0.20519496641444304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6.3152340740740831E-2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0.16576835555555552</v>
      </c>
      <c r="H284" s="58">
        <f>IF(G284="",$F$1*C284-B284,G284-B284)</f>
        <v>22.378727999999995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2020/12/1</v>
      </c>
      <c r="M284" s="44">
        <f ca="1">(L284-K284+1)*B284</f>
        <v>36855</v>
      </c>
      <c r="N284" s="61">
        <f ca="1">H284/M284*365</f>
        <v>0.22163168416768411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5.4231644444444504E-2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0.14920134814814809</v>
      </c>
      <c r="H285" s="58">
        <f>IF(G285="",$F$1*C285-B285,G285-B285)</f>
        <v>20.142181999999991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2020/12/1</v>
      </c>
      <c r="M285" s="44">
        <f ca="1">(L285-K285+1)*B285</f>
        <v>36720</v>
      </c>
      <c r="N285" s="61">
        <f ca="1">H285/M285*365</f>
        <v>0.20021504438997811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7.079865185185194E-2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0.15625948148148133</v>
      </c>
      <c r="G286" s="190"/>
      <c r="H286" s="58">
        <f>IF(G286="",$F$1*C286-B286,G286-B286)</f>
        <v>21.09502999999998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2020/12/1</v>
      </c>
      <c r="M286" s="194">
        <v>17145</v>
      </c>
      <c r="N286" s="195">
        <f>H286/M286*365</f>
        <v>0.44909221055701332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6.3740518518518696E-2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0.15547524444444447</v>
      </c>
      <c r="H354" s="58">
        <f t="shared" ref="H354:H417" si="23">IF(G354="",$F$1*C354-B354,G354-B354)</f>
        <v>20.989158000000003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2020/12/1</v>
      </c>
      <c r="M354" s="44">
        <f t="shared" ref="M354:M417" ca="1" si="26">(L354-K354+1)*B354</f>
        <v>22815</v>
      </c>
      <c r="N354" s="61">
        <f t="shared" ref="N354:N417" ca="1" si="27">H354/M354*365</f>
        <v>0.33578972912557531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6.4524755555555563E-2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0.14831908148148151</v>
      </c>
      <c r="H355" s="58">
        <f t="shared" si="23"/>
        <v>20.023076000000003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2020/12/1</v>
      </c>
      <c r="M355" s="44">
        <f t="shared" ca="1" si="26"/>
        <v>22680</v>
      </c>
      <c r="N355" s="61">
        <f t="shared" ca="1" si="27"/>
        <v>0.3222408615520283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7.1680918518518516E-2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0.14782893333333336</v>
      </c>
      <c r="H356" s="58">
        <f t="shared" si="23"/>
        <v>19.956906000000004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2020/12/1</v>
      </c>
      <c r="M356" s="44">
        <f t="shared" ca="1" si="26"/>
        <v>22545</v>
      </c>
      <c r="N356" s="61">
        <f t="shared" ca="1" si="27"/>
        <v>0.3230991656686627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7.2171066666666672E-2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0.13557522962962951</v>
      </c>
      <c r="H357" s="58">
        <f t="shared" si="23"/>
        <v>18.302655999999985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2020/12/1</v>
      </c>
      <c r="M357" s="44">
        <f t="shared" ca="1" si="26"/>
        <v>22410</v>
      </c>
      <c r="N357" s="61">
        <f t="shared" ca="1" si="27"/>
        <v>0.29810216153502878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8.4424770370370522E-2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0.134398874074074</v>
      </c>
      <c r="H358" s="58">
        <f t="shared" si="23"/>
        <v>18.143847999999991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2020/12/1</v>
      </c>
      <c r="M358" s="44">
        <f t="shared" ca="1" si="26"/>
        <v>22005</v>
      </c>
      <c r="N358" s="61">
        <f t="shared" ca="1" si="27"/>
        <v>0.30095453396955224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8.560112592592603E-2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0.13037965925925912</v>
      </c>
      <c r="H359" s="58">
        <f t="shared" si="23"/>
        <v>17.601253999999983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2020/12/1</v>
      </c>
      <c r="M359" s="44">
        <f t="shared" ca="1" si="26"/>
        <v>21870</v>
      </c>
      <c r="N359" s="61">
        <f t="shared" ca="1" si="27"/>
        <v>0.29375663968907151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8.9620340740740906E-2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0.13243828148148143</v>
      </c>
      <c r="H360" s="58">
        <f t="shared" si="23"/>
        <v>17.879167999999993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2020/12/1</v>
      </c>
      <c r="M360" s="44">
        <f t="shared" ca="1" si="26"/>
        <v>21735</v>
      </c>
      <c r="N360" s="61">
        <f t="shared" ca="1" si="27"/>
        <v>0.30024827789279951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8.75617185185186E-2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0.13733976296296288</v>
      </c>
      <c r="H361" s="58">
        <f t="shared" si="23"/>
        <v>18.540867999999989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2020/12/1</v>
      </c>
      <c r="M361" s="44">
        <f t="shared" ca="1" si="26"/>
        <v>21060</v>
      </c>
      <c r="N361" s="61">
        <f t="shared" ca="1" si="27"/>
        <v>0.32133983000949651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8.2660237037037149E-2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0.11842004444444443</v>
      </c>
      <c r="H362" s="58">
        <f t="shared" si="23"/>
        <v>15.986705999999998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2020/12/1</v>
      </c>
      <c r="M362" s="44">
        <f t="shared" ca="1" si="26"/>
        <v>20925</v>
      </c>
      <c r="N362" s="61">
        <f t="shared" ca="1" si="27"/>
        <v>0.27886010465949818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0.1015799555555556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0.11508703703703692</v>
      </c>
      <c r="H363" s="58">
        <f t="shared" si="23"/>
        <v>15.536749999999984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2020/12/1</v>
      </c>
      <c r="M363" s="44">
        <f t="shared" ca="1" si="26"/>
        <v>20790</v>
      </c>
      <c r="N363" s="61">
        <f t="shared" ca="1" si="27"/>
        <v>0.27277122414622385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0.10491296296296311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9.7735792592592616E-2</v>
      </c>
      <c r="H364" s="58">
        <f t="shared" si="23"/>
        <v>13.194332000000003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2020/12/1</v>
      </c>
      <c r="M364" s="44">
        <f t="shared" ca="1" si="26"/>
        <v>20655</v>
      </c>
      <c r="N364" s="61">
        <f t="shared" ca="1" si="27"/>
        <v>0.23316055095618499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0.12226420740740741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8.4305733333333258E-2</v>
      </c>
      <c r="H365" s="58">
        <f t="shared" si="23"/>
        <v>11.381273999999991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2020/12/1</v>
      </c>
      <c r="M365" s="44">
        <f t="shared" ca="1" si="26"/>
        <v>20520</v>
      </c>
      <c r="N365" s="61">
        <f t="shared" ca="1" si="27"/>
        <v>0.20244468859649106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0.13569426666666679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4.2618633333333378E-2</v>
      </c>
      <c r="H366" s="58">
        <f t="shared" si="23"/>
        <v>5.1142360000000053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2020/12/1</v>
      </c>
      <c r="M366" s="44">
        <f t="shared" ca="1" si="26"/>
        <v>17880</v>
      </c>
      <c r="N366" s="61">
        <f t="shared" ca="1" si="27"/>
        <v>0.10440135011185693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0.16738136666666664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2.9164066666666481E-2</v>
      </c>
      <c r="H367" s="58">
        <f t="shared" si="23"/>
        <v>3.4996879999999777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2020/12/1</v>
      </c>
      <c r="M367" s="44">
        <f t="shared" ca="1" si="26"/>
        <v>17760</v>
      </c>
      <c r="N367" s="61">
        <f t="shared" ca="1" si="27"/>
        <v>7.1924894144143686E-2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0.18083593333333353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6.4456999999999692E-3</v>
      </c>
      <c r="H368" s="58">
        <f t="shared" si="23"/>
        <v>0.77348399999999629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2020/12/1</v>
      </c>
      <c r="M368" s="44">
        <f t="shared" ca="1" si="26"/>
        <v>17640</v>
      </c>
      <c r="N368" s="61">
        <f t="shared" ca="1" si="27"/>
        <v>1.6004629251700604E-2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0.20355430000000005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-1.6382950000000087E-2</v>
      </c>
      <c r="H369" s="58">
        <f t="shared" si="23"/>
        <v>-1.9659540000000106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2020/12/1</v>
      </c>
      <c r="M369" s="44">
        <f t="shared" ca="1" si="26"/>
        <v>17520</v>
      </c>
      <c r="N369" s="61">
        <f t="shared" ca="1" si="27"/>
        <v>-4.0957375000000219E-2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0.22638295000000011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-1.5059550000000026E-2</v>
      </c>
      <c r="H370" s="58">
        <f t="shared" si="23"/>
        <v>-1.807146000000003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2020/12/1</v>
      </c>
      <c r="M370" s="44">
        <f t="shared" ca="1" si="26"/>
        <v>17400</v>
      </c>
      <c r="N370" s="61">
        <f t="shared" ca="1" si="27"/>
        <v>-3.7908522413793166E-2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0.22505955000000005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-4.4615483333333469E-2</v>
      </c>
      <c r="H371" s="58">
        <f t="shared" si="23"/>
        <v>-5.3538580000000167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2020/12/1</v>
      </c>
      <c r="M371" s="44">
        <f t="shared" ca="1" si="26"/>
        <v>17040</v>
      </c>
      <c r="N371" s="61">
        <f t="shared" ca="1" si="27"/>
        <v>-0.11468064377934309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0.2546154833333335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-3.2594600000000064E-2</v>
      </c>
      <c r="H372" s="58">
        <f t="shared" si="23"/>
        <v>-3.9113520000000079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2020/12/1</v>
      </c>
      <c r="M372" s="44">
        <f t="shared" ca="1" si="26"/>
        <v>16920</v>
      </c>
      <c r="N372" s="61">
        <f t="shared" ca="1" si="27"/>
        <v>-8.437609219858172E-2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0.24259460000000008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-1.3625866666666771E-2</v>
      </c>
      <c r="H373" s="58">
        <f t="shared" si="23"/>
        <v>-1.6351040000000125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2020/12/1</v>
      </c>
      <c r="M373" s="44">
        <f t="shared" ca="1" si="26"/>
        <v>16800</v>
      </c>
      <c r="N373" s="61">
        <f t="shared" ca="1" si="27"/>
        <v>-3.5524580952381223E-2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0.22362586666666678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3.3244549999999859E-2</v>
      </c>
      <c r="H374" s="58">
        <f t="shared" si="23"/>
        <v>3.9893459999999834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2020/12/1</v>
      </c>
      <c r="M374" s="44">
        <f t="shared" ca="1" si="26"/>
        <v>16680</v>
      </c>
      <c r="N374" s="61">
        <f t="shared" ca="1" si="27"/>
        <v>8.7296839928057188E-2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0.17675545000000015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2.8722933333333246E-2</v>
      </c>
      <c r="H375" s="58">
        <f t="shared" si="23"/>
        <v>3.4467519999999894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2020/12/1</v>
      </c>
      <c r="M375" s="44">
        <f t="shared" ca="1" si="26"/>
        <v>16560</v>
      </c>
      <c r="N375" s="61">
        <f t="shared" ca="1" si="27"/>
        <v>7.5970077294685759E-2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0.18127706666666676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8.212499999999068E-4</v>
      </c>
      <c r="H376" s="58">
        <f t="shared" si="23"/>
        <v>9.8549999999988813E-2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2020/12/1</v>
      </c>
      <c r="M376" s="44">
        <f t="shared" ca="1" si="26"/>
        <v>16200</v>
      </c>
      <c r="N376" s="61">
        <f t="shared" ca="1" si="27"/>
        <v>2.2204166666664146E-3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0.20917875000000011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-4.9134833333333459E-3</v>
      </c>
      <c r="H377" s="58">
        <f t="shared" si="23"/>
        <v>-0.58961800000000153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2020/12/1</v>
      </c>
      <c r="M377" s="44">
        <f t="shared" ca="1" si="26"/>
        <v>16080</v>
      </c>
      <c r="N377" s="61">
        <f t="shared" ca="1" si="27"/>
        <v>-1.3383741915422919E-2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0.21491348333333338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-1.4949266666666834E-2</v>
      </c>
      <c r="H378" s="58">
        <f t="shared" si="23"/>
        <v>-1.7939120000000202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2020/12/1</v>
      </c>
      <c r="M378" s="44">
        <f t="shared" ca="1" si="26"/>
        <v>15960</v>
      </c>
      <c r="N378" s="61">
        <f t="shared" ca="1" si="27"/>
        <v>-4.102618295739395E-2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0.22494926666666684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-1.5059550000000026E-2</v>
      </c>
      <c r="H379" s="58">
        <f t="shared" si="23"/>
        <v>-1.807146000000003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2020/12/1</v>
      </c>
      <c r="M379" s="44">
        <f t="shared" ca="1" si="26"/>
        <v>15840</v>
      </c>
      <c r="N379" s="61">
        <f t="shared" ca="1" si="27"/>
        <v>-4.1641937500000073E-2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0.22505955000000005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3.4457666666666616E-2</v>
      </c>
      <c r="H380" s="58">
        <f t="shared" si="23"/>
        <v>4.1349199999999939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2020/12/1</v>
      </c>
      <c r="M380" s="44">
        <f t="shared" ca="1" si="26"/>
        <v>15720</v>
      </c>
      <c r="N380" s="61">
        <f t="shared" ca="1" si="27"/>
        <v>9.6008002544529125E-2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0.17554233333333341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3.2582849999999892E-2</v>
      </c>
      <c r="H381" s="58">
        <f t="shared" si="23"/>
        <v>3.9099419999999867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2020/12/1</v>
      </c>
      <c r="M381" s="44">
        <f t="shared" ca="1" si="26"/>
        <v>15360</v>
      </c>
      <c r="N381" s="61">
        <f t="shared" ca="1" si="27"/>
        <v>9.2912033203124689E-2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0.17741715000000013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2.3539616666666655E-2</v>
      </c>
      <c r="H382" s="58">
        <f t="shared" si="23"/>
        <v>2.8247539999999987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2020/12/1</v>
      </c>
      <c r="M382" s="44">
        <f t="shared" ca="1" si="26"/>
        <v>15240</v>
      </c>
      <c r="N382" s="61">
        <f t="shared" ca="1" si="27"/>
        <v>6.7653229002624646E-2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0.18646038333333337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-3.2592333333334739E-3</v>
      </c>
      <c r="H383" s="58">
        <f t="shared" si="23"/>
        <v>-0.39110800000001689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2020/12/1</v>
      </c>
      <c r="M383" s="44">
        <f t="shared" ca="1" si="26"/>
        <v>15120</v>
      </c>
      <c r="N383" s="61">
        <f t="shared" ca="1" si="27"/>
        <v>-9.4414298941803022E-3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0.21325923333333349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-6.1243333333334726E-4</v>
      </c>
      <c r="H384" s="58">
        <f t="shared" si="23"/>
        <v>-7.3492000000001667E-2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2020/12/1</v>
      </c>
      <c r="M384" s="44">
        <f t="shared" ca="1" si="26"/>
        <v>15000</v>
      </c>
      <c r="N384" s="61">
        <f t="shared" ca="1" si="27"/>
        <v>-1.7883053333333739E-3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0.21061243333333338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-1.1530483333333426E-2</v>
      </c>
      <c r="H385" s="58">
        <f t="shared" si="23"/>
        <v>-1.3836580000000112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2020/12/1</v>
      </c>
      <c r="M385" s="44">
        <f t="shared" ca="1" si="26"/>
        <v>14880</v>
      </c>
      <c r="N385" s="61">
        <f t="shared" ca="1" si="27"/>
        <v>-3.3940535618279838E-2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0.22153048333333344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-3.3807716666666703E-2</v>
      </c>
      <c r="H386" s="58">
        <f t="shared" si="23"/>
        <v>-4.0569260000000043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2020/12/1</v>
      </c>
      <c r="M386" s="44">
        <f t="shared" ca="1" si="26"/>
        <v>14520</v>
      </c>
      <c r="N386" s="61">
        <f t="shared" ca="1" si="27"/>
        <v>-0.10198195523415989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0.24380771666666673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-2.8293550000000067E-2</v>
      </c>
      <c r="H387" s="58">
        <f t="shared" si="23"/>
        <v>-3.3952260000000081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2020/12/1</v>
      </c>
      <c r="M387" s="44">
        <f t="shared" ca="1" si="26"/>
        <v>14400</v>
      </c>
      <c r="N387" s="61">
        <f t="shared" ca="1" si="27"/>
        <v>-8.6059547916666868E-2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0.23829355000000008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-3.8108766666666703E-2</v>
      </c>
      <c r="H388" s="58">
        <f t="shared" si="23"/>
        <v>-4.5730520000000041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2020/12/1</v>
      </c>
      <c r="M388" s="44">
        <f t="shared" ca="1" si="26"/>
        <v>14280</v>
      </c>
      <c r="N388" s="61">
        <f t="shared" ca="1" si="27"/>
        <v>-0.11688823389355753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0.24810876666666673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-3.8108766666666703E-2</v>
      </c>
      <c r="H389" s="58">
        <f t="shared" si="23"/>
        <v>-4.5730520000000041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2020/12/1</v>
      </c>
      <c r="M389" s="44">
        <f t="shared" ca="1" si="26"/>
        <v>14160</v>
      </c>
      <c r="N389" s="61">
        <f t="shared" ca="1" si="27"/>
        <v>-0.11787881214689276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0.24810876666666673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-2.7411283333333477E-2</v>
      </c>
      <c r="H390" s="58">
        <f t="shared" si="23"/>
        <v>-3.2893540000000172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2020/12/1</v>
      </c>
      <c r="M390" s="44">
        <f t="shared" ca="1" si="26"/>
        <v>14040</v>
      </c>
      <c r="N390" s="61">
        <f t="shared" ca="1" si="27"/>
        <v>-8.5513832621083072E-2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0.2374112833333335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-3.3256300000000155E-2</v>
      </c>
      <c r="H391" s="58">
        <f t="shared" si="23"/>
        <v>-3.9907560000000188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2020/12/1</v>
      </c>
      <c r="M391" s="44">
        <f t="shared" ca="1" si="26"/>
        <v>13680</v>
      </c>
      <c r="N391" s="61">
        <f t="shared" ca="1" si="27"/>
        <v>-0.10647850438596541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0.24325630000000018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-1.6272666666666661E-2</v>
      </c>
      <c r="H392" s="58">
        <f t="shared" si="23"/>
        <v>-1.9527199999999993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2020/12/1</v>
      </c>
      <c r="M392" s="44">
        <f t="shared" ca="1" si="26"/>
        <v>13560</v>
      </c>
      <c r="N392" s="61">
        <f t="shared" ca="1" si="27"/>
        <v>-5.2562153392330363E-2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0.22627266666666668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-5.5751833333334373E-3</v>
      </c>
      <c r="H393" s="58">
        <f t="shared" si="23"/>
        <v>-0.66902200000001244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2020/12/1</v>
      </c>
      <c r="M393" s="44">
        <f t="shared" ca="1" si="26"/>
        <v>13440</v>
      </c>
      <c r="N393" s="61">
        <f t="shared" ca="1" si="27"/>
        <v>-1.8169124255952719E-2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0.21557518333333345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-9.4351000000001996E-3</v>
      </c>
      <c r="H394" s="58">
        <f t="shared" si="23"/>
        <v>-1.132212000000024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2020/12/1</v>
      </c>
      <c r="M394" s="44">
        <f t="shared" ca="1" si="26"/>
        <v>13320</v>
      </c>
      <c r="N394" s="61">
        <f t="shared" ca="1" si="27"/>
        <v>-3.1025328828829486E-2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0.21943510000000022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-1.9801733333333498E-2</v>
      </c>
      <c r="H395" s="58">
        <f t="shared" si="23"/>
        <v>-2.3762080000000196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2020/12/1</v>
      </c>
      <c r="M395" s="44">
        <f t="shared" ca="1" si="26"/>
        <v>13200</v>
      </c>
      <c r="N395" s="61">
        <f t="shared" ca="1" si="27"/>
        <v>-6.5705751515152067E-2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0.22980173333333351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-3.6675083333333448E-2</v>
      </c>
      <c r="H396" s="58">
        <f t="shared" si="23"/>
        <v>-4.4010100000000136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2020/12/1</v>
      </c>
      <c r="M396" s="44">
        <f t="shared" ca="1" si="26"/>
        <v>12840</v>
      </c>
      <c r="N396" s="61">
        <f t="shared" ca="1" si="27"/>
        <v>-0.1251065926791281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0.24667508333333346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-4.263038333333332E-2</v>
      </c>
      <c r="H397" s="58">
        <f t="shared" si="23"/>
        <v>-5.1156459999999981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2020/12/1</v>
      </c>
      <c r="M397" s="44">
        <f t="shared" ca="1" si="26"/>
        <v>12720</v>
      </c>
      <c r="N397" s="61">
        <f t="shared" ca="1" si="27"/>
        <v>-0.14679330110062888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0.25263038333333332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-2.6198166666666724E-2</v>
      </c>
      <c r="H398" s="58">
        <f t="shared" si="23"/>
        <v>-3.1437800000000067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2020/12/1</v>
      </c>
      <c r="M398" s="44">
        <f t="shared" ca="1" si="26"/>
        <v>12600</v>
      </c>
      <c r="N398" s="61">
        <f t="shared" ca="1" si="27"/>
        <v>-9.1069817460317656E-2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0.23619816666666674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-1.6603516666666707E-2</v>
      </c>
      <c r="H399" s="58">
        <f t="shared" si="23"/>
        <v>-1.9924220000000048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2020/12/1</v>
      </c>
      <c r="M399" s="44">
        <f t="shared" ca="1" si="26"/>
        <v>12480</v>
      </c>
      <c r="N399" s="61">
        <f t="shared" ca="1" si="27"/>
        <v>-5.8271957532051416E-2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0.22660351666666673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-2.3110233333333476E-2</v>
      </c>
      <c r="H400" s="58">
        <f t="shared" si="23"/>
        <v>-2.7732280000000173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2020/12/1</v>
      </c>
      <c r="M400" s="44">
        <f t="shared" ca="1" si="26"/>
        <v>12360</v>
      </c>
      <c r="N400" s="61">
        <f t="shared" ca="1" si="27"/>
        <v>-8.1895487055016689E-2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0.2331102333333335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-3.2704883333333497E-2</v>
      </c>
      <c r="H401" s="58">
        <f t="shared" si="23"/>
        <v>-3.9245860000000192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2020/12/1</v>
      </c>
      <c r="M401" s="44">
        <f t="shared" ca="1" si="26"/>
        <v>12000</v>
      </c>
      <c r="N401" s="61">
        <f t="shared" ca="1" si="27"/>
        <v>-0.11937282416666725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0.24270488333333351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-2.7962700000000021E-2</v>
      </c>
      <c r="H402" s="58">
        <f t="shared" si="23"/>
        <v>-3.3555240000000026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2020/12/1</v>
      </c>
      <c r="M402" s="44">
        <f t="shared" ca="1" si="26"/>
        <v>11880</v>
      </c>
      <c r="N402" s="61">
        <f t="shared" ca="1" si="27"/>
        <v>-0.10309480303030312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0.23796270000000003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-1.7706350000000152E-2</v>
      </c>
      <c r="H403" s="58">
        <f t="shared" si="23"/>
        <v>-2.1247620000000182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2020/12/1</v>
      </c>
      <c r="M403" s="44">
        <f t="shared" ca="1" si="26"/>
        <v>11760</v>
      </c>
      <c r="N403" s="61">
        <f t="shared" ca="1" si="27"/>
        <v>-6.5947119897959747E-2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0.22770635000000017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-1.0648216666666837E-2</v>
      </c>
      <c r="H404" s="58">
        <f t="shared" si="23"/>
        <v>-1.2777860000000203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2020/12/1</v>
      </c>
      <c r="M404" s="44">
        <f t="shared" ca="1" si="26"/>
        <v>11640</v>
      </c>
      <c r="N404" s="61">
        <f t="shared" ca="1" si="27"/>
        <v>-4.0068031786942217E-2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0.22064821666666687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-3.4469416666666794E-2</v>
      </c>
      <c r="H405" s="58">
        <f t="shared" si="23"/>
        <v>-4.1363300000000152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2020/12/1</v>
      </c>
      <c r="M405" s="44">
        <f t="shared" ca="1" si="26"/>
        <v>11520</v>
      </c>
      <c r="N405" s="61">
        <f t="shared" ca="1" si="27"/>
        <v>-0.13105559461805602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0.24446941666666683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-3.1491766666666858E-2</v>
      </c>
      <c r="H406" s="58">
        <f t="shared" si="23"/>
        <v>-3.7790120000000229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2020/12/1</v>
      </c>
      <c r="M406" s="44">
        <f t="shared" ca="1" si="26"/>
        <v>11160</v>
      </c>
      <c r="N406" s="61">
        <f t="shared" ca="1" si="27"/>
        <v>-0.12359671863799358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0.24149176666666688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-3.744706666666673E-2</v>
      </c>
      <c r="H407" s="58">
        <f t="shared" si="23"/>
        <v>-4.4936480000000074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2020/12/1</v>
      </c>
      <c r="M407" s="44">
        <f t="shared" ca="1" si="26"/>
        <v>11040</v>
      </c>
      <c r="N407" s="61">
        <f t="shared" ca="1" si="27"/>
        <v>-0.14856716666666692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0.24744706666666674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-3.8549899999999936E-2</v>
      </c>
      <c r="H408" s="58">
        <f t="shared" si="23"/>
        <v>-4.6259879999999924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2020/12/1</v>
      </c>
      <c r="M408" s="44">
        <f t="shared" ca="1" si="26"/>
        <v>10920</v>
      </c>
      <c r="N408" s="61">
        <f t="shared" ca="1" si="27"/>
        <v>-0.15462322527472502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0.24854989999999996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-3.1050633333333386E-2</v>
      </c>
      <c r="H409" s="58">
        <f t="shared" si="23"/>
        <v>-3.7260760000000062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2020/12/1</v>
      </c>
      <c r="M409" s="44">
        <f t="shared" ca="1" si="26"/>
        <v>10800</v>
      </c>
      <c r="N409" s="61">
        <f t="shared" ca="1" si="27"/>
        <v>-0.12592756851851872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0.2410506333333334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-2.5426183333333321E-2</v>
      </c>
      <c r="H410" s="58">
        <f t="shared" si="23"/>
        <v>-3.0511419999999987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2020/12/1</v>
      </c>
      <c r="M410" s="44">
        <f t="shared" ca="1" si="26"/>
        <v>10680</v>
      </c>
      <c r="N410" s="61">
        <f t="shared" ca="1" si="27"/>
        <v>-0.10427592041198497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0.23542618333333334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-5.7957500000000552E-3</v>
      </c>
      <c r="H411" s="58">
        <f t="shared" si="23"/>
        <v>-0.6954900000000066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2020/12/1</v>
      </c>
      <c r="M411" s="44">
        <f t="shared" ca="1" si="26"/>
        <v>10320</v>
      </c>
      <c r="N411" s="61">
        <f t="shared" ca="1" si="27"/>
        <v>-2.4598241279070003E-2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0.21579575000000006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-1.2192183333333518E-2</v>
      </c>
      <c r="H412" s="58">
        <f t="shared" si="23"/>
        <v>-1.4630620000000221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2020/12/1</v>
      </c>
      <c r="M412" s="44">
        <f t="shared" ca="1" si="26"/>
        <v>10200</v>
      </c>
      <c r="N412" s="61">
        <f t="shared" ca="1" si="27"/>
        <v>-5.2354669607843921E-2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0.22219218333333354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1.3172983333333358E-2</v>
      </c>
      <c r="H413" s="58">
        <f t="shared" si="23"/>
        <v>1.580758000000003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2020/12/1</v>
      </c>
      <c r="M413" s="44">
        <f t="shared" ca="1" si="26"/>
        <v>10080</v>
      </c>
      <c r="N413" s="61">
        <f t="shared" ca="1" si="27"/>
        <v>5.7239749007936616E-2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0.19682701666666666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2.9703229629629707E-2</v>
      </c>
      <c r="H414" s="58">
        <f t="shared" si="23"/>
        <v>4.0099360000000104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2020/12/1</v>
      </c>
      <c r="M414" s="44">
        <f t="shared" ca="1" si="26"/>
        <v>11205</v>
      </c>
      <c r="N414" s="61">
        <f t="shared" ca="1" si="27"/>
        <v>0.13062263632307039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0.19029677037037032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1.8527851851851868E-2</v>
      </c>
      <c r="H415" s="58">
        <f t="shared" si="23"/>
        <v>2.501260000000002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2020/12/1</v>
      </c>
      <c r="M415" s="44">
        <f t="shared" ca="1" si="26"/>
        <v>11070</v>
      </c>
      <c r="N415" s="61">
        <f t="shared" ca="1" si="27"/>
        <v>8.2471535682023561E-2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0.20147214814814815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1.323425185185177E-2</v>
      </c>
      <c r="H416" s="58">
        <f t="shared" si="23"/>
        <v>1.7866239999999891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2020/12/1</v>
      </c>
      <c r="M416" s="44">
        <f t="shared" ca="1" si="26"/>
        <v>10665</v>
      </c>
      <c r="N416" s="61">
        <f t="shared" ca="1" si="27"/>
        <v>6.1145593999061984E-2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0.20676574814814827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7.4505037037035302E-3</v>
      </c>
      <c r="H417" s="58">
        <f t="shared" si="23"/>
        <v>1.0058179999999766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2020/12/1</v>
      </c>
      <c r="M417" s="44">
        <f t="shared" ca="1" si="26"/>
        <v>10530</v>
      </c>
      <c r="N417" s="61">
        <f t="shared" ca="1" si="27"/>
        <v>3.4864536562202411E-2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0.21254949629629649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1.2057896296296264E-2</v>
      </c>
      <c r="H418" s="58">
        <f t="shared" ref="H418:H444" si="43">IF(G418="",$F$1*C418-B418,G418-B418)</f>
        <v>1.6278159999999957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2020/12/1</v>
      </c>
      <c r="M418" s="44">
        <f t="shared" ref="M418:M444" ca="1" si="46">(L418-K418+1)*B418</f>
        <v>10395</v>
      </c>
      <c r="N418" s="61">
        <f t="shared" ref="N418:N444" ca="1" si="47">H418/M418*365</f>
        <v>5.7157560365560217E-2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0.20794210370370375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8.5288296296295342E-3</v>
      </c>
      <c r="H419" s="58">
        <f t="shared" si="43"/>
        <v>1.1513919999999871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2020/12/1</v>
      </c>
      <c r="M419" s="44">
        <f t="shared" ca="1" si="46"/>
        <v>10260</v>
      </c>
      <c r="N419" s="61">
        <f t="shared" ca="1" si="47"/>
        <v>4.0960826510720784E-2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0.2114711703703705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-6.5677333333334685E-3</v>
      </c>
      <c r="H420" s="58">
        <f t="shared" si="43"/>
        <v>-0.8866440000000182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2020/12/1</v>
      </c>
      <c r="M420" s="44">
        <f t="shared" ca="1" si="46"/>
        <v>10125</v>
      </c>
      <c r="N420" s="61">
        <f t="shared" ca="1" si="47"/>
        <v>-3.1962968888889547E-2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0.22656773333333349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-3.2592333333334739E-3</v>
      </c>
      <c r="H421" s="58">
        <f t="shared" si="43"/>
        <v>-0.39110800000001689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2020/12/1</v>
      </c>
      <c r="M421" s="44">
        <f t="shared" ca="1" si="46"/>
        <v>8640</v>
      </c>
      <c r="N421" s="61">
        <f t="shared" ca="1" si="47"/>
        <v>-1.6522502314815529E-2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0.21325923333333349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8.9822166666665496E-3</v>
      </c>
      <c r="H422" s="58">
        <f t="shared" si="43"/>
        <v>1.077865999999986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2020/12/1</v>
      </c>
      <c r="M422" s="44">
        <f t="shared" ca="1" si="46"/>
        <v>8520</v>
      </c>
      <c r="N422" s="61">
        <f t="shared" ca="1" si="47"/>
        <v>4.6176184272299872E-2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0.20101778333333348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3.6273481481480809E-3</v>
      </c>
      <c r="H423" s="58">
        <f t="shared" si="43"/>
        <v>0.48969199999999091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2020/12/1</v>
      </c>
      <c r="M423" s="44">
        <f t="shared" ca="1" si="46"/>
        <v>9450</v>
      </c>
      <c r="N423" s="61">
        <f t="shared" ca="1" si="47"/>
        <v>1.8914029629629278E-2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0.21637265185185195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2.5193866666666474E-2</v>
      </c>
      <c r="H424" s="58">
        <f t="shared" si="43"/>
        <v>3.4011719999999741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2020/12/1</v>
      </c>
      <c r="M424" s="44">
        <f t="shared" ca="1" si="46"/>
        <v>9315</v>
      </c>
      <c r="N424" s="61">
        <f t="shared" ca="1" si="47"/>
        <v>0.13327190338164149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0.19480613333333355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2.6174162962962978E-2</v>
      </c>
      <c r="H425" s="58">
        <f t="shared" si="43"/>
        <v>3.5335120000000018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2020/12/1</v>
      </c>
      <c r="M425" s="44">
        <f t="shared" ca="1" si="46"/>
        <v>9180</v>
      </c>
      <c r="N425" s="61">
        <f t="shared" ca="1" si="47"/>
        <v>0.14049366884531597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0.19382583703703704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3.3820474074073875E-2</v>
      </c>
      <c r="H426" s="58">
        <f t="shared" si="43"/>
        <v>4.5657639999999731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2020/12/1</v>
      </c>
      <c r="M426" s="44">
        <f t="shared" ca="1" si="46"/>
        <v>8775</v>
      </c>
      <c r="N426" s="61">
        <f t="shared" ca="1" si="47"/>
        <v>0.18991496980056866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0.18617952592592615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2.5880074074074048E-2</v>
      </c>
      <c r="H427" s="58">
        <f t="shared" si="43"/>
        <v>3.4938099999999963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2020/12/1</v>
      </c>
      <c r="M427" s="44">
        <f t="shared" ca="1" si="46"/>
        <v>8640</v>
      </c>
      <c r="N427" s="61">
        <f t="shared" ca="1" si="47"/>
        <v>0.14759729745370356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0.19411992592592597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3.1957911111111008E-2</v>
      </c>
      <c r="H428" s="58">
        <f t="shared" si="43"/>
        <v>4.3143179999999859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2020/12/1</v>
      </c>
      <c r="M428" s="44">
        <f t="shared" ca="1" si="46"/>
        <v>8505</v>
      </c>
      <c r="N428" s="61">
        <f t="shared" ca="1" si="47"/>
        <v>0.18515297707230979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0.18804208888888901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6.666266666666666E-3</v>
      </c>
      <c r="H429" s="58">
        <f t="shared" si="43"/>
        <v>0.89994599999999991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2020/12/1</v>
      </c>
      <c r="M429" s="44">
        <f t="shared" ca="1" si="46"/>
        <v>7290</v>
      </c>
      <c r="N429" s="61">
        <f t="shared" ca="1" si="47"/>
        <v>4.5059024691358016E-2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0.21333373333333336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-1.9801733333333391E-2</v>
      </c>
      <c r="H430" s="58">
        <f t="shared" si="43"/>
        <v>-2.6732340000000079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2020/12/1</v>
      </c>
      <c r="M430" s="44">
        <f t="shared" ca="1" si="46"/>
        <v>6885</v>
      </c>
      <c r="N430" s="61">
        <f t="shared" ca="1" si="47"/>
        <v>-0.14171828758169974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0.23980173333333343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-2.123541666666675E-2</v>
      </c>
      <c r="H431" s="58">
        <f t="shared" si="43"/>
        <v>-2.5482500000000101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2020/12/1</v>
      </c>
      <c r="M431" s="44">
        <f t="shared" ca="1" si="46"/>
        <v>6000</v>
      </c>
      <c r="N431" s="61">
        <f t="shared" ca="1" si="47"/>
        <v>-0.15501854166666729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0.23123541666666678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-1.5500683333333497E-2</v>
      </c>
      <c r="H432" s="58">
        <f t="shared" si="43"/>
        <v>-1.8600820000000198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2020/12/1</v>
      </c>
      <c r="M432" s="44">
        <f t="shared" ca="1" si="46"/>
        <v>5880</v>
      </c>
      <c r="N432" s="61">
        <f t="shared" ca="1" si="47"/>
        <v>-0.11546427380952504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0.22550068333333351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-9.9865166666667452E-3</v>
      </c>
      <c r="H433" s="58">
        <f t="shared" si="43"/>
        <v>-1.1983820000000094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2020/12/1</v>
      </c>
      <c r="M433" s="44">
        <f t="shared" ca="1" si="46"/>
        <v>5760</v>
      </c>
      <c r="N433" s="61">
        <f t="shared" ca="1" si="47"/>
        <v>-7.5939137152778377E-2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0.21998651666666677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-5.4894074074074645E-3</v>
      </c>
      <c r="H434" s="58">
        <f t="shared" si="43"/>
        <v>-0.74107000000000767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2020/12/1</v>
      </c>
      <c r="M434" s="44">
        <f t="shared" ca="1" si="46"/>
        <v>6345</v>
      </c>
      <c r="N434" s="61">
        <f t="shared" ca="1" si="47"/>
        <v>-4.2630504334121799E-2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0.2254894074074075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4.9017333333333012E-3</v>
      </c>
      <c r="H435" s="58">
        <f t="shared" si="43"/>
        <v>0.6617339999999956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2020/12/1</v>
      </c>
      <c r="M435" s="44">
        <f t="shared" ca="1" si="46"/>
        <v>5940</v>
      </c>
      <c r="N435" s="61">
        <f t="shared" ca="1" si="47"/>
        <v>4.0662106060605795E-2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0.21509826666666673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-4.6071407407406763E-3</v>
      </c>
      <c r="H436" s="58">
        <f t="shared" si="43"/>
        <v>-0.6219639999999913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2020/12/1</v>
      </c>
      <c r="M436" s="44">
        <f t="shared" ca="1" si="46"/>
        <v>5805</v>
      </c>
      <c r="N436" s="61">
        <f t="shared" ca="1" si="47"/>
        <v>-3.9107124892333645E-2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0.2246071407407407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5.6859703703703753E-3</v>
      </c>
      <c r="H437" s="58">
        <f t="shared" si="43"/>
        <v>0.76760600000000068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2020/12/1</v>
      </c>
      <c r="M437" s="44">
        <f t="shared" ca="1" si="46"/>
        <v>5670</v>
      </c>
      <c r="N437" s="61">
        <f t="shared" ca="1" si="47"/>
        <v>4.9413790123456834E-2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0.21431402962962964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1.0587451851851828E-2</v>
      </c>
      <c r="H438" s="58">
        <f t="shared" si="43"/>
        <v>1.4293059999999969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2020/12/1</v>
      </c>
      <c r="M438" s="44">
        <f t="shared" ca="1" si="46"/>
        <v>5535</v>
      </c>
      <c r="N438" s="61">
        <f t="shared" ca="1" si="47"/>
        <v>9.4254144534778483E-2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0.20941254814814819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2.6174162962962978E-2</v>
      </c>
      <c r="H439" s="58">
        <f t="shared" si="43"/>
        <v>3.5335120000000018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2020/12/1</v>
      </c>
      <c r="M439" s="44">
        <f t="shared" ca="1" si="46"/>
        <v>5400</v>
      </c>
      <c r="N439" s="61">
        <f t="shared" ca="1" si="47"/>
        <v>0.23883923703703713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0.19382583703703704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2.5880074074074048E-2</v>
      </c>
      <c r="H440" s="58">
        <f t="shared" si="43"/>
        <v>3.4938099999999963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2020/12/1</v>
      </c>
      <c r="M440" s="44">
        <f t="shared" ca="1" si="46"/>
        <v>4995</v>
      </c>
      <c r="N440" s="61">
        <f t="shared" ca="1" si="47"/>
        <v>0.25530343343343315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0.19411992592592597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2.470371851851854E-2</v>
      </c>
      <c r="H441" s="58">
        <f t="shared" si="43"/>
        <v>3.3350020000000029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2020/12/1</v>
      </c>
      <c r="M441" s="44">
        <f t="shared" ca="1" si="46"/>
        <v>4860</v>
      </c>
      <c r="N441" s="61">
        <f t="shared" ca="1" si="47"/>
        <v>0.25046825720164628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0.19529628148148148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2.0586474074073952E-2</v>
      </c>
      <c r="H442" s="58">
        <f t="shared" si="43"/>
        <v>2.7791739999999834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2020/12/1</v>
      </c>
      <c r="M442" s="44">
        <f t="shared" ca="1" si="46"/>
        <v>4725</v>
      </c>
      <c r="N442" s="61">
        <f t="shared" ca="1" si="47"/>
        <v>0.21468751534391409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0.19941352592592607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1.6077111111111139E-2</v>
      </c>
      <c r="H443" s="58">
        <f t="shared" si="43"/>
        <v>2.1704100000000039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2020/12/1</v>
      </c>
      <c r="M443" s="44">
        <f t="shared" ca="1" si="46"/>
        <v>4590</v>
      </c>
      <c r="N443" s="61">
        <f t="shared" ca="1" si="47"/>
        <v>0.17259251633986961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0.20392288888888888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3.8427866666666609E-2</v>
      </c>
      <c r="H444" s="58">
        <f t="shared" si="43"/>
        <v>5.1877619999999922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2020/12/1</v>
      </c>
      <c r="M444" s="44">
        <f t="shared" ca="1" si="46"/>
        <v>4455</v>
      </c>
      <c r="N444" s="61">
        <f t="shared" ca="1" si="47"/>
        <v>0.42503549494949433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0.18157213333333341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E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6">
        <f>G1+K1+O1</f>
        <v>11706.48</v>
      </c>
      <c r="B1" s="246"/>
      <c r="C1" s="246"/>
      <c r="D1" s="246"/>
      <c r="E1" s="247"/>
      <c r="F1" s="67" t="s">
        <v>661</v>
      </c>
      <c r="G1" s="248">
        <f>SUM(I3:I10052)</f>
        <v>8264.7639999999992</v>
      </c>
      <c r="H1" s="248"/>
      <c r="I1" s="249"/>
      <c r="J1" s="67" t="s">
        <v>1565</v>
      </c>
      <c r="K1" s="248">
        <f>SUM(M3:M10052)</f>
        <v>1217.4760000000001</v>
      </c>
      <c r="L1" s="248"/>
      <c r="M1" s="249"/>
      <c r="N1" s="67" t="s">
        <v>1599</v>
      </c>
      <c r="O1" s="248">
        <f>SUM(Q3:Q10052)</f>
        <v>2224.2400000000002</v>
      </c>
      <c r="P1" s="248"/>
      <c r="Q1" s="249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C4" sqref="C4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50">
        <f>E1+K1</f>
        <v>8742.760000000002</v>
      </c>
      <c r="B1" s="250"/>
      <c r="C1" s="252"/>
      <c r="D1" s="67" t="s">
        <v>661</v>
      </c>
      <c r="E1" s="250">
        <f>G3</f>
        <v>4245.6000000000004</v>
      </c>
      <c r="F1" s="250"/>
      <c r="G1" s="68" t="s">
        <v>662</v>
      </c>
      <c r="H1" s="251">
        <f>G3/I3*365</f>
        <v>2.4213187500000002</v>
      </c>
      <c r="I1" s="251"/>
      <c r="J1" s="67" t="s">
        <v>663</v>
      </c>
      <c r="K1" s="250">
        <f>M3</f>
        <v>4497.1600000000008</v>
      </c>
      <c r="L1" s="250"/>
      <c r="M1" s="68" t="s">
        <v>662</v>
      </c>
      <c r="N1" s="251">
        <f>M3/O3*365</f>
        <v>2.0569716791979951</v>
      </c>
      <c r="O1" s="251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532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2020-12-01T09:51:33Z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