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<sst xmlns="http://schemas.openxmlformats.org/spreadsheetml/2006/main" count="2855" uniqueCount="1160">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</sst>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247" activePane="bottomRight" state="frozen"/>
      <selection pane="topLeft" activeCell="A1" activeCellId="0" sqref="A1"/>
      <selection pane="topRight" activeCell="B1" activeCellId="0" sqref="B1"/>
      <selection pane="bottomLeft" activeCell="A247" activeCellId="0" sqref="A247"/>
      <selection pane="bottomRight" activeCell="E272" activeCellId="0" sqref="E272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1.4118</v>
      </c>
      <c r="G1" s="12" t="s">
        <v>5</v>
      </c>
      <c r="H1" s="13" t="str">
        <f aca="false">ROUND(SUM(H2:H19919),2)&amp;"盈利"</f>
        <v>3590.17盈利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TEXT(ROUND(SUM(H2:H19919)/SUM(M2:M19919)*365,4),"0.00%" &amp;  " 
年化")</f>
        <v>19.88%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0.1444992</v>
      </c>
      <c r="H35" s="5" t="n">
        <f aca="false">IF(G35="",$F$1*C35-B35,G35-B35)</f>
        <v>19.507392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2020-02-17</v>
      </c>
      <c r="M35" s="31" t="n">
        <f aca="false">(L35-K35+1)*B35</f>
        <v>48330</v>
      </c>
      <c r="N35" s="32" t="n">
        <f aca="false">H35/M35*365</f>
        <v>0.147324603351955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0.0753802240000002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0.157571422222222</v>
      </c>
      <c r="H36" s="5" t="n">
        <f aca="false">IF(G36="",$F$1*C36-B36,G36-B36)</f>
        <v>21.272142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2020-02-17</v>
      </c>
      <c r="M36" s="31" t="n">
        <f aca="false">(L36-K36+1)*B36</f>
        <v>48195</v>
      </c>
      <c r="N36" s="32" t="n">
        <f aca="false">H36/M36*365</f>
        <v>0.161102434484905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Z36-AA36</f>
        <v>-0.014843060615888</v>
      </c>
      <c r="AD36" s="57" t="n">
        <f aca="false">IF(E36-F36&lt;0,"达成",E36-F36)</f>
        <v>0.0623088577777778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0.159662977777778</v>
      </c>
      <c r="H37" s="5" t="n">
        <f aca="false">IF(G37="",$F$1*C37-B37,G37-B37)</f>
        <v>21.554502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2020-02-17</v>
      </c>
      <c r="M37" s="31" t="n">
        <f aca="false">(L37-K37+1)*B37</f>
        <v>48060</v>
      </c>
      <c r="N37" s="32" t="n">
        <f aca="false">H37/M37*365</f>
        <v>0.163699401373283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0.0602170635555554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0.162486577777778</v>
      </c>
      <c r="H38" s="5" t="n">
        <f aca="false">IF(G38="",$F$1*C38-B38,G38-B38)</f>
        <v>21.935688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2020-02-17</v>
      </c>
      <c r="M38" s="31" t="n">
        <f aca="false">(L38-K38+1)*B38</f>
        <v>47925</v>
      </c>
      <c r="N38" s="32" t="n">
        <f aca="false">H38/M38*365</f>
        <v>0.167063664475743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0.0573973982222222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0.138852</v>
      </c>
      <c r="H39" s="5" t="n">
        <f aca="false">IF(G39="",$F$1*C39-B39,G39-B39)</f>
        <v>18.74502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2020-02-17</v>
      </c>
      <c r="M39" s="31" t="n">
        <f aca="false">(L39-K39+1)*B39</f>
        <v>47790</v>
      </c>
      <c r="N39" s="32" t="n">
        <f aca="false">H39/M39*365</f>
        <v>0.143166610169492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-0.014019214831264</v>
      </c>
      <c r="AD39" s="57" t="n">
        <f aca="false">IF(E39-F39&lt;0,"达成",E39-F39)</f>
        <v>0.0810340599999999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0.126302666666667</v>
      </c>
      <c r="H40" s="5" t="n">
        <f aca="false">IF(G40="",$F$1*C40-B40,G40-B40)</f>
        <v>17.05086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2020-02-17</v>
      </c>
      <c r="M40" s="31" t="n">
        <f aca="false">(L40-K40+1)*B40</f>
        <v>47385</v>
      </c>
      <c r="N40" s="32" t="n">
        <f aca="false">H40/M40*365</f>
        <v>0.131340379867047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-0.021638377423933</v>
      </c>
      <c r="AD40" s="57" t="n">
        <f aca="false">IF(E40-F40&lt;0,"达成",E40-F40)</f>
        <v>0.0935765733333333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0.120132577777778</v>
      </c>
      <c r="H41" s="5" t="n">
        <f aca="false">IF(G41="",$F$1*C41-B41,G41-B41)</f>
        <v>16.217898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2020-02-17</v>
      </c>
      <c r="M41" s="31" t="n">
        <f aca="false">(L41-K41+1)*B41</f>
        <v>47250</v>
      </c>
      <c r="N41" s="32" t="n">
        <f aca="false">H41/M41*365</f>
        <v>0.125281116825397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0.0997541342222223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0.111034311111111</v>
      </c>
      <c r="H42" s="5" t="n">
        <f aca="false">IF(G42="",$F$1*C42-B42,G42-B42)</f>
        <v>14.989632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2020-02-17</v>
      </c>
      <c r="M42" s="31" t="n">
        <f aca="false">(L42-K42+1)*B42</f>
        <v>47115</v>
      </c>
      <c r="N42" s="32" t="n">
        <f aca="false">H42/M42*365</f>
        <v>0.116124709328239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0.108851811555556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0.121805822222222</v>
      </c>
      <c r="H43" s="5" t="n">
        <f aca="false">IF(G43="",$F$1*C43-B43,G43-B43)</f>
        <v>16.443786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2020-02-17</v>
      </c>
      <c r="M43" s="31" t="n">
        <f aca="false">(L43-K43+1)*B43</f>
        <v>46980</v>
      </c>
      <c r="N43" s="32" t="n">
        <f aca="false">H43/M43*365</f>
        <v>0.127756106641124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0.0980792864444449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0.1661468</v>
      </c>
      <c r="H44" s="5" t="n">
        <f aca="false">IF(G44="",$F$1*C44-B44,G44-B44)</f>
        <v>22.429818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2020-02-17</v>
      </c>
      <c r="M44" s="31" t="n">
        <f aca="false">(L44-K44+1)*B44</f>
        <v>46845</v>
      </c>
      <c r="N44" s="32" t="n">
        <f aca="false">H44/M44*365</f>
        <v>0.174765365994236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0.0537376939999999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0.144290044444444</v>
      </c>
      <c r="H45" s="5" t="n">
        <f aca="false">IF(G45="",$F$1*C45-B45,G45-B45)</f>
        <v>19.479156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2020-02-17</v>
      </c>
      <c r="M45" s="31" t="n">
        <f aca="false">(L45-K45+1)*B45</f>
        <v>46440</v>
      </c>
      <c r="N45" s="32" t="n">
        <f aca="false">H45/M45*365</f>
        <v>0.153098448320413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0.0755948382222227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0.1369696</v>
      </c>
      <c r="H46" s="5" t="n">
        <f aca="false">IF(G46="",$F$1*C46-B46,G46-B46)</f>
        <v>18.490896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2020-02-17</v>
      </c>
      <c r="M46" s="31" t="n">
        <f aca="false">(L46-K46+1)*B46</f>
        <v>46305</v>
      </c>
      <c r="N46" s="32" t="n">
        <f aca="false">H46/M46*365</f>
        <v>0.145754822157434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0.0829200960000001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0.146067866666667</v>
      </c>
      <c r="H47" s="5" t="n">
        <f aca="false">IF(G47="",$F$1*C47-B47,G47-B47)</f>
        <v>19.719162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2020-02-17</v>
      </c>
      <c r="M47" s="31" t="n">
        <f aca="false">(L47-K47+1)*B47</f>
        <v>46170</v>
      </c>
      <c r="N47" s="32" t="n">
        <f aca="false">H47/M47*365</f>
        <v>0.155891144249513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Z47-AA47</f>
        <v>-0.041815315205305</v>
      </c>
      <c r="AD47" s="57" t="n">
        <f aca="false">IF(E47-F47&lt;0,"达成",E47-F47)</f>
        <v>0.0738178513333333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0.153597466666667</v>
      </c>
      <c r="H48" s="5" t="n">
        <f aca="false">IF(G48="",$F$1*C48-B48,G48-B48)</f>
        <v>20.735658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2020-02-17</v>
      </c>
      <c r="M48" s="31" t="n">
        <f aca="false">(L48-K48+1)*B48</f>
        <v>46035</v>
      </c>
      <c r="N48" s="32" t="n">
        <f aca="false">H48/M48*365</f>
        <v>0.164407845552297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0.0662831213333333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0.139897777777778</v>
      </c>
      <c r="H49" s="5" t="n">
        <f aca="false">IF(G49="",$F$1*C49-B49,G49-B49)</f>
        <v>18.8862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2020-02-17</v>
      </c>
      <c r="M49" s="31" t="n">
        <f aca="false">(L49-K49+1)*B49</f>
        <v>45900</v>
      </c>
      <c r="N49" s="32" t="n">
        <f aca="false">H49/M49*365</f>
        <v>0.150184379084967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0.0799908888888892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0.109779377777778</v>
      </c>
      <c r="H50" s="5" t="n">
        <f aca="false">IF(G50="",$F$1*C50-B50,G50-B50)</f>
        <v>14.820216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2020-02-17</v>
      </c>
      <c r="M50" s="31" t="n">
        <f aca="false">(L50-K50+1)*B50</f>
        <v>45495</v>
      </c>
      <c r="N50" s="32" t="n">
        <f aca="false">H50/M50*365</f>
        <v>0.118900513023409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0.110111336888889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0.114903688888889</v>
      </c>
      <c r="H51" s="5" t="n">
        <f aca="false">IF(G51="",$F$1*C51-B51,G51-B51)</f>
        <v>15.511998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2020-02-17</v>
      </c>
      <c r="M51" s="31" t="n">
        <f aca="false">(L51-K51+1)*B51</f>
        <v>45360</v>
      </c>
      <c r="N51" s="32" t="n">
        <f aca="false">H51/M51*365</f>
        <v>0.124820971560847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Z51-AA51</f>
        <v>-0.041517289344002</v>
      </c>
      <c r="AD51" s="57" t="n">
        <f aca="false">IF(E51-F51&lt;0,"达成",E51-F51)</f>
        <v>0.104982755777778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0.114485377777778</v>
      </c>
      <c r="H52" s="5" t="n">
        <f aca="false">IF(G52="",$F$1*C52-B52,G52-B52)</f>
        <v>15.455526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2020-02-17</v>
      </c>
      <c r="M52" s="31" t="n">
        <f aca="false">(L52-K52+1)*B52</f>
        <v>45225</v>
      </c>
      <c r="N52" s="32" t="n">
        <f aca="false">H52/M52*365</f>
        <v>0.124737799668325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0.105402864888889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0.114171644444444</v>
      </c>
      <c r="H53" s="5" t="n">
        <f aca="false">IF(G53="",$F$1*C53-B53,G53-B53)</f>
        <v>15.413172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2020-02-17</v>
      </c>
      <c r="M53" s="31" t="n">
        <f aca="false">(L53-K53+1)*B53</f>
        <v>45090</v>
      </c>
      <c r="N53" s="32" t="n">
        <f aca="false">H53/M53*365</f>
        <v>0.124768413838989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Z53-AA53</f>
        <v>-0.038462544680015</v>
      </c>
      <c r="AD53" s="57" t="n">
        <f aca="false">IF(E53-F53&lt;0,"达成",E53-F53)</f>
        <v>0.105719704888889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0.114903688888889</v>
      </c>
      <c r="H54" s="5" t="n">
        <f aca="false">IF(G54="",$F$1*C54-B54,G54-B54)</f>
        <v>15.511998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2020-02-17</v>
      </c>
      <c r="M54" s="31" t="n">
        <f aca="false">(L54-K54+1)*B54</f>
        <v>44955</v>
      </c>
      <c r="N54" s="32" t="n">
        <f aca="false">H54/M54*365</f>
        <v>0.125945484818152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0.104982755777778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0.140525244444445</v>
      </c>
      <c r="H55" s="5" t="n">
        <f aca="false">IF(G55="",$F$1*C55-B55,G55-B55)</f>
        <v>18.970908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2020-02-17</v>
      </c>
      <c r="M55" s="31" t="n">
        <f aca="false">(L55-K55+1)*B55</f>
        <v>44550</v>
      </c>
      <c r="N55" s="32" t="n">
        <f aca="false">H55/M55*365</f>
        <v>0.155429437037037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0.0793547368888885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0.15297</v>
      </c>
      <c r="H56" s="5" t="n">
        <f aca="false">IF(G56="",$F$1*C56-B56,G56-B56)</f>
        <v>20.65095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2020-02-17</v>
      </c>
      <c r="M56" s="31" t="n">
        <f aca="false">(L56-K56+1)*B56</f>
        <v>44415</v>
      </c>
      <c r="N56" s="32" t="n">
        <f aca="false">H56/M56*365</f>
        <v>0.169708358662614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0.06691315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0.1407344</v>
      </c>
      <c r="H57" s="5" t="n">
        <f aca="false">IF(G57="",$F$1*C57-B57,G57-B57)</f>
        <v>18.999144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2020-02-17</v>
      </c>
      <c r="M57" s="31" t="n">
        <f aca="false">(L57-K57+1)*B57</f>
        <v>44280</v>
      </c>
      <c r="N57" s="32" t="n">
        <f aca="false">H57/M57*365</f>
        <v>0.156609926829268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-0.028344653196886</v>
      </c>
      <c r="AD57" s="57" t="n">
        <f aca="false">IF(E57-F57&lt;0,"达成",E57-F57)</f>
        <v>0.07914752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0.144812933333333</v>
      </c>
      <c r="H58" s="5" t="n">
        <f aca="false">IF(G58="",$F$1*C58-B58,G58-B58)</f>
        <v>19.549746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2020-02-17</v>
      </c>
      <c r="M58" s="31" t="n">
        <f aca="false">(L58-K58+1)*B58</f>
        <v>44145</v>
      </c>
      <c r="N58" s="32" t="n">
        <f aca="false">H58/M58*365</f>
        <v>0.161641347604485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0.0750692346666667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0.104445911111111</v>
      </c>
      <c r="H59" s="5" t="n">
        <f aca="false">IF(G59="",$F$1*C59-B59,G59-B59)</f>
        <v>14.100198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2020-02-17</v>
      </c>
      <c r="M59" s="31" t="n">
        <f aca="false">(L59-K59+1)*B59</f>
        <v>44010</v>
      </c>
      <c r="N59" s="32" t="n">
        <f aca="false">H59/M59*365</f>
        <v>0.116940974096796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Z59-AA59</f>
        <v>-0.037443850879366</v>
      </c>
      <c r="AD59" s="57" t="n">
        <f aca="false">IF(E59-F59&lt;0,"达成",E59-F59)</f>
        <v>0.115442280222222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0.0772556888888889</v>
      </c>
      <c r="H60" s="5" t="n">
        <f aca="false">IF(G60="",$F$1*C60-B60,G60-B60)</f>
        <v>10.429518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2020-02-17</v>
      </c>
      <c r="M60" s="31" t="n">
        <f aca="false">(L60-K60+1)*B60</f>
        <v>43605</v>
      </c>
      <c r="N60" s="32" t="n">
        <f aca="false">H60/M60*365</f>
        <v>0.0873013202614379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0.142637704444444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0.0777785777777779</v>
      </c>
      <c r="H61" s="5" t="n">
        <f aca="false">IF(G61="",$F$1*C61-B61,G61-B61)</f>
        <v>10.500108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2020-02-17</v>
      </c>
      <c r="M61" s="31" t="n">
        <f aca="false">(L61-K61+1)*B61</f>
        <v>43470</v>
      </c>
      <c r="N61" s="32" t="n">
        <f aca="false">H61/M61*365</f>
        <v>0.0881651580400277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Z61-AA61</f>
        <v>-0.093612303059613</v>
      </c>
      <c r="AD61" s="57" t="n">
        <f aca="false">IF(E61-F61&lt;0,"达成",E61-F61)</f>
        <v>0.142110354222222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0.0648109333333332</v>
      </c>
      <c r="H62" s="5" t="n">
        <f aca="false">IF(G62="",$F$1*C62-B62,G62-B62)</f>
        <v>8.74947599999999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2020-02-17</v>
      </c>
      <c r="M62" s="31" t="n">
        <f aca="false">(L62-K62+1)*B62</f>
        <v>43335</v>
      </c>
      <c r="N62" s="32" t="n">
        <f aca="false">H62/M62*365</f>
        <v>0.0736946749740394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0.155082550666667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0.05473225</v>
      </c>
      <c r="H63" s="5" t="n">
        <f aca="false">IF(G63="",$F$1*C63-B63,G63-B63)</f>
        <v>6.56787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2020-02-17</v>
      </c>
      <c r="M63" s="31" t="n">
        <f aca="false">(L63-K63+1)*B63</f>
        <v>38400</v>
      </c>
      <c r="N63" s="32" t="n">
        <f aca="false">H63/M63*365</f>
        <v>0.06242897265625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0.155175783333333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0.0555557999999999</v>
      </c>
      <c r="H64" s="5" t="n">
        <f aca="false">IF(G64="",$F$1*C64-B64,G64-B64)</f>
        <v>6.66669599999999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2020-02-17</v>
      </c>
      <c r="M64" s="31" t="n">
        <f aca="false">(L64-K64+1)*B64</f>
        <v>37920</v>
      </c>
      <c r="N64" s="32" t="n">
        <f aca="false">H64/M64*365</f>
        <v>0.0641704651898733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0.154348832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0.0512027499999999</v>
      </c>
      <c r="H65" s="5" t="n">
        <f aca="false">IF(G65="",$F$1*C65-B65,G65-B65)</f>
        <v>6.14432999999998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2020-02-17</v>
      </c>
      <c r="M65" s="31" t="n">
        <f aca="false">(L65-K65+1)*B65</f>
        <v>37800</v>
      </c>
      <c r="N65" s="32" t="n">
        <f aca="false">H65/M65*365</f>
        <v>0.0593301706349205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0.158705933333333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0.0486144499999999</v>
      </c>
      <c r="H66" s="5" t="n">
        <f aca="false">IF(G66="",$F$1*C66-B66,G66-B66)</f>
        <v>5.83373399999999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2020-02-17</v>
      </c>
      <c r="M66" s="31" t="n">
        <f aca="false">(L66-K66+1)*B66</f>
        <v>37680</v>
      </c>
      <c r="N66" s="32" t="n">
        <f aca="false">H66/M66*365</f>
        <v>0.0565104275477706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0.161293566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0.0704973499999999</v>
      </c>
      <c r="H67" s="5" t="n">
        <f aca="false">IF(G67="",$F$1*C67-B67,G67-B67)</f>
        <v>8.45968199999999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2020-02-17</v>
      </c>
      <c r="M67" s="31" t="n">
        <f aca="false">(L67-K67+1)*B67</f>
        <v>37560</v>
      </c>
      <c r="N67" s="32" t="n">
        <f aca="false">H67/M67*365</f>
        <v>0.0822093698083066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Z67-AA67</f>
        <v>-0.085511845503509</v>
      </c>
      <c r="AD67" s="57" t="n">
        <f aca="false">IF(E67-F67&lt;0,"达成",E67-F67)</f>
        <v>0.139410068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0.07285035</v>
      </c>
      <c r="H68" s="5" t="n">
        <f aca="false">IF(G68="",$F$1*C68-B68,G68-B68)</f>
        <v>8.742042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2020-02-17</v>
      </c>
      <c r="M68" s="31" t="n">
        <f aca="false">(L68-K68+1)*B68</f>
        <v>37440</v>
      </c>
      <c r="N68" s="32" t="n">
        <f aca="false">H68/M68*365</f>
        <v>0.0852255697115384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Z68-AA68</f>
        <v>-0.081772130998194</v>
      </c>
      <c r="AD68" s="57" t="n">
        <f aca="false">IF(E68-F68&lt;0,"达成",E68-F68)</f>
        <v>0.137056407333333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0.0761445499999998</v>
      </c>
      <c r="H69" s="5" t="n">
        <f aca="false">IF(G69="",$F$1*C69-B69,G69-B69)</f>
        <v>9.13734599999998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2020-02-17</v>
      </c>
      <c r="M69" s="31" t="n">
        <f aca="false">(L69-K69+1)*B69</f>
        <v>37080</v>
      </c>
      <c r="N69" s="32" t="n">
        <f aca="false">H69/M69*365</f>
        <v>0.0899442095469254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0.133763642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0.048915111111111</v>
      </c>
      <c r="H70" s="5" t="n">
        <f aca="false">IF(G70="",$F$1*C70-B70,G70-B70)</f>
        <v>6.60353999999998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2020-02-17</v>
      </c>
      <c r="M70" s="31" t="n">
        <f aca="false">(L70-K70+1)*B70</f>
        <v>41580</v>
      </c>
      <c r="N70" s="32" t="n">
        <f aca="false">H70/M70*365</f>
        <v>0.0579675829725828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0.170980435555556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0.0484968</v>
      </c>
      <c r="H71" s="5" t="n">
        <f aca="false">IF(G71="",$F$1*C71-B71,G71-B71)</f>
        <v>5.819616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2020-02-17</v>
      </c>
      <c r="M71" s="31" t="n">
        <f aca="false">(L71-K71+1)*B71</f>
        <v>36840</v>
      </c>
      <c r="N71" s="32" t="n">
        <f aca="false">H71/M71*365</f>
        <v>0.0576590618892508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Z71-AA71</f>
        <v>-0.08379919023448</v>
      </c>
      <c r="AD71" s="57" t="n">
        <f aca="false">IF(E71-F71&lt;0,"达成",E71-F71)</f>
        <v>0.161408192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0.0521439500000001</v>
      </c>
      <c r="H72" s="5" t="n">
        <f aca="false">IF(G72="",$F$1*C72-B72,G72-B72)</f>
        <v>6.25727400000001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2020-02-17</v>
      </c>
      <c r="M72" s="31" t="n">
        <f aca="false">(L72-K72+1)*B72</f>
        <v>36720</v>
      </c>
      <c r="N72" s="32" t="n">
        <f aca="false">H72/M72*365</f>
        <v>0.0621978488562092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0.157764736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0.0403789500000001</v>
      </c>
      <c r="H73" s="5" t="n">
        <f aca="false">IF(G73="",$F$1*C73-B73,G73-B73)</f>
        <v>4.84547400000001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2020-02-17</v>
      </c>
      <c r="M73" s="31" t="n">
        <f aca="false">(L73-K73+1)*B73</f>
        <v>36600</v>
      </c>
      <c r="N73" s="32" t="n">
        <f aca="false">H73/M73*365</f>
        <v>0.0483223500000001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0.169526398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0.0636736499999999</v>
      </c>
      <c r="H74" s="5" t="n">
        <f aca="false">IF(G74="",$F$1*C74-B74,G74-B74)</f>
        <v>7.64083799999999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2020-02-17</v>
      </c>
      <c r="M74" s="31" t="n">
        <f aca="false">(L74-K74+1)*B74</f>
        <v>36240</v>
      </c>
      <c r="N74" s="32" t="n">
        <f aca="false">H74/M74*365</f>
        <v>0.0769565637417217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Z74-AA74</f>
        <v>-0.073431892406938</v>
      </c>
      <c r="AD74" s="57" t="n">
        <f aca="false">IF(E74-F74&lt;0,"达成",E74-F74)</f>
        <v>0.146230708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0.0652031</v>
      </c>
      <c r="H75" s="5" t="n">
        <f aca="false">IF(G75="",$F$1*C75-B75,G75-B75)</f>
        <v>7.824372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2020-02-17</v>
      </c>
      <c r="M75" s="31" t="n">
        <f aca="false">(L75-K75+1)*B75</f>
        <v>36120</v>
      </c>
      <c r="N75" s="32" t="n">
        <f aca="false">H75/M75*365</f>
        <v>0.0790668820598006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0.144701468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0.0626147999999998</v>
      </c>
      <c r="H76" s="5" t="n">
        <f aca="false">IF(G76="",$F$1*C76-B76,G76-B76)</f>
        <v>7.51377599999998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2020-02-17</v>
      </c>
      <c r="M76" s="31" t="n">
        <f aca="false">(L76-K76+1)*B76</f>
        <v>36000</v>
      </c>
      <c r="N76" s="32" t="n">
        <f aca="false">H76/M76*365</f>
        <v>0.0761813399999998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-0.069701779549278</v>
      </c>
      <c r="AD76" s="57" t="n">
        <f aca="false">IF(E76-F76&lt;0,"达成",E76-F76)</f>
        <v>0.147294314666667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0.0850859500000001</v>
      </c>
      <c r="H77" s="5" t="n">
        <f aca="false">IF(G77="",$F$1*C77-B77,G77-B77)</f>
        <v>10.210314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2020-02-17</v>
      </c>
      <c r="M77" s="31" t="n">
        <f aca="false">(L77-K77+1)*B77</f>
        <v>35880</v>
      </c>
      <c r="N77" s="32" t="n">
        <f aca="false">H77/M77*365</f>
        <v>0.103867464046823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0.124822122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0.098798711111111</v>
      </c>
      <c r="H78" s="5" t="n">
        <f aca="false">IF(G78="",$F$1*C78-B78,G78-B78)</f>
        <v>13.337826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2020-02-17</v>
      </c>
      <c r="M78" s="31" t="n">
        <f aca="false">(L78-K78+1)*B78</f>
        <v>40230</v>
      </c>
      <c r="N78" s="32" t="n">
        <f aca="false">H78/M78*365</f>
        <v>0.121011844146159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0.121092176222222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0.0958705333333333</v>
      </c>
      <c r="H79" s="5" t="n">
        <f aca="false">IF(G79="",$F$1*C79-B79,G79-B79)</f>
        <v>12.942522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2020-02-17</v>
      </c>
      <c r="M79" s="31" t="n">
        <f aca="false">(L79-K79+1)*B79</f>
        <v>39825</v>
      </c>
      <c r="N79" s="32" t="n">
        <f aca="false">H79/M79*365</f>
        <v>0.118619473446328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Z79-AA79</f>
        <v>-0.051961093037316</v>
      </c>
      <c r="AD79" s="57" t="n">
        <f aca="false">IF(E79-F79&lt;0,"达成",E79-F79)</f>
        <v>0.124018328666667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0.0924194666666665</v>
      </c>
      <c r="H80" s="5" t="n">
        <f aca="false">IF(G80="",$F$1*C80-B80,G80-B80)</f>
        <v>12.476628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2020-02-17</v>
      </c>
      <c r="M80" s="31" t="n">
        <f aca="false">(L80-K80+1)*B80</f>
        <v>39690</v>
      </c>
      <c r="N80" s="32" t="n">
        <f aca="false">H80/M80*365</f>
        <v>0.114738453514739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Z80-AA80</f>
        <v>-0.051558357031036</v>
      </c>
      <c r="AD80" s="57" t="n">
        <f aca="false">IF(E80-F80&lt;0,"达成",E80-F80)</f>
        <v>0.127464881333334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0.156107333333333</v>
      </c>
      <c r="H81" s="5" t="n">
        <f aca="false">IF(G81="",$F$1*C81-B81,G81-B81)</f>
        <v>21.07449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2020-02-17</v>
      </c>
      <c r="M81" s="31" t="n">
        <f aca="false">(L81-K81+1)*B81</f>
        <v>38880</v>
      </c>
      <c r="N81" s="32" t="n">
        <f aca="false">H81/M81*365</f>
        <v>0.197844363425926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0.0637771866666667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0.1454404</v>
      </c>
      <c r="H82" s="5" t="n">
        <f aca="false">IF(G82="",$F$1*C82-B82,G82-B82)</f>
        <v>19.634454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2020-02-17</v>
      </c>
      <c r="M82" s="31" t="n">
        <f aca="false">(L82-K82+1)*B82</f>
        <v>38745</v>
      </c>
      <c r="N82" s="32" t="n">
        <f aca="false">H82/M82*365</f>
        <v>0.184967756097561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Z82-AA82</f>
        <v>-0.0318830306492305</v>
      </c>
      <c r="AD82" s="57" t="n">
        <f aca="false">IF(E82-F82&lt;0,"达成",E82-F82)</f>
        <v>0.074439918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0.160917911111111</v>
      </c>
      <c r="H83" s="5" t="n">
        <f aca="false">IF(G83="",$F$1*C83-B83,G83-B83)</f>
        <v>21.723918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2020-02-17</v>
      </c>
      <c r="M83" s="31" t="n">
        <f aca="false">(L83-K83+1)*B83</f>
        <v>38610</v>
      </c>
      <c r="N83" s="32" t="n">
        <f aca="false">H83/M83*365</f>
        <v>0.205367264180264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Z83-AA83</f>
        <v>-0.0263567687713735</v>
      </c>
      <c r="AD83" s="57" t="n">
        <f aca="false">IF(E83-F83&lt;0,"达成",E83-F83)</f>
        <v>0.0589631855555559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0.142407644444444</v>
      </c>
      <c r="H85" s="5" t="n">
        <f aca="false">IF(G85="",$F$1*C85-B85,G85-B85)</f>
        <v>19.225032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2020-02-17</v>
      </c>
      <c r="M85" s="31" t="n">
        <f aca="false">(L85-K85+1)*B85</f>
        <v>38340</v>
      </c>
      <c r="N85" s="32" t="n">
        <f aca="false">H85/M85*365</f>
        <v>0.183023909233177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0.0774750275555556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0.1604996</v>
      </c>
      <c r="H86" s="5" t="n">
        <f aca="false">IF(G86="",$F$1*C86-B86,G86-B86)</f>
        <v>21.667446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2020-02-17</v>
      </c>
      <c r="M86" s="31" t="n">
        <f aca="false">(L86-K86+1)*B86</f>
        <v>37935</v>
      </c>
      <c r="N86" s="32" t="n">
        <f aca="false">H86/M86*365</f>
        <v>0.208478128113879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0.0593787020000001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0.167715466666667</v>
      </c>
      <c r="H87" s="5" t="n">
        <f aca="false">IF(G87="",$F$1*C87-B87,G87-B87)</f>
        <v>22.641588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2020-02-17</v>
      </c>
      <c r="M87" s="31" t="n">
        <f aca="false">(L87-K87+1)*B87</f>
        <v>37800</v>
      </c>
      <c r="N87" s="32" t="n">
        <f aca="false">H87/M87*365</f>
        <v>0.21862909047619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0.0521857213333335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0.142930533333333</v>
      </c>
      <c r="H88" s="5" t="n">
        <f aca="false">IF(G88="",$F$1*C88-B88,G88-B88)</f>
        <v>19.295622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2020-02-17</v>
      </c>
      <c r="M88" s="31" t="n">
        <f aca="false">(L88-K88+1)*B88</f>
        <v>37665</v>
      </c>
      <c r="N88" s="32" t="n">
        <f aca="false">H88/M88*365</f>
        <v>0.186987973715651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0.0769568486666666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0.138224533333333</v>
      </c>
      <c r="H89" s="5" t="n">
        <f aca="false">IF(G89="",$F$1*C89-B89,G89-B89)</f>
        <v>18.660312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2020-02-17</v>
      </c>
      <c r="M89" s="31" t="n">
        <f aca="false">(L89-K89+1)*B89</f>
        <v>37530</v>
      </c>
      <c r="N89" s="32" t="n">
        <f aca="false">H89/M89*365</f>
        <v>0.181481851318945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0.0816555386666666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0.166565111111111</v>
      </c>
      <c r="H90" s="5" t="n">
        <f aca="false">IF(G90="",$F$1*C90-B90,G90-B90)</f>
        <v>22.48629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2020-02-17</v>
      </c>
      <c r="M90" s="31" t="n">
        <f aca="false">(L90-K90+1)*B90</f>
        <v>37395</v>
      </c>
      <c r="N90" s="32" t="n">
        <f aca="false">H90/M90*365</f>
        <v>0.219481103088648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0.0533144422222219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0.175872533333333</v>
      </c>
      <c r="H91" s="5" t="n">
        <f aca="false">IF(G91="",$F$1*C91-B91,G91-B91)</f>
        <v>23.742792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2020-02-17</v>
      </c>
      <c r="M91" s="31" t="n">
        <f aca="false">(L91-K91+1)*B91</f>
        <v>36990</v>
      </c>
      <c r="N91" s="32" t="n">
        <f aca="false">H91/M91*365</f>
        <v>0.234282754257907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0.0440120026666668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0.161022488888889</v>
      </c>
      <c r="H92" s="5" t="n">
        <f aca="false">IF(G92="",$F$1*C92-B92,G92-B92)</f>
        <v>21.738036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2020-02-17</v>
      </c>
      <c r="M92" s="31" t="n">
        <f aca="false">(L92-K92+1)*B92</f>
        <v>36855</v>
      </c>
      <c r="N92" s="32" t="n">
        <f aca="false">H92/M92*365</f>
        <v>0.215286477818478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0.0588593031111112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0.1661468</v>
      </c>
      <c r="H93" s="5" t="n">
        <f aca="false">IF(G93="",$F$1*C93-B93,G93-B93)</f>
        <v>22.429818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2020-02-17</v>
      </c>
      <c r="M93" s="31" t="n">
        <f aca="false">(L93-K93+1)*B93</f>
        <v>36720</v>
      </c>
      <c r="N93" s="32" t="n">
        <f aca="false">H93/M93*365</f>
        <v>0.222954345588235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0.0537376939999999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0.167506311111111</v>
      </c>
      <c r="H96" s="5" t="n">
        <f aca="false">IF(G96="",$F$1*C96-B96,G96-B96)</f>
        <v>22.613352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2020-02-17</v>
      </c>
      <c r="M96" s="31" t="n">
        <f aca="false">(L96-K96+1)*B96</f>
        <v>36045</v>
      </c>
      <c r="N96" s="32" t="n">
        <f aca="false">H96/M96*365</f>
        <v>0.228988028297961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0.052371331555556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0.156630222222222</v>
      </c>
      <c r="H97" s="5" t="n">
        <f aca="false">IF(G97="",$F$1*C97-B97,G97-B97)</f>
        <v>21.14508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2020-02-17</v>
      </c>
      <c r="M97" s="31" t="n">
        <f aca="false">(L97-K97+1)*B97</f>
        <v>35910</v>
      </c>
      <c r="N97" s="32" t="n">
        <f aca="false">H97/M97*365</f>
        <v>0.214924928989139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0.063250711111111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0.158930933333333</v>
      </c>
      <c r="H98" s="5" t="n">
        <f aca="false">IF(G98="",$F$1*C98-B98,G98-B98)</f>
        <v>21.455676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2020-02-17</v>
      </c>
      <c r="M98" s="31" t="n">
        <f aca="false">(L98-K98+1)*B98</f>
        <v>35775</v>
      </c>
      <c r="N98" s="32" t="n">
        <f aca="false">H98/M98*365</f>
        <v>0.218904870440251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0.0609514746666668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0.165101022222222</v>
      </c>
      <c r="H99" s="5" t="n">
        <f aca="false">IF(G99="",$F$1*C99-B99,G99-B99)</f>
        <v>22.288638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2020-02-17</v>
      </c>
      <c r="M99" s="31" t="n">
        <f aca="false">(L99-K99+1)*B99</f>
        <v>35640</v>
      </c>
      <c r="N99" s="32" t="n">
        <f aca="false">H99/M99*365</f>
        <v>0.228264670875421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0.0547845657777779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0.167820044444445</v>
      </c>
      <c r="H100" s="5" t="n">
        <f aca="false">IF(G100="",$F$1*C100-B100,G100-B100)</f>
        <v>22.655706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2020-02-17</v>
      </c>
      <c r="M100" s="31" t="n">
        <f aca="false">(L100-K100+1)*B100</f>
        <v>35505</v>
      </c>
      <c r="N100" s="32" t="n">
        <f aca="false">H100/M100*365</f>
        <v>0.232906145331644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0.0520594162222225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0.166669688888889</v>
      </c>
      <c r="H101" s="5" t="n">
        <f aca="false">IF(G101="",$F$1*C101-B101,G101-B101)</f>
        <v>22.500408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2020-02-17</v>
      </c>
      <c r="M101" s="31" t="n">
        <f aca="false">(L101-K101+1)*B101</f>
        <v>35100</v>
      </c>
      <c r="N101" s="32" t="n">
        <f aca="false">H101/M101*365</f>
        <v>0.233978601709402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0.0532104844444442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0.176813733333333</v>
      </c>
      <c r="H102" s="5" t="n">
        <f aca="false">IF(G102="",$F$1*C102-B102,G102-B102)</f>
        <v>23.869854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2020-02-17</v>
      </c>
      <c r="M102" s="31" t="n">
        <f aca="false">(L102-K102+1)*B102</f>
        <v>34965</v>
      </c>
      <c r="N102" s="32" t="n">
        <f aca="false">H102/M102*365</f>
        <v>0.249177655083655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0.0430677286666667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0.176918311111111</v>
      </c>
      <c r="H103" s="5" t="n">
        <f aca="false">IF(G103="",$F$1*C103-B103,G103-B103)</f>
        <v>23.883972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2020-02-17</v>
      </c>
      <c r="M103" s="31" t="n">
        <f aca="false">(L103-K103+1)*B103</f>
        <v>34830</v>
      </c>
      <c r="N103" s="32" t="n">
        <f aca="false">H103/M103*365</f>
        <v>0.25029140913006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0.0429636355555559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0.172630622222222</v>
      </c>
      <c r="H105" s="5" t="n">
        <f aca="false">IF(G105="",$F$1*C105-B105,G105-B105)</f>
        <v>23.305134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2020-02-17</v>
      </c>
      <c r="M105" s="31" t="n">
        <f aca="false">(L105-K105+1)*B105</f>
        <v>34155</v>
      </c>
      <c r="N105" s="32" t="n">
        <f aca="false">H105/M105*365</f>
        <v>0.249052083443127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0.0472527857777779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0.139165733333333</v>
      </c>
      <c r="H106" s="5" t="n">
        <f aca="false">IF(G106="",$F$1*C106-B106,G106-B106)</f>
        <v>18.787374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2020-02-17</v>
      </c>
      <c r="M106" s="31" t="n">
        <f aca="false">(L106-K106+1)*B106</f>
        <v>34020</v>
      </c>
      <c r="N106" s="32" t="n">
        <f aca="false">H106/M106*365</f>
        <v>0.201569415343915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0.0807233026666667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0.147218222222222</v>
      </c>
      <c r="H107" s="5" t="n">
        <f aca="false">IF(G107="",$F$1*C107-B107,G107-B107)</f>
        <v>19.87446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2020-02-17</v>
      </c>
      <c r="M107" s="31" t="n">
        <f aca="false">(L107-K107+1)*B107</f>
        <v>33885</v>
      </c>
      <c r="N107" s="32" t="n">
        <f aca="false">H107/M107*365</f>
        <v>0.214082275343072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0.0726699577777778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0.149100622222222</v>
      </c>
      <c r="H108" s="5" t="n">
        <f aca="false">IF(G108="",$F$1*C108-B108,G108-B108)</f>
        <v>20.128584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2020-02-17</v>
      </c>
      <c r="M108" s="31" t="n">
        <f aca="false">(L108-K108+1)*B108</f>
        <v>33750</v>
      </c>
      <c r="N108" s="32" t="n">
        <f aca="false">H108/M108*365</f>
        <v>0.217686908444444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0.0708105191111112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0.157048533333333</v>
      </c>
      <c r="H109" s="5" t="n">
        <f aca="false">IF(G109="",$F$1*C109-B109,G109-B109)</f>
        <v>21.201552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2020-02-17</v>
      </c>
      <c r="M109" s="31" t="n">
        <f aca="false">(L109-K109+1)*B109</f>
        <v>33615</v>
      </c>
      <c r="N109" s="32" t="n">
        <f aca="false">H109/M109*365</f>
        <v>0.230211705488621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0.0628354026666667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0.157257688888889</v>
      </c>
      <c r="H110" s="5" t="n">
        <f aca="false">IF(G110="",$F$1*C110-B110,G110-B110)</f>
        <v>21.229788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2020-02-17</v>
      </c>
      <c r="M110" s="31" t="n">
        <f aca="false">(L110-K110+1)*B110</f>
        <v>33210</v>
      </c>
      <c r="N110" s="32" t="n">
        <f aca="false">H110/M110*365</f>
        <v>0.233329497741644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0.0626277404444445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0.153492888888889</v>
      </c>
      <c r="H111" s="5" t="n">
        <f aca="false">IF(G111="",$F$1*C111-B111,G111-B111)</f>
        <v>20.72154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2020-02-17</v>
      </c>
      <c r="M111" s="31" t="n">
        <f aca="false">(L111-K111+1)*B111</f>
        <v>33075</v>
      </c>
      <c r="N111" s="32" t="n">
        <f aca="false">H111/M111*365</f>
        <v>0.228673079365079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0.0663869044444446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0.137283333333333</v>
      </c>
      <c r="H112" s="5" t="n">
        <f aca="false">IF(G112="",$F$1*C112-B112,G112-B112)</f>
        <v>18.53325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2020-02-17</v>
      </c>
      <c r="M112" s="31" t="n">
        <f aca="false">(L112-K112+1)*B112</f>
        <v>32940</v>
      </c>
      <c r="N112" s="32" t="n">
        <f aca="false">H112/M112*365</f>
        <v>0.205362363387978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0.0825949166666668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0.105491688888889</v>
      </c>
      <c r="H113" s="5" t="n">
        <f aca="false">IF(G113="",$F$1*C113-B113,G113-B113)</f>
        <v>14.241378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2020-02-17</v>
      </c>
      <c r="M113" s="31" t="n">
        <f aca="false">(L113-K113+1)*B113</f>
        <v>32805</v>
      </c>
      <c r="N113" s="32" t="n">
        <f aca="false">H113/M113*365</f>
        <v>0.158454594421582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0.114397047777778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0.1040276</v>
      </c>
      <c r="H114" s="5" t="n">
        <f aca="false">IF(G114="",$F$1*C114-B114,G114-B114)</f>
        <v>14.043726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2020-02-17</v>
      </c>
      <c r="M114" s="31" t="n">
        <f aca="false">(L114-K114+1)*B114</f>
        <v>32670</v>
      </c>
      <c r="N114" s="32" t="n">
        <f aca="false">H114/M114*365</f>
        <v>0.156901132231405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0.115861736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0.101936044444445</v>
      </c>
      <c r="H115" s="5" t="n">
        <f aca="false">IF(G115="",$F$1*C115-B115,G115-B115)</f>
        <v>13.761366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2020-02-17</v>
      </c>
      <c r="M115" s="31" t="n">
        <f aca="false">(L115-K115+1)*B115</f>
        <v>32265</v>
      </c>
      <c r="N115" s="32" t="n">
        <f aca="false">H115/M115*365</f>
        <v>0.155676385867039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0.117951590222222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0.112812133333333</v>
      </c>
      <c r="H116" s="5" t="n">
        <f aca="false">IF(G116="",$F$1*C116-B116,G116-B116)</f>
        <v>15.229638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2020-02-17</v>
      </c>
      <c r="M116" s="31" t="n">
        <f aca="false">(L116-K116+1)*B116</f>
        <v>32130</v>
      </c>
      <c r="N116" s="32" t="n">
        <f aca="false">H116/M116*365</f>
        <v>0.173010204481793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0.107075940666667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0.1143808</v>
      </c>
      <c r="H117" s="5" t="n">
        <f aca="false">IF(G117="",$F$1*C117-B117,G117-B117)</f>
        <v>15.441408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2020-02-17</v>
      </c>
      <c r="M117" s="31" t="n">
        <f aca="false">(L117-K117+1)*B117</f>
        <v>31995</v>
      </c>
      <c r="N117" s="32" t="n">
        <f aca="false">H117/M117*365</f>
        <v>0.176156084388186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0.105506112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0.102772666666667</v>
      </c>
      <c r="H118" s="5" t="n">
        <f aca="false">IF(G118="",$F$1*C118-B118,G118-B118)</f>
        <v>13.87431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2020-02-17</v>
      </c>
      <c r="M118" s="31" t="n">
        <f aca="false">(L118-K118+1)*B118</f>
        <v>31860</v>
      </c>
      <c r="N118" s="32" t="n">
        <f aca="false">H118/M118*365</f>
        <v>0.158949251412429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0.117112913333333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0.104341333333333</v>
      </c>
      <c r="H119" s="5" t="n">
        <f aca="false">IF(G119="",$F$1*C119-B119,G119-B119)</f>
        <v>14.08608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2020-02-17</v>
      </c>
      <c r="M119" s="31" t="n">
        <f aca="false">(L119-K119+1)*B119</f>
        <v>31725</v>
      </c>
      <c r="N119" s="32" t="n">
        <f aca="false">H119/M119*365</f>
        <v>0.162062070921986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0.115545386666667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0.0751641333333333</v>
      </c>
      <c r="H120" s="5" t="n">
        <f aca="false">IF(G120="",$F$1*C120-B120,G120-B120)</f>
        <v>10.147158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2020-02-17</v>
      </c>
      <c r="M120" s="31" t="n">
        <f aca="false">(L120-K120+1)*B120</f>
        <v>31320</v>
      </c>
      <c r="N120" s="32" t="n">
        <f aca="false">H120/M120*365</f>
        <v>0.118253916666667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0.144726076666667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0.0748504</v>
      </c>
      <c r="H121" s="5" t="n">
        <f aca="false">IF(G121="",$F$1*C121-B121,G121-B121)</f>
        <v>10.104804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2020-02-17</v>
      </c>
      <c r="M121" s="31" t="n">
        <f aca="false">(L121-K121+1)*B121</f>
        <v>31185</v>
      </c>
      <c r="N121" s="32" t="n">
        <f aca="false">H121/M121*365</f>
        <v>0.118270112554113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0.145040988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0.0857264888888888</v>
      </c>
      <c r="H122" s="5" t="n">
        <f aca="false">IF(G122="",$F$1*C122-B122,G122-B122)</f>
        <v>11.573076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2020-02-17</v>
      </c>
      <c r="M122" s="31" t="n">
        <f aca="false">(L122-K122+1)*B122</f>
        <v>31050</v>
      </c>
      <c r="N122" s="32" t="n">
        <f aca="false">H122/M122*365</f>
        <v>0.136044210628019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0.134160867111111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0.0910599555555555</v>
      </c>
      <c r="H123" s="5" t="n">
        <f aca="false">IF(G123="",$F$1*C123-B123,G123-B123)</f>
        <v>12.293094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2020-02-17</v>
      </c>
      <c r="M123" s="31" t="n">
        <f aca="false">(L123-K123+1)*B123</f>
        <v>30915</v>
      </c>
      <c r="N123" s="32" t="n">
        <f aca="false">H123/M123*365</f>
        <v>0.145139230470645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0.128830772444445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0.0854127555555555</v>
      </c>
      <c r="H124" s="5" t="n">
        <f aca="false">IF(G124="",$F$1*C124-B124,G124-B124)</f>
        <v>11.530722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2020-02-17</v>
      </c>
      <c r="M124" s="31" t="n">
        <f aca="false">(L124-K124+1)*B124</f>
        <v>30780</v>
      </c>
      <c r="N124" s="32" t="n">
        <f aca="false">H124/M124*365</f>
        <v>0.136735332358674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0.134476303777778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0.109361066666667</v>
      </c>
      <c r="H125" s="5" t="n">
        <f aca="false">IF(G125="",$F$1*C125-B125,G125-B125)</f>
        <v>14.763744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2020-02-17</v>
      </c>
      <c r="M125" s="31" t="n">
        <f aca="false">(L125-K125+1)*B125</f>
        <v>30375</v>
      </c>
      <c r="N125" s="32" t="n">
        <f aca="false">H125/M125*365</f>
        <v>0.177407952592593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0.110531125333333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0.111034311111111</v>
      </c>
      <c r="H126" s="5" t="n">
        <f aca="false">IF(G126="",$F$1*C126-B126,G126-B126)</f>
        <v>14.989632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2020-02-17</v>
      </c>
      <c r="M126" s="31" t="n">
        <f aca="false">(L126-K126+1)*B126</f>
        <v>30240</v>
      </c>
      <c r="N126" s="32" t="n">
        <f aca="false">H126/M126*365</f>
        <v>0.180926444444444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0.108851811555556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0.112289244444444</v>
      </c>
      <c r="H127" s="5" t="n">
        <f aca="false">IF(G127="",$F$1*C127-B127,G127-B127)</f>
        <v>15.159048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2020-02-17</v>
      </c>
      <c r="M127" s="31" t="n">
        <f aca="false">(L127-K127+1)*B127</f>
        <v>30105</v>
      </c>
      <c r="N127" s="32" t="n">
        <f aca="false">H127/M127*365</f>
        <v>0.183791812655705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0.107592046222222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0.111766355555556</v>
      </c>
      <c r="H128" s="5" t="n">
        <f aca="false">IF(G128="",$F$1*C128-B128,G128-B128)</f>
        <v>15.088458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2020-02-17</v>
      </c>
      <c r="M128" s="31" t="n">
        <f aca="false">(L128-K128+1)*B128</f>
        <v>29970</v>
      </c>
      <c r="N128" s="32" t="n">
        <f aca="false">H128/M128*365</f>
        <v>0.183759998998999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0.108122293111111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0.103609288888889</v>
      </c>
      <c r="H129" s="5" t="n">
        <f aca="false">IF(G129="",$F$1*C129-B129,G129-B129)</f>
        <v>13.987254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2020-02-17</v>
      </c>
      <c r="M129" s="31" t="n">
        <f aca="false">(L129-K129+1)*B129</f>
        <v>29835</v>
      </c>
      <c r="N129" s="32" t="n">
        <f aca="false">H129/M129*365</f>
        <v>0.171119413775767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0.116274129777778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0.0994261777777777</v>
      </c>
      <c r="H130" s="5" t="n">
        <f aca="false">IF(G130="",$F$1*C130-B130,G130-B130)</f>
        <v>13.422534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2020-02-17</v>
      </c>
      <c r="M130" s="31" t="n">
        <f aca="false">(L130-K130+1)*B130</f>
        <v>29430</v>
      </c>
      <c r="N130" s="32" t="n">
        <f aca="false">H130/M130*365</f>
        <v>0.166470435270132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0.120459972222222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0.104132177777778</v>
      </c>
      <c r="H131" s="5" t="n">
        <f aca="false">IF(G131="",$F$1*C131-B131,G131-B131)</f>
        <v>14.057844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2020-02-17</v>
      </c>
      <c r="M131" s="31" t="n">
        <f aca="false">(L131-K131+1)*B131</f>
        <v>29295</v>
      </c>
      <c r="N131" s="32" t="n">
        <f aca="false">H131/M131*365</f>
        <v>0.175153202252944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0.115758634222222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0.104445911111111</v>
      </c>
      <c r="H132" s="5" t="n">
        <f aca="false">IF(G132="",$F$1*C132-B132,G132-B132)</f>
        <v>14.100198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2020-02-17</v>
      </c>
      <c r="M132" s="31" t="n">
        <f aca="false">(L132-K132+1)*B132</f>
        <v>29160</v>
      </c>
      <c r="N132" s="32" t="n">
        <f aca="false">H132/M132*365</f>
        <v>0.176494247942387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0.115442280222222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0.114067066666667</v>
      </c>
      <c r="H133" s="5" t="n">
        <f aca="false">IF(G133="",$F$1*C133-B133,G133-B133)</f>
        <v>15.399054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2020-02-17</v>
      </c>
      <c r="M133" s="31" t="n">
        <f aca="false">(L133-K133+1)*B133</f>
        <v>29025</v>
      </c>
      <c r="N133" s="32" t="n">
        <f aca="false">H133/M133*365</f>
        <v>0.193648741085271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0.105822947333333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0.102877244444444</v>
      </c>
      <c r="H134" s="5" t="n">
        <f aca="false">IF(G134="",$F$1*C134-B134,G134-B134)</f>
        <v>13.888428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2020-02-17</v>
      </c>
      <c r="M134" s="31" t="n">
        <f aca="false">(L134-K134+1)*B134</f>
        <v>28890</v>
      </c>
      <c r="N134" s="32" t="n">
        <f aca="false">H134/M134*365</f>
        <v>0.175468197300104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0.117009828888889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0.103504711111111</v>
      </c>
      <c r="H135" s="5" t="n">
        <f aca="false">IF(G135="",$F$1*C135-B135,G135-B135)</f>
        <v>13.973136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2020-02-17</v>
      </c>
      <c r="M135" s="31" t="n">
        <f aca="false">(L135-K135+1)*B135</f>
        <v>28485</v>
      </c>
      <c r="N135" s="32" t="n">
        <f aca="false">H135/M135*365</f>
        <v>0.179048433912585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0.116327982222222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0.0680528444444443</v>
      </c>
      <c r="H136" s="5" t="n">
        <f aca="false">IF(G136="",$F$1*C136-B136,G136-B136)</f>
        <v>9.18713399999999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2020-02-17</v>
      </c>
      <c r="M136" s="31" t="n">
        <f aca="false">(L136-K136+1)*B136</f>
        <v>28350</v>
      </c>
      <c r="N136" s="32" t="n">
        <f aca="false">H136/M136*365</f>
        <v>0.118282324867725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0.151841981555556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0.0601049333333334</v>
      </c>
      <c r="H137" s="5" t="n">
        <f aca="false">IF(G137="",$F$1*C137-B137,G137-B137)</f>
        <v>8.11416600000001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2020-02-17</v>
      </c>
      <c r="M137" s="31" t="n">
        <f aca="false">(L137-K137+1)*B137</f>
        <v>28215</v>
      </c>
      <c r="N137" s="32" t="n">
        <f aca="false">H137/M137*365</f>
        <v>0.104967945773525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0.159789982666667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0.0519478666666666</v>
      </c>
      <c r="H138" s="5" t="n">
        <f aca="false">IF(G138="",$F$1*C138-B138,G138-B138)</f>
        <v>7.01296199999999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2020-02-17</v>
      </c>
      <c r="M138" s="31" t="n">
        <f aca="false">(L138-K138+1)*B138</f>
        <v>28080</v>
      </c>
      <c r="N138" s="32" t="n">
        <f aca="false">H138/M138*365</f>
        <v>0.0911585160256409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0.167946063333333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0.0497517333333332</v>
      </c>
      <c r="H139" s="5" t="n">
        <f aca="false">IF(G139="",$F$1*C139-B139,G139-B139)</f>
        <v>6.71648399999998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2020-02-17</v>
      </c>
      <c r="M139" s="31" t="n">
        <f aca="false">(L139-K139+1)*B139</f>
        <v>27945</v>
      </c>
      <c r="N139" s="32" t="n">
        <f aca="false">H139/M139*365</f>
        <v>0.0877264863123991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0.170141902666667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0.0509020888888889</v>
      </c>
      <c r="H140" s="5" t="n">
        <f aca="false">IF(G140="",$F$1*C140-B140,G140-B140)</f>
        <v>6.871782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2020-02-17</v>
      </c>
      <c r="M140" s="31" t="n">
        <f aca="false">(L140-K140+1)*B140</f>
        <v>27540</v>
      </c>
      <c r="N140" s="32" t="n">
        <f aca="false">H140/M140*365</f>
        <v>0.0910748159041394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0.168989565777778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0.0468235555555555</v>
      </c>
      <c r="H141" s="5" t="n">
        <f aca="false">IF(G141="",$F$1*C141-B141,G141-B141)</f>
        <v>6.32118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2020-02-17</v>
      </c>
      <c r="M141" s="31" t="n">
        <f aca="false">(L141-K141+1)*B141</f>
        <v>27405</v>
      </c>
      <c r="N141" s="32" t="n">
        <f aca="false">H141/M141*365</f>
        <v>0.0841901368363437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0.173072917777778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0.0563401333333334</v>
      </c>
      <c r="H142" s="5" t="n">
        <f aca="false">IF(G142="",$F$1*C142-B142,G142-B142)</f>
        <v>7.605918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2020-02-17</v>
      </c>
      <c r="M142" s="31" t="n">
        <f aca="false">(L142-K142+1)*B142</f>
        <v>27270</v>
      </c>
      <c r="N142" s="32" t="n">
        <f aca="false">H142/M142*365</f>
        <v>0.101802716171617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0.163552032666667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0.064915511111111</v>
      </c>
      <c r="H143" s="5" t="n">
        <f aca="false">IF(G143="",$F$1*C143-B143,G143-B143)</f>
        <v>8.76359399999998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2020-02-17</v>
      </c>
      <c r="M143" s="31" t="n">
        <f aca="false">(L143-K143+1)*B143</f>
        <v>27135</v>
      </c>
      <c r="N143" s="32" t="n">
        <f aca="false">H143/M143*365</f>
        <v>0.117881400773908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0.154980012888889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0.0796609777777776</v>
      </c>
      <c r="H144" s="5" t="n">
        <f aca="false">IF(G144="",$F$1*C144-B144,G144-B144)</f>
        <v>10.754232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2020-02-17</v>
      </c>
      <c r="M144" s="31" t="n">
        <f aca="false">(L144-K144+1)*B144</f>
        <v>27000</v>
      </c>
      <c r="N144" s="32" t="n">
        <f aca="false">H144/M144*365</f>
        <v>0.145381284444444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0.140233531555556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0.0993215999999999</v>
      </c>
      <c r="H145" s="5" t="n">
        <f aca="false">IF(G145="",$F$1*C145-B145,G145-B145)</f>
        <v>13.408416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2020-02-17</v>
      </c>
      <c r="M145" s="31" t="n">
        <f aca="false">(L145-K145+1)*B145</f>
        <v>26595</v>
      </c>
      <c r="N145" s="32" t="n">
        <f aca="false">H145/M145*365</f>
        <v>0.184022253807106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0.120570016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0.109883955555555</v>
      </c>
      <c r="H146" s="5" t="n">
        <f aca="false">IF(G146="",$F$1*C146-B146,G146-B146)</f>
        <v>14.834334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2020-02-17</v>
      </c>
      <c r="M146" s="31" t="n">
        <f aca="false">(L146-K146+1)*B146</f>
        <v>26460</v>
      </c>
      <c r="N146" s="32" t="n">
        <f aca="false">H146/M146*365</f>
        <v>0.204630835600907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0.110008154444445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0.114276222222222</v>
      </c>
      <c r="H147" s="5" t="n">
        <f aca="false">IF(G147="",$F$1*C147-B147,G147-B147)</f>
        <v>15.42729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2020-02-17</v>
      </c>
      <c r="M147" s="31" t="n">
        <f aca="false">(L147-K147+1)*B147</f>
        <v>26325</v>
      </c>
      <c r="N147" s="32" t="n">
        <f aca="false">H147/M147*365</f>
        <v>0.213901646723647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0.105616461111111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0.100471955555556</v>
      </c>
      <c r="H148" s="5" t="n">
        <f aca="false">IF(G148="",$F$1*C148-B148,G148-B148)</f>
        <v>13.563714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2020-02-17</v>
      </c>
      <c r="M148" s="31" t="n">
        <f aca="false">(L148-K148+1)*B148</f>
        <v>26190</v>
      </c>
      <c r="N148" s="32" t="n">
        <f aca="false">H148/M148*365</f>
        <v>0.189032287514319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0.119422525777778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0.110511422222222</v>
      </c>
      <c r="H149" s="5" t="n">
        <f aca="false">IF(G149="",$F$1*C149-B149,G149-B149)</f>
        <v>14.919042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2020-02-17</v>
      </c>
      <c r="M149" s="31" t="n">
        <f aca="false">(L149-K149+1)*B149</f>
        <v>26055</v>
      </c>
      <c r="N149" s="32" t="n">
        <f aca="false">H149/M149*365</f>
        <v>0.208998285549798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0.109381952444445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0.0918965777777777</v>
      </c>
      <c r="H150" s="5" t="n">
        <f aca="false">IF(G150="",$F$1*C150-B150,G150-B150)</f>
        <v>12.406038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2020-02-17</v>
      </c>
      <c r="M150" s="31" t="n">
        <f aca="false">(L150-K150+1)*B150</f>
        <v>25650</v>
      </c>
      <c r="N150" s="32" t="n">
        <f aca="false">H150/M150*365</f>
        <v>0.176538162573099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0.128000432222222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0.101204</v>
      </c>
      <c r="H151" s="5" t="n">
        <f aca="false">IF(G151="",$F$1*C151-B151,G151-B151)</f>
        <v>13.66254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2020-02-17</v>
      </c>
      <c r="M151" s="31" t="n">
        <f aca="false">(L151-K151+1)*B151</f>
        <v>25515</v>
      </c>
      <c r="N151" s="32" t="n">
        <f aca="false">H151/M151*365</f>
        <v>0.195446878306878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0.1186871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0.0963934222222223</v>
      </c>
      <c r="H152" s="5" t="n">
        <f aca="false">IF(G152="",$F$1*C152-B152,G152-B152)</f>
        <v>13.013112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2020-02-17</v>
      </c>
      <c r="M152" s="31" t="n">
        <f aca="false">(L152-K152+1)*B152</f>
        <v>25380</v>
      </c>
      <c r="N152" s="32" t="n">
        <f aca="false">H152/M152*365</f>
        <v>0.187146803782506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0.123496393777778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0.0926286222222222</v>
      </c>
      <c r="H153" s="5" t="n">
        <f aca="false">IF(G153="",$F$1*C153-B153,G153-B153)</f>
        <v>12.504864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2020-02-17</v>
      </c>
      <c r="M153" s="31" t="n">
        <f aca="false">(L153-K153+1)*B153</f>
        <v>25245</v>
      </c>
      <c r="N153" s="32" t="n">
        <f aca="false">H153/M153*365</f>
        <v>0.180799182412359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0.127265969777778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0.0880271999999999</v>
      </c>
      <c r="H154" s="5" t="n">
        <f aca="false">IF(G154="",$F$1*C154-B154,G154-B154)</f>
        <v>11.883672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2020-02-17</v>
      </c>
      <c r="M154" s="31" t="n">
        <f aca="false">(L154-K154+1)*B154</f>
        <v>25110</v>
      </c>
      <c r="N154" s="32" t="n">
        <f aca="false">H154/M154*365</f>
        <v>0.172741548387097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0.131870296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0.0658567111111112</v>
      </c>
      <c r="H155" s="5" t="n">
        <f aca="false">IF(G155="",$F$1*C155-B155,G155-B155)</f>
        <v>8.89065600000001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2020-02-17</v>
      </c>
      <c r="M155" s="31" t="n">
        <f aca="false">(L155-K155+1)*B155</f>
        <v>24705</v>
      </c>
      <c r="N155" s="32" t="n">
        <f aca="false">H155/M155*365</f>
        <v>0.13135354948391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0.154036728888889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0.0667979111111111</v>
      </c>
      <c r="H156" s="5" t="n">
        <f aca="false">IF(G156="",$F$1*C156-B156,G156-B156)</f>
        <v>9.017718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2020-02-17</v>
      </c>
      <c r="M156" s="31" t="n">
        <f aca="false">(L156-K156+1)*B156</f>
        <v>24570</v>
      </c>
      <c r="N156" s="32" t="n">
        <f aca="false">H156/M156*365</f>
        <v>0.133962843711844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0.153093300888889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0.0683665777777778</v>
      </c>
      <c r="H157" s="5" t="n">
        <f aca="false">IF(G157="",$F$1*C157-B157,G157-B157)</f>
        <v>9.229488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2020-02-17</v>
      </c>
      <c r="M157" s="31" t="n">
        <f aca="false">(L157-K157+1)*B157</f>
        <v>24435</v>
      </c>
      <c r="N157" s="32" t="n">
        <f aca="false">H157/M157*365</f>
        <v>0.13786630325353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0.151527411555556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0.0651246666666665</v>
      </c>
      <c r="H158" s="5" t="n">
        <f aca="false">IF(G158="",$F$1*C158-B158,G158-B158)</f>
        <v>8.79182999999998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2020-02-17</v>
      </c>
      <c r="M158" s="31" t="n">
        <f aca="false">(L158-K158+1)*B158</f>
        <v>24300</v>
      </c>
      <c r="N158" s="32" t="n">
        <f aca="false">H158/M158*365</f>
        <v>0.132058351851851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0.154768143333333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0.0579087999999998</v>
      </c>
      <c r="H159" s="5" t="n">
        <f aca="false">IF(G159="",$F$1*C159-B159,G159-B159)</f>
        <v>7.81768799999998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2020-02-17</v>
      </c>
      <c r="M159" s="31" t="n">
        <f aca="false">(L159-K159+1)*B159</f>
        <v>24165</v>
      </c>
      <c r="N159" s="32" t="n">
        <f aca="false">H159/M159*365</f>
        <v>0.118082189944134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0.16198872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0.0721313777777777</v>
      </c>
      <c r="H160" s="5" t="n">
        <f aca="false">IF(G160="",$F$1*C160-B160,G160-B160)</f>
        <v>9.73773599999998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2020-02-17</v>
      </c>
      <c r="M160" s="31" t="n">
        <f aca="false">(L160-K160+1)*B160</f>
        <v>23760</v>
      </c>
      <c r="N160" s="32" t="n">
        <f aca="false">H160/M160*365</f>
        <v>0.149590641414141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0.147758158222222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0.0585362666666665</v>
      </c>
      <c r="H161" s="5" t="n">
        <f aca="false">IF(G161="",$F$1*C161-B161,G161-B161)</f>
        <v>7.90239599999998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2020-02-17</v>
      </c>
      <c r="M161" s="31" t="n">
        <f aca="false">(L161-K161+1)*B161</f>
        <v>23625</v>
      </c>
      <c r="N161" s="32" t="n">
        <f aca="false">H161/M161*365</f>
        <v>0.122089927619047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0.161353841333333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0.0623010666666666</v>
      </c>
      <c r="H162" s="5" t="n">
        <f aca="false">IF(G162="",$F$1*C162-B162,G162-B162)</f>
        <v>8.41064399999999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2020-02-17</v>
      </c>
      <c r="M162" s="31" t="n">
        <f aca="false">(L162-K162+1)*B162</f>
        <v>23490</v>
      </c>
      <c r="N162" s="32" t="n">
        <f aca="false">H162/M162*365</f>
        <v>0.130689019157088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0.157590461333333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0.0655429777777777</v>
      </c>
      <c r="H163" s="5" t="n">
        <f aca="false">IF(G163="",$F$1*C163-B163,G163-B163)</f>
        <v>8.84830199999999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2020-02-17</v>
      </c>
      <c r="M163" s="31" t="n">
        <f aca="false">(L163-K163+1)*B163</f>
        <v>23355</v>
      </c>
      <c r="N163" s="32" t="n">
        <f aca="false">H163/M163*365</f>
        <v>0.138284317276814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0.154351172888889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0.0630331111111111</v>
      </c>
      <c r="H164" s="5" t="n">
        <f aca="false">IF(G164="",$F$1*C164-B164,G164-B164)</f>
        <v>8.50946999999999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2020-02-17</v>
      </c>
      <c r="M164" s="31" t="n">
        <f aca="false">(L164-K164+1)*B164</f>
        <v>23220</v>
      </c>
      <c r="N164" s="32" t="n">
        <f aca="false">H164/M164*365</f>
        <v>0.133762125322997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0.156859372222222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0.0502746222222222</v>
      </c>
      <c r="H165" s="5" t="n">
        <f aca="false">IF(G165="",$F$1*C165-B165,G165-B165)</f>
        <v>6.78707399999999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2020-02-17</v>
      </c>
      <c r="M165" s="31" t="n">
        <f aca="false">(L165-K165+1)*B165</f>
        <v>22815</v>
      </c>
      <c r="N165" s="32" t="n">
        <f aca="false">H165/M165*365</f>
        <v>0.108581284681131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0.169616923111111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0.0490196888888889</v>
      </c>
      <c r="H166" s="5" t="n">
        <f aca="false">IF(G166="",$F$1*C166-B166,G166-B166)</f>
        <v>6.61765800000001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2020-02-17</v>
      </c>
      <c r="M166" s="31" t="n">
        <f aca="false">(L166-K166+1)*B166</f>
        <v>22680</v>
      </c>
      <c r="N166" s="32" t="n">
        <f aca="false">H166/M166*365</f>
        <v>0.10650110978836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0.170871445777778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0.0400260000000001</v>
      </c>
      <c r="H167" s="5" t="n">
        <f aca="false">IF(G167="",$F$1*C167-B167,G167-B167)</f>
        <v>5.40351000000001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2020-02-17</v>
      </c>
      <c r="M167" s="31" t="n">
        <f aca="false">(L167-K167+1)*B167</f>
        <v>22545</v>
      </c>
      <c r="N167" s="32" t="n">
        <f aca="false">H167/M167*365</f>
        <v>0.0874819760479044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0.17986354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0.0303002666666666</v>
      </c>
      <c r="H168" s="5" t="n">
        <f aca="false">IF(G168="",$F$1*C168-B168,G168-B168)</f>
        <v>4.09053599999999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2020-02-17</v>
      </c>
      <c r="M168" s="31" t="n">
        <f aca="false">(L168-K168+1)*B168</f>
        <v>22410</v>
      </c>
      <c r="N168" s="32" t="n">
        <f aca="false">H168/M168*365</f>
        <v>0.0666240803212849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0.189589381333333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0.0244439111111111</v>
      </c>
      <c r="H169" s="5" t="n">
        <f aca="false">IF(G169="",$F$1*C169-B169,G169-B169)</f>
        <v>3.29992799999999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2020-02-17</v>
      </c>
      <c r="M169" s="31" t="n">
        <f aca="false">(L169-K169+1)*B169</f>
        <v>22275</v>
      </c>
      <c r="N169" s="32" t="n">
        <f aca="false">H169/M169*365</f>
        <v>0.0540728942760942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0.195450715555556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0.0185875555555556</v>
      </c>
      <c r="H170" s="5" t="n">
        <f aca="false">IF(G170="",$F$1*C170-B170,G170-B170)</f>
        <v>2.50932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2020-02-17</v>
      </c>
      <c r="M170" s="31" t="n">
        <f aca="false">(L170-K170+1)*B170</f>
        <v>21870</v>
      </c>
      <c r="N170" s="32" t="n">
        <f aca="false">H170/M170*365</f>
        <v>0.0418793689986283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0.201306151111111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0.0219340444444444</v>
      </c>
      <c r="H171" s="5" t="n">
        <f aca="false">IF(G171="",$F$1*C171-B171,G171-B171)</f>
        <v>2.961096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2020-02-17</v>
      </c>
      <c r="M171" s="31" t="n">
        <f aca="false">(L171-K171+1)*B171</f>
        <v>21735</v>
      </c>
      <c r="N171" s="32" t="n">
        <f aca="false">H171/M171*365</f>
        <v>0.0497262498274672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0.197961840888889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0.0289407555555556</v>
      </c>
      <c r="H172" s="5" t="n">
        <f aca="false">IF(G172="",$F$1*C172-B172,G172-B172)</f>
        <v>3.90700200000001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2020-02-17</v>
      </c>
      <c r="M172" s="31" t="n">
        <f aca="false">(L172-K172+1)*B172</f>
        <v>21600</v>
      </c>
      <c r="N172" s="32" t="n">
        <f aca="false">H172/M172*365</f>
        <v>0.0660210986111112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0.190948348444444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0.0186921333333333</v>
      </c>
      <c r="H173" s="5" t="n">
        <f aca="false">IF(G173="",$F$1*C173-B173,G173-B173)</f>
        <v>2.523438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2020-02-17</v>
      </c>
      <c r="M173" s="31" t="n">
        <f aca="false">(L173-K173+1)*B173</f>
        <v>21465</v>
      </c>
      <c r="N173" s="32" t="n">
        <f aca="false">H173/M173*365</f>
        <v>0.0429096142557652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0.201204308666667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0.0222477777777777</v>
      </c>
      <c r="H174" s="5" t="n">
        <f aca="false">IF(G174="",$F$1*C174-B174,G174-B174)</f>
        <v>3.00344999999999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2020-02-17</v>
      </c>
      <c r="M174" s="31" t="n">
        <f aca="false">(L174-K174+1)*B174</f>
        <v>20925</v>
      </c>
      <c r="N174" s="32" t="n">
        <f aca="false">H174/M174*365</f>
        <v>0.052389928315412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0.197643122222222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0.0386664888888887</v>
      </c>
      <c r="H175" s="5" t="n">
        <f aca="false">IF(G175="",$F$1*C175-B175,G175-B175)</f>
        <v>5.21997599999997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2020-02-17</v>
      </c>
      <c r="M175" s="31" t="n">
        <f aca="false">(L175-K175+1)*B175</f>
        <v>20790</v>
      </c>
      <c r="N175" s="32" t="n">
        <f aca="false">H175/M175*365</f>
        <v>0.0916446002885998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0.181231353777778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0.0338559111111111</v>
      </c>
      <c r="H176" s="5" t="n">
        <f aca="false">IF(G176="",$F$1*C176-B176,G176-B176)</f>
        <v>4.570548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2020-02-17</v>
      </c>
      <c r="M176" s="31" t="n">
        <f aca="false">(L176-K176+1)*B176</f>
        <v>20655</v>
      </c>
      <c r="N176" s="32" t="n">
        <f aca="false">H176/M176*365</f>
        <v>0.080767369644154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0.186034191555556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0.0304048444444443</v>
      </c>
      <c r="H177" s="5" t="n">
        <f aca="false">IF(G177="",$F$1*C177-B177,G177-B177)</f>
        <v>4.10465399999998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2020-02-17</v>
      </c>
      <c r="M177" s="31" t="n">
        <f aca="false">(L177-K177+1)*B177</f>
        <v>20520</v>
      </c>
      <c r="N177" s="32" t="n">
        <f aca="false">H177/M177*365</f>
        <v>0.0730116330409354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0.189487358888889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0.0276858222222222</v>
      </c>
      <c r="H178" s="5" t="n">
        <f aca="false">IF(G178="",$F$1*C178-B178,G178-B178)</f>
        <v>3.73758599999999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2020-02-17</v>
      </c>
      <c r="M178" s="31" t="n">
        <f aca="false">(L178-K178+1)*B178</f>
        <v>20385</v>
      </c>
      <c r="N178" s="32" t="n">
        <f aca="false">H178/M178*365</f>
        <v>0.0669226828550404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0.192211573777778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0.0389802222222222</v>
      </c>
      <c r="H179" s="5" t="n">
        <f aca="false">IF(G179="",$F$1*C179-B179,G179-B179)</f>
        <v>5.26232999999999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2020-02-17</v>
      </c>
      <c r="M179" s="31" t="n">
        <f aca="false">(L179-K179+1)*B179</f>
        <v>19980</v>
      </c>
      <c r="N179" s="32" t="n">
        <f aca="false">H179/M179*365</f>
        <v>0.096133656156156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0.180911657777778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0.0362612</v>
      </c>
      <c r="H180" s="5" t="n">
        <f aca="false">IF(G180="",$F$1*C180-B180,G180-B180)</f>
        <v>4.895262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2020-02-17</v>
      </c>
      <c r="M180" s="31" t="n">
        <f aca="false">(L180-K180+1)*B180</f>
        <v>19845</v>
      </c>
      <c r="N180" s="32" t="n">
        <f aca="false">H180/M180*365</f>
        <v>0.0900363129251701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0.183633248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0.0436862222222222</v>
      </c>
      <c r="H181" s="5" t="n">
        <f aca="false">IF(G181="",$F$1*C181-B181,G181-B181)</f>
        <v>5.89764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2020-02-17</v>
      </c>
      <c r="M181" s="31" t="n">
        <f aca="false">(L181-K181+1)*B181</f>
        <v>19710</v>
      </c>
      <c r="N181" s="32" t="n">
        <f aca="false">H181/M181*365</f>
        <v>0.109215555555555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0.176206964444445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0.0513204000000001</v>
      </c>
      <c r="H182" s="5" t="n">
        <f aca="false">IF(G182="",$F$1*C182-B182,G182-B182)</f>
        <v>6.92825400000001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2020-02-17</v>
      </c>
      <c r="M182" s="31" t="n">
        <f aca="false">(L182-K182+1)*B182</f>
        <v>19575</v>
      </c>
      <c r="N182" s="32" t="n">
        <f aca="false">H182/M182*365</f>
        <v>0.129185834482759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0.168573526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0.0483922222222222</v>
      </c>
      <c r="H183" s="5" t="n">
        <f aca="false">IF(G183="",$F$1*C183-B183,G183-B183)</f>
        <v>6.53295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2020-02-17</v>
      </c>
      <c r="M183" s="31" t="n">
        <f aca="false">(L183-K183+1)*B183</f>
        <v>19440</v>
      </c>
      <c r="N183" s="32" t="n">
        <f aca="false">H183/M183*365</f>
        <v>0.122660841049383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0.171505294444444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0.0581179555555555</v>
      </c>
      <c r="H184" s="5" t="n">
        <f aca="false">IF(G184="",$F$1*C184-B184,G184-B184)</f>
        <v>7.845924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2020-02-17</v>
      </c>
      <c r="M184" s="31" t="n">
        <f aca="false">(L184-K184+1)*B184</f>
        <v>19035</v>
      </c>
      <c r="N184" s="32" t="n">
        <f aca="false">H184/M184*365</f>
        <v>0.150447189913318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0.161777101777778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0.0522616</v>
      </c>
      <c r="H185" s="5" t="n">
        <f aca="false">IF(G185="",$F$1*C185-B185,G185-B185)</f>
        <v>7.05531600000001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2020-02-17</v>
      </c>
      <c r="M185" s="31" t="n">
        <f aca="false">(L185-K185+1)*B185</f>
        <v>17955</v>
      </c>
      <c r="N185" s="32" t="n">
        <f aca="false">H185/M185*365</f>
        <v>0.143424691729323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0.167632308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0.0509020888888889</v>
      </c>
      <c r="H186" s="5" t="n">
        <f aca="false">IF(G186="",$F$1*C186-B186,G186-B186)</f>
        <v>6.871782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2020-02-17</v>
      </c>
      <c r="M186" s="31" t="n">
        <f aca="false">(L186-K186+1)*B186</f>
        <v>17820</v>
      </c>
      <c r="N186" s="32" t="n">
        <f aca="false">H186/M186*365</f>
        <v>0.140751988215488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0.168989565777778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0.0428496</v>
      </c>
      <c r="H187" s="5" t="n">
        <f aca="false">IF(G187="",$F$1*C187-B187,G187-B187)</f>
        <v>5.784696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2020-02-17</v>
      </c>
      <c r="M187" s="31" t="n">
        <f aca="false">(L187-K187+1)*B187</f>
        <v>17685</v>
      </c>
      <c r="N187" s="32" t="n">
        <f aca="false">H187/M187*365</f>
        <v>0.119390106870229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0.177044656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0.0333330222222222</v>
      </c>
      <c r="H188" s="5" t="n">
        <f aca="false">IF(G188="",$F$1*C188-B188,G188-B188)</f>
        <v>4.49995799999999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2020-02-17</v>
      </c>
      <c r="M188" s="31" t="n">
        <f aca="false">(L188-K188+1)*B188</f>
        <v>17550</v>
      </c>
      <c r="N188" s="32" t="n">
        <f aca="false">H188/M188*365</f>
        <v>0.0935888700854699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0.186557728444445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0.0231889777777778</v>
      </c>
      <c r="H189" s="5" t="n">
        <f aca="false">IF(G189="",$F$1*C189-B189,G189-B189)</f>
        <v>3.13051200000001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2020-02-17</v>
      </c>
      <c r="M189" s="31" t="n">
        <f aca="false">(L189-K189+1)*B189</f>
        <v>17145</v>
      </c>
      <c r="N189" s="32" t="n">
        <f aca="false">H189/M189*365</f>
        <v>0.066645487314086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0.196706414222222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0.0271629333333332</v>
      </c>
      <c r="H190" s="5" t="n">
        <f aca="false">IF(G190="",$F$1*C190-B190,G190-B190)</f>
        <v>3.66699599999998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2020-02-17</v>
      </c>
      <c r="M190" s="31" t="n">
        <f aca="false">(L190-K190+1)*B190</f>
        <v>17010</v>
      </c>
      <c r="N190" s="32" t="n">
        <f aca="false">H190/M190*365</f>
        <v>0.0786862751322748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0.192728010666667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0.030614</v>
      </c>
      <c r="H191" s="5" t="n">
        <f aca="false">IF(G191="",$F$1*C191-B191,G191-B191)</f>
        <v>4.13289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2020-02-17</v>
      </c>
      <c r="M191" s="31" t="n">
        <f aca="false">(L191-K191+1)*B191</f>
        <v>16875</v>
      </c>
      <c r="N191" s="32" t="n">
        <f aca="false">H191/M191*365</f>
        <v>0.0893928800000001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0.18927674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0.0300911111111111</v>
      </c>
      <c r="H192" s="5" t="n">
        <f aca="false">IF(G192="",$F$1*C192-B192,G192-B192)</f>
        <v>4.06229999999999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2020-02-17</v>
      </c>
      <c r="M192" s="31" t="n">
        <f aca="false">(L192-K192+1)*B192</f>
        <v>16740</v>
      </c>
      <c r="N192" s="32" t="n">
        <f aca="false">H192/M192*365</f>
        <v>0.0885746415770608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0.189806555555556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0.0441045333333334</v>
      </c>
      <c r="H193" s="5" t="n">
        <f aca="false">IF(G193="",$F$1*C193-B193,G193-B193)</f>
        <v>5.95411200000001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2020-02-17</v>
      </c>
      <c r="M193" s="31" t="n">
        <f aca="false">(L193-K193+1)*B193</f>
        <v>16605</v>
      </c>
      <c r="N193" s="32" t="n">
        <f aca="false">H193/M193*365</f>
        <v>0.130879306233063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0.175784746666667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0.0413855111111111</v>
      </c>
      <c r="H194" s="5" t="n">
        <f aca="false">IF(G194="",$F$1*C194-B194,G194-B194)</f>
        <v>5.58704399999999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2020-02-17</v>
      </c>
      <c r="M194" s="31" t="n">
        <f aca="false">(L194-K194+1)*B194</f>
        <v>16200</v>
      </c>
      <c r="N194" s="32" t="n">
        <f aca="false">H194/M194*365</f>
        <v>0.125880929629629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0.178508674222222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0.0375161333333332</v>
      </c>
      <c r="H195" s="5" t="n">
        <f aca="false">IF(G195="",$F$1*C195-B195,G195-B195)</f>
        <v>5.06467799999999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2020-02-17</v>
      </c>
      <c r="M195" s="31" t="n">
        <f aca="false">(L195-K195+1)*B195</f>
        <v>16065</v>
      </c>
      <c r="N195" s="32" t="n">
        <f aca="false">H195/M195*365</f>
        <v>0.115070492997199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0.182374740666667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0.0437907999999999</v>
      </c>
      <c r="H196" s="5" t="n">
        <f aca="false">IF(G196="",$F$1*C196-B196,G196-B196)</f>
        <v>5.91175799999999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2020-02-17</v>
      </c>
      <c r="M196" s="31" t="n">
        <f aca="false">(L196-K196+1)*B196</f>
        <v>15930</v>
      </c>
      <c r="N196" s="32" t="n">
        <f aca="false">H196/M196*365</f>
        <v>0.135454593220339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0.17610474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0.0438953777777777</v>
      </c>
      <c r="H197" s="5" t="n">
        <f aca="false">IF(G197="",$F$1*C197-B197,G197-B197)</f>
        <v>5.92587599999999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2020-02-17</v>
      </c>
      <c r="M197" s="31" t="n">
        <f aca="false">(L197-K197+1)*B197</f>
        <v>15795</v>
      </c>
      <c r="N197" s="32" t="n">
        <f aca="false">H197/M197*365</f>
        <v>0.136938571699905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0.175995859555556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0.0372024</v>
      </c>
      <c r="H198" s="5" t="n">
        <f aca="false">IF(G198="",$F$1*C198-B198,G198-B198)</f>
        <v>5.022324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2020-02-17</v>
      </c>
      <c r="M198" s="31" t="n">
        <f aca="false">(L198-K198+1)*B198</f>
        <v>15660</v>
      </c>
      <c r="N198" s="32" t="n">
        <f aca="false">H198/M198*365</f>
        <v>0.117059275862069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0.18268774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0.0298819555555556</v>
      </c>
      <c r="H199" s="5" t="n">
        <f aca="false">IF(G199="",$F$1*C199-B199,G199-B199)</f>
        <v>4.034064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2020-02-17</v>
      </c>
      <c r="M199" s="31" t="n">
        <f aca="false">(L199-K199+1)*B199</f>
        <v>15255</v>
      </c>
      <c r="N199" s="32" t="n">
        <f aca="false">H199/M199*365</f>
        <v>0.0965213608652901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0.190010588444444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0.0339604888888889</v>
      </c>
      <c r="H200" s="5" t="n">
        <f aca="false">IF(G200="",$F$1*C200-B200,G200-B200)</f>
        <v>4.584666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2020-02-17</v>
      </c>
      <c r="M200" s="31" t="n">
        <f aca="false">(L200-K200+1)*B200</f>
        <v>15120</v>
      </c>
      <c r="N200" s="32" t="n">
        <f aca="false">H200/M200*365</f>
        <v>0.110674807539683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0.185932115111111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0.0386664888888887</v>
      </c>
      <c r="H201" s="5" t="n">
        <f aca="false">IF(G201="",$F$1*C201-B201,G201-B201)</f>
        <v>5.21997599999997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2020-02-17</v>
      </c>
      <c r="M201" s="31" t="n">
        <f aca="false">(L201-K201+1)*B201</f>
        <v>14985</v>
      </c>
      <c r="N201" s="32" t="n">
        <f aca="false">H201/M201*365</f>
        <v>0.127146562562562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0.181224732444445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0.0398168444444444</v>
      </c>
      <c r="H202" s="5" t="n">
        <f aca="false">IF(G202="",$F$1*C202-B202,G202-B202)</f>
        <v>5.37527399999999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2020-02-17</v>
      </c>
      <c r="M202" s="31" t="n">
        <f aca="false">(L202-K202+1)*B202</f>
        <v>14850</v>
      </c>
      <c r="N202" s="32" t="n">
        <f aca="false">H202/M202*365</f>
        <v>0.132119529292929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0.180074504222222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0.0235027111111111</v>
      </c>
      <c r="H203" s="5" t="n">
        <f aca="false">IF(G203="",$F$1*C203-B203,G203-B203)</f>
        <v>3.172866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2020-02-17</v>
      </c>
      <c r="M203" s="31" t="n">
        <f aca="false">(L203-K203+1)*B203</f>
        <v>14715</v>
      </c>
      <c r="N203" s="32" t="n">
        <f aca="false">H203/M203*365</f>
        <v>0.0787017390417941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0.196394146222222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0.0174372000000001</v>
      </c>
      <c r="H204" s="5" t="n">
        <f aca="false">IF(G204="",$F$1*C204-B204,G204-B204)</f>
        <v>2.35402200000001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2020-02-17</v>
      </c>
      <c r="M204" s="31" t="n">
        <f aca="false">(L204-K204+1)*B204</f>
        <v>14310</v>
      </c>
      <c r="N204" s="32" t="n">
        <f aca="false">H204/M204*365</f>
        <v>0.0600431886792457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0.20245876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0.0114762666666667</v>
      </c>
      <c r="H205" s="5" t="n">
        <f aca="false">IF(G205="",$F$1*C205-B205,G205-B205)</f>
        <v>1.549296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2020-02-17</v>
      </c>
      <c r="M205" s="31" t="n">
        <f aca="false">(L205-K205+1)*B205</f>
        <v>14175</v>
      </c>
      <c r="N205" s="32" t="n">
        <f aca="false">H205/M205*365</f>
        <v>0.0398936888888888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0.208415301333333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0.0156593777777777</v>
      </c>
      <c r="H206" s="5" t="n">
        <f aca="false">IF(G206="",$F$1*C206-B206,G206-B206)</f>
        <v>2.11401599999999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2020-02-17</v>
      </c>
      <c r="M206" s="31" t="n">
        <f aca="false">(L206-K206+1)*B206</f>
        <v>14040</v>
      </c>
      <c r="N206" s="32" t="n">
        <f aca="false">H206/M206*365</f>
        <v>0.054958393162393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0.204234894222222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0.0139861333333333</v>
      </c>
      <c r="H207" s="5" t="n">
        <f aca="false">IF(G207="",$F$1*C207-B207,G207-B207)</f>
        <v>1.88812799999999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2020-02-17</v>
      </c>
      <c r="M207" s="31" t="n">
        <f aca="false">(L207-K207+1)*B207</f>
        <v>13905</v>
      </c>
      <c r="N207" s="32" t="n">
        <f aca="false">H207/M207*365</f>
        <v>0.0495625113268607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0.205908714666667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0.0184829777777778</v>
      </c>
      <c r="H208" s="5" t="n">
        <f aca="false">IF(G208="",$F$1*C208-B208,G208-B208)</f>
        <v>2.49520200000001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2020-02-17</v>
      </c>
      <c r="M208" s="31" t="n">
        <f aca="false">(L208-K208+1)*B208</f>
        <v>13770</v>
      </c>
      <c r="N208" s="32" t="n">
        <f aca="false">H208/M208*365</f>
        <v>0.0661400675381265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0.201414484888889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0.0355291555555556</v>
      </c>
      <c r="H209" s="5" t="n">
        <f aca="false">IF(G209="",$F$1*C209-B209,G209-B209)</f>
        <v>4.796436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2020-02-17</v>
      </c>
      <c r="M209" s="31" t="n">
        <f aca="false">(L209-K209+1)*B209</f>
        <v>13365</v>
      </c>
      <c r="N209" s="32" t="n">
        <f aca="false">H209/M209*365</f>
        <v>0.130991331088664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0.184361200444444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0.0355291555555556</v>
      </c>
      <c r="H210" s="5" t="n">
        <f aca="false">IF(G210="",$F$1*C210-B210,G210-B210)</f>
        <v>4.796436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2020-02-17</v>
      </c>
      <c r="M210" s="31" t="n">
        <f aca="false">(L210-K210+1)*B210</f>
        <v>13230</v>
      </c>
      <c r="N210" s="32" t="n">
        <f aca="false">H210/M210*365</f>
        <v>0.132327977324263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0.184367801777778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0.0367840888888888</v>
      </c>
      <c r="H211" s="5" t="n">
        <f aca="false">IF(G211="",$F$1*C211-B211,G211-B211)</f>
        <v>4.96585199999998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2020-02-17</v>
      </c>
      <c r="M211" s="31" t="n">
        <f aca="false">(L211-K211+1)*B211</f>
        <v>13095</v>
      </c>
      <c r="N211" s="32" t="n">
        <f aca="false">H211/M211*365</f>
        <v>0.138414355097365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0.183109453777778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0.0354245777777778</v>
      </c>
      <c r="H212" s="5" t="n">
        <f aca="false">IF(G212="",$F$1*C212-B212,G212-B212)</f>
        <v>4.782318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2020-02-17</v>
      </c>
      <c r="M212" s="31" t="n">
        <f aca="false">(L212-K212+1)*B212</f>
        <v>12960</v>
      </c>
      <c r="N212" s="32" t="n">
        <f aca="false">H212/M212*365</f>
        <v>0.134687196759259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0.184469901555556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0.0429541777777777</v>
      </c>
      <c r="H213" s="5" t="n">
        <f aca="false">IF(G213="",$F$1*C213-B213,G213-B213)</f>
        <v>5.79881399999999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2020-02-17</v>
      </c>
      <c r="M213" s="31" t="n">
        <f aca="false">(L213-K213+1)*B213</f>
        <v>12825</v>
      </c>
      <c r="N213" s="32" t="n">
        <f aca="false">H213/M213*365</f>
        <v>0.16503447251462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0.176942444222222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0.0350062666666666</v>
      </c>
      <c r="H214" s="5" t="n">
        <f aca="false">IF(G214="",$F$1*C214-B214,G214-B214)</f>
        <v>4.72584599999999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2020-02-17</v>
      </c>
      <c r="M214" s="31" t="n">
        <f aca="false">(L214-K214+1)*B214</f>
        <v>12420</v>
      </c>
      <c r="N214" s="32" t="n">
        <f aca="false">H214/M214*365</f>
        <v>0.138883557971014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0.184891483333333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0.0250713777777778</v>
      </c>
      <c r="H215" s="5" t="n">
        <f aca="false">IF(G215="",$F$1*C215-B215,G215-B215)</f>
        <v>3.384636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2020-02-17</v>
      </c>
      <c r="M215" s="31" t="n">
        <f aca="false">(L215-K215+1)*B215</f>
        <v>12285</v>
      </c>
      <c r="N215" s="32" t="n">
        <f aca="false">H215/M215*365</f>
        <v>0.100561020757021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0.194819496888889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0.0346925333333333</v>
      </c>
      <c r="H216" s="5" t="n">
        <f aca="false">IF(G216="",$F$1*C216-B216,G216-B216)</f>
        <v>4.683492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2020-02-17</v>
      </c>
      <c r="M216" s="31" t="n">
        <f aca="false">(L216-K216+1)*B216</f>
        <v>12150</v>
      </c>
      <c r="N216" s="32" t="n">
        <f aca="false">H216/M216*365</f>
        <v>0.140697496296296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0.185197754666667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0.0392939555555554</v>
      </c>
      <c r="H217" s="5" t="n">
        <f aca="false">IF(G217="",$F$1*C217-B217,G217-B217)</f>
        <v>5.30468399999998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2020-02-17</v>
      </c>
      <c r="M217" s="31" t="n">
        <f aca="false">(L217-K217+1)*B217</f>
        <v>12015</v>
      </c>
      <c r="N217" s="32" t="n">
        <f aca="false">H217/M217*365</f>
        <v>0.161149368289637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0.180598567111111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0.0495425777777777</v>
      </c>
      <c r="H218" s="5" t="n">
        <f aca="false">IF(G218="",$F$1*C218-B218,G218-B218)</f>
        <v>6.68824799999999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2020-02-17</v>
      </c>
      <c r="M218" s="31" t="n">
        <f aca="false">(L218-K218+1)*B218</f>
        <v>11880</v>
      </c>
      <c r="N218" s="32" t="n">
        <f aca="false">H218/M218*365</f>
        <v>0.205489101010101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0.170353219555556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0.042326711111111</v>
      </c>
      <c r="H219" s="5" t="n">
        <f aca="false">IF(G219="",$F$1*C219-B219,G219-B219)</f>
        <v>5.71410599999999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2020-02-17</v>
      </c>
      <c r="M219" s="31" t="n">
        <f aca="false">(L219-K219+1)*B219</f>
        <v>11475</v>
      </c>
      <c r="N219" s="32" t="n">
        <f aca="false">H219/M219*365</f>
        <v>0.181755877124183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0.177568984222222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0.0388756444444444</v>
      </c>
      <c r="H220" s="5" t="n">
        <f aca="false">IF(G220="",$F$1*C220-B220,G220-B220)</f>
        <v>5.248212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2020-02-17</v>
      </c>
      <c r="M220" s="31" t="n">
        <f aca="false">(L220-K220+1)*B220</f>
        <v>11340</v>
      </c>
      <c r="N220" s="32" t="n">
        <f aca="false">H220/M220*365</f>
        <v>0.168923931216931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0.181013810222222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0.0429541777777777</v>
      </c>
      <c r="H221" s="5" t="n">
        <f aca="false">IF(G221="",$F$1*C221-B221,G221-B221)</f>
        <v>5.79881399999999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2020-02-17</v>
      </c>
      <c r="M221" s="31" t="n">
        <f aca="false">(L221-K221+1)*B221</f>
        <v>11205</v>
      </c>
      <c r="N221" s="32" t="n">
        <f aca="false">H221/M221*365</f>
        <v>0.188894878179384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0.176935795555556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0.0463006666666666</v>
      </c>
      <c r="H222" s="5" t="n">
        <f aca="false">IF(G222="",$F$1*C222-B222,G222-B222)</f>
        <v>6.25058999999999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2020-02-17</v>
      </c>
      <c r="M222" s="31" t="n">
        <f aca="false">(L222-K222+1)*B222</f>
        <v>11070</v>
      </c>
      <c r="N222" s="32" t="n">
        <f aca="false">H222/M222*365</f>
        <v>0.206094430894309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0.173590923333333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0.0550851999999999</v>
      </c>
      <c r="H223" s="5" t="n">
        <f aca="false">IF(G223="",$F$1*C223-B223,G223-B223)</f>
        <v>7.43650199999999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2020-02-17</v>
      </c>
      <c r="M223" s="31" t="n">
        <f aca="false">(L223-K223+1)*B223</f>
        <v>10935</v>
      </c>
      <c r="N223" s="32" t="n">
        <f aca="false">H223/M223*365</f>
        <v>0.248223432098765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0.16480779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0.0535165333333332</v>
      </c>
      <c r="H224" s="5" t="n">
        <f aca="false">IF(G224="",$F$1*C224-B224,G224-B224)</f>
        <v>7.22473199999999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2020-02-17</v>
      </c>
      <c r="M224" s="31" t="n">
        <f aca="false">(L224-K224+1)*B224</f>
        <v>10530</v>
      </c>
      <c r="N224" s="32" t="n">
        <f aca="false">H224/M224*365</f>
        <v>0.250429931623931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0.166377126666667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0.0496471555555556</v>
      </c>
      <c r="H225" s="5" t="n">
        <f aca="false">IF(G225="",$F$1*C225-B225,G225-B225)</f>
        <v>6.70236600000001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2020-02-17</v>
      </c>
      <c r="M225" s="31" t="n">
        <f aca="false">(L225-K225+1)*B225</f>
        <v>10395</v>
      </c>
      <c r="N225" s="32" t="n">
        <f aca="false">H225/M225*365</f>
        <v>0.235340412698413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0.170244216444444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0.0500654666666667</v>
      </c>
      <c r="H226" s="5" t="n">
        <f aca="false">IF(G226="",$F$1*C226-B226,G226-B226)</f>
        <v>6.758838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2020-02-17</v>
      </c>
      <c r="M226" s="31" t="n">
        <f aca="false">(L226-K226+1)*B226</f>
        <v>10260</v>
      </c>
      <c r="N226" s="32" t="n">
        <f aca="false">H226/M226*365</f>
        <v>0.24044599122807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0.169828259333333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0.042431288888889</v>
      </c>
      <c r="H227" s="5" t="n">
        <f aca="false">IF(G227="",$F$1*C227-B227,G227-B227)</f>
        <v>5.72822400000001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2020-02-17</v>
      </c>
      <c r="M227" s="31" t="n">
        <f aca="false">(L227-K227+1)*B227</f>
        <v>10125</v>
      </c>
      <c r="N227" s="32" t="n">
        <f aca="false">H227/M227*365</f>
        <v>0.20649893925926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0.177460135111111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0.036679511111111</v>
      </c>
      <c r="H228" s="5" t="n">
        <f aca="false">IF(G228="",$F$1*C228-B228,G228-B228)</f>
        <v>4.95173399999999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2020-02-17</v>
      </c>
      <c r="M228" s="31" t="n">
        <f aca="false">(L228-K228+1)*B228</f>
        <v>9990</v>
      </c>
      <c r="N228" s="32" t="n">
        <f aca="false">H228/M228*365</f>
        <v>0.18091921021021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0.183218181555556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0.0383527555555557</v>
      </c>
      <c r="H229" s="5" t="n">
        <f aca="false">IF(G229="",$F$1*C229-B229,G229-B229)</f>
        <v>5.17762200000001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2020-02-17</v>
      </c>
      <c r="M229" s="31" t="n">
        <f aca="false">(L229-K229+1)*B229</f>
        <v>9585</v>
      </c>
      <c r="N229" s="32" t="n">
        <f aca="false">H229/M229*365</f>
        <v>0.197165574334899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0.181544410444444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0.0369932444444443</v>
      </c>
      <c r="H230" s="5" t="n">
        <f aca="false">IF(G230="",$F$1*C230-B230,G230-B230)</f>
        <v>4.99408799999998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2020-02-17</v>
      </c>
      <c r="M230" s="31" t="n">
        <f aca="false">(L230-K230+1)*B230</f>
        <v>9450</v>
      </c>
      <c r="N230" s="32" t="n">
        <f aca="false">H230/M230*365</f>
        <v>0.192893346031745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0.182898600888889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0.0363657777777778</v>
      </c>
      <c r="H231" s="5" t="n">
        <f aca="false">IF(G231="",$F$1*C231-B231,G231-B231)</f>
        <v>4.90938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2020-02-17</v>
      </c>
      <c r="M231" s="31" t="n">
        <f aca="false">(L231-K231+1)*B231</f>
        <v>9315</v>
      </c>
      <c r="N231" s="32" t="n">
        <f aca="false">H231/M231*365</f>
        <v>0.192369694041868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0.183531135555556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0.0391893777777779</v>
      </c>
      <c r="H232" s="5" t="n">
        <f aca="false">IF(G232="",$F$1*C232-B232,G232-B232)</f>
        <v>5.29056600000001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2020-02-17</v>
      </c>
      <c r="M232" s="31" t="n">
        <f aca="false">(L232-K232+1)*B232</f>
        <v>9180</v>
      </c>
      <c r="N232" s="32" t="n">
        <f aca="false">H232/M232*365</f>
        <v>0.210354748366014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0.180707348888889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0.0204699555555555</v>
      </c>
      <c r="H233" s="5" t="n">
        <f aca="false">IF(G233="",$F$1*C233-B233,G233-B233)</f>
        <v>2.76344399999999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2020-02-17</v>
      </c>
      <c r="M233" s="31" t="n">
        <f aca="false">(L233-K233+1)*B233</f>
        <v>9045</v>
      </c>
      <c r="N233" s="32" t="n">
        <f aca="false">H233/M233*365</f>
        <v>0.111515429519071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0.199427245777778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0.0158685333333332</v>
      </c>
      <c r="H234" s="5" t="n">
        <f aca="false">IF(G234="",$F$1*C234-B234,G234-B234)</f>
        <v>2.14225199999998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2020-02-17</v>
      </c>
      <c r="M234" s="31" t="n">
        <f aca="false">(L234-K234+1)*B234</f>
        <v>8640</v>
      </c>
      <c r="N234" s="32" t="n">
        <f aca="false">H234/M234*365</f>
        <v>0.090500229166666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0.204024822666667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0.00290088888888881</v>
      </c>
      <c r="H235" s="5" t="n">
        <f aca="false">IF(G235="",$F$1*C235-B235,G235-B235)</f>
        <v>0.391619999999989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2020-02-17</v>
      </c>
      <c r="M235" s="31" t="n">
        <f aca="false">(L235-K235+1)*B235</f>
        <v>8505</v>
      </c>
      <c r="N235" s="32" t="n">
        <f aca="false">H235/M235*365</f>
        <v>0.0168067372134034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0.216995771111111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0.00499244444444445</v>
      </c>
      <c r="H236" s="5" t="n">
        <f aca="false">IF(G236="",$F$1*C236-B236,G236-B236)</f>
        <v>0.67398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2020-02-17</v>
      </c>
      <c r="M236" s="31" t="n">
        <f aca="false">(L236-K236+1)*B236</f>
        <v>8370</v>
      </c>
      <c r="N236" s="32" t="n">
        <f aca="false">H236/M236*365</f>
        <v>0.0293910035842294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0.214899495555556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0.00656111111111112</v>
      </c>
      <c r="H237" s="5" t="n">
        <f aca="false">IF(G237="",$F$1*C237-B237,G237-B237)</f>
        <v>0.885750000000002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2020-02-17</v>
      </c>
      <c r="M237" s="31" t="n">
        <f aca="false">(L237-K237+1)*B237</f>
        <v>8235</v>
      </c>
      <c r="N237" s="32" t="n">
        <f aca="false">H237/M237*365</f>
        <v>0.0392591074681239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0.213336388888889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0.0087572444444443</v>
      </c>
      <c r="H238" s="5" t="n">
        <f aca="false">IF(G238="",$F$1*C238-B238,G238-B238)</f>
        <v>1.18222799999998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2020-02-17</v>
      </c>
      <c r="M238" s="31" t="n">
        <f aca="false">(L238-K238+1)*B238</f>
        <v>8100</v>
      </c>
      <c r="N238" s="32" t="n">
        <f aca="false">H238/M238*365</f>
        <v>0.0532732370370362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0.211137044888889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0.0207836888888888</v>
      </c>
      <c r="H239" s="5" t="n">
        <f aca="false">IF(G239="",$F$1*C239-B239,G239-B239)</f>
        <v>2.80579799999998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2020-02-17</v>
      </c>
      <c r="M239" s="31" t="n">
        <f aca="false">(L239-K239+1)*B239</f>
        <v>7695</v>
      </c>
      <c r="N239" s="32" t="n">
        <f aca="false">H239/M239*365</f>
        <v>0.13308853411306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0.199108613777778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0.0146136</v>
      </c>
      <c r="H240" s="5" t="n">
        <f aca="false">IF(G240="",$F$1*C240-B240,G240-B240)</f>
        <v>1.972836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2020-02-17</v>
      </c>
      <c r="M240" s="31" t="n">
        <f aca="false">(L240-K240+1)*B240</f>
        <v>7560</v>
      </c>
      <c r="N240" s="32" t="n">
        <f aca="false">H240/M240*365</f>
        <v>0.0952493571428572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0.205278664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0.015031911111111</v>
      </c>
      <c r="H241" s="5" t="n">
        <f aca="false">IF(G241="",$F$1*C241-B241,G241-B241)</f>
        <v>2.02930799999999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2020-02-17</v>
      </c>
      <c r="M241" s="31" t="n">
        <f aca="false">(L241-K241+1)*B241</f>
        <v>7425</v>
      </c>
      <c r="N241" s="32" t="n">
        <f aca="false">H241/M241*365</f>
        <v>0.0997572282828276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0.204865060888889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0.00666568888888887</v>
      </c>
      <c r="H242" s="5" t="n">
        <f aca="false">IF(G242="",$F$1*C242-B242,G242-B242)</f>
        <v>0.899867999999998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2020-02-17</v>
      </c>
      <c r="M242" s="31" t="n">
        <f aca="false">(L242-K242+1)*B242</f>
        <v>7290</v>
      </c>
      <c r="N242" s="32" t="n">
        <f aca="false">H242/M242*365</f>
        <v>0.0450551193415637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0.213228316444444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0.00750231111111109</v>
      </c>
      <c r="H243" s="5" t="n">
        <f aca="false">IF(G243="",$F$1*C243-B243,G243-B243)</f>
        <v>1.012812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2020-02-17</v>
      </c>
      <c r="M243" s="31" t="n">
        <f aca="false">(L243-K243+1)*B243</f>
        <v>7155</v>
      </c>
      <c r="N243" s="32" t="n">
        <f aca="false">H243/M243*365</f>
        <v>0.0516668595387839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0.212389331555556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-0.00651111111111125</v>
      </c>
      <c r="H244" s="5" t="n">
        <f aca="false">IF(G244="",$F$1*C244-B244,G244-B244)</f>
        <v>-0.879000000000019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2020-02-17</v>
      </c>
      <c r="M244" s="31" t="n">
        <f aca="false">(L244-K244+1)*B244</f>
        <v>6750</v>
      </c>
      <c r="N244" s="32" t="n">
        <f aca="false">H244/M244*365</f>
        <v>-0.0475311111111122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0.226400111111111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-0.0098575999999999</v>
      </c>
      <c r="H245" s="5" t="n">
        <f aca="false">IF(G245="",$F$1*C245-B245,G245-B245)</f>
        <v>-1.33077599999999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2020-02-17</v>
      </c>
      <c r="M245" s="31" t="n">
        <f aca="false">(L245-K245+1)*B245</f>
        <v>6615</v>
      </c>
      <c r="N245" s="32" t="n">
        <f aca="false">H245/M245*365</f>
        <v>-0.073429061224489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0.229746792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-0.0224069333333333</v>
      </c>
      <c r="H246" s="5" t="n">
        <f aca="false">IF(G246="",$F$1*C246-B246,G246-B246)</f>
        <v>-3.024936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2020-02-17</v>
      </c>
      <c r="M246" s="31" t="n">
        <f aca="false">(L246-K246+1)*B246</f>
        <v>6345</v>
      </c>
      <c r="N246" s="32" t="n">
        <f aca="false">H246/M246*365</f>
        <v>-0.174011290780142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0.242303533333333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-0.0208382666666668</v>
      </c>
      <c r="H247" s="5" t="n">
        <f aca="false">IF(G247="",$F$1*C247-B247,G247-B247)</f>
        <v>-2.81316600000002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2020-02-17</v>
      </c>
      <c r="M247" s="31" t="n">
        <f aca="false">(L247-K247+1)*B247</f>
        <v>6210</v>
      </c>
      <c r="N247" s="32" t="n">
        <f aca="false">H247/M247*365</f>
        <v>-0.16534711594203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0.240735550666667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-0.0173872</v>
      </c>
      <c r="H248" s="5" t="n">
        <f aca="false">IF(G248="",$F$1*C248-B248,G248-B248)</f>
        <v>-2.347272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2020-02-17</v>
      </c>
      <c r="M248" s="31" t="n">
        <f aca="false">(L248-K248+1)*B248</f>
        <v>5805</v>
      </c>
      <c r="N248" s="32" t="n">
        <f aca="false">H248/M248*365</f>
        <v>-0.147589023255814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0.237281864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-0.0242893333333334</v>
      </c>
      <c r="H249" s="5" t="n">
        <f aca="false">IF(G249="",$F$1*C249-B249,G249-B249)</f>
        <v>-3.27906000000002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2020-02-17</v>
      </c>
      <c r="M249" s="31" t="n">
        <f aca="false">(L249-K249+1)*B249</f>
        <v>5670</v>
      </c>
      <c r="N249" s="32" t="n">
        <f aca="false">H249/M249*365</f>
        <v>-0.211085873015874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0.244180773333333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-0.0136224000000002</v>
      </c>
      <c r="H250" s="5" t="n">
        <f aca="false">IF(G250="",$F$1*C250-B250,G250-B250)</f>
        <v>-1.83902400000002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2020-02-17</v>
      </c>
      <c r="M250" s="31" t="n">
        <f aca="false">(L250-K250+1)*B250</f>
        <v>5535</v>
      </c>
      <c r="N250" s="32" t="n">
        <f aca="false">H250/M250*365</f>
        <v>-0.121272585365855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0.233515648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-0.0252305333333334</v>
      </c>
      <c r="H251" s="5" t="n">
        <f aca="false">IF(G251="",$F$1*C251-B251,G251-B251)</f>
        <v>-3.40612200000001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2020-02-17</v>
      </c>
      <c r="M251" s="31" t="n">
        <f aca="false">(L251-K251+1)*B251</f>
        <v>5400</v>
      </c>
      <c r="N251" s="32" t="n">
        <f aca="false">H251/M251*365</f>
        <v>-0.230228616666667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0.245122257333333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-0.0251259555555557</v>
      </c>
      <c r="H252" s="5" t="n">
        <f aca="false">IF(G252="",$F$1*C252-B252,G252-B252)</f>
        <v>-3.39200400000001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2020-02-17</v>
      </c>
      <c r="M252" s="31" t="n">
        <f aca="false">(L252-K252+1)*B252</f>
        <v>5265</v>
      </c>
      <c r="N252" s="32" t="n">
        <f aca="false">H252/M252*365</f>
        <v>-0.235153173789175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0.245021108888889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-0.0340150666666668</v>
      </c>
      <c r="H253" s="5" t="n">
        <f aca="false">IF(G253="",$F$1*C253-B253,G253-B253)</f>
        <v>-4.59203400000001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2020-02-17</v>
      </c>
      <c r="M253" s="31" t="n">
        <f aca="false">(L253-K253+1)*B253</f>
        <v>4860</v>
      </c>
      <c r="N253" s="32" t="n">
        <f aca="false">H253/M253*365</f>
        <v>-0.344874981481482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0.253909550666667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-0.0310868888888889</v>
      </c>
      <c r="H254" s="5" t="n">
        <f aca="false">IF(G254="",$F$1*C254-B254,G254-B254)</f>
        <v>-4.19673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2020-02-17</v>
      </c>
      <c r="M254" s="31" t="n">
        <f aca="false">(L254-K254+1)*B254</f>
        <v>4725</v>
      </c>
      <c r="N254" s="32" t="n">
        <f aca="false">H254/M254*365</f>
        <v>-0.324191841269841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0.250975918888889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-0.0259625777777779</v>
      </c>
      <c r="H255" s="5" t="n">
        <f aca="false">IF(G255="",$F$1*C255-B255,G255-B255)</f>
        <v>-3.50494800000001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2020-02-17</v>
      </c>
      <c r="M255" s="31" t="n">
        <f aca="false">(L255-K255+1)*B255</f>
        <v>4590</v>
      </c>
      <c r="N255" s="32" t="n">
        <f aca="false">H255/M255*365</f>
        <v>-0.278715908496733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Z255-AA255</f>
        <v>-0.0319434562882117</v>
      </c>
      <c r="AD255" s="57" t="n">
        <f aca="false">IF(E255-F255&lt;0,"达成",E255-F255)</f>
        <v>0.245855096444445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-0.0225115111111111</v>
      </c>
      <c r="H256" s="5" t="n">
        <f aca="false">IF(G256="",$F$1*C256-B256,G256-B256)</f>
        <v>-3.03905399999999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2020-02-17</v>
      </c>
      <c r="M256" s="31" t="n">
        <f aca="false">(L256-K256+1)*B256</f>
        <v>4455</v>
      </c>
      <c r="N256" s="32" t="n">
        <f aca="false">H256/M256*365</f>
        <v>-0.248990956228956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-0.0308432792858058</v>
      </c>
      <c r="AD256" s="57" t="n">
        <f aca="false">IF(E256-F256&lt;0,"达成",E256-F256)</f>
        <v>0.242404725777778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-0.0237664444444445</v>
      </c>
      <c r="H257" s="5" t="n">
        <f aca="false">IF(G257="",$F$1*C257-B257,G257-B257)</f>
        <v>-3.20847000000001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2020-02-17</v>
      </c>
      <c r="M257" s="31" t="n">
        <f aca="false">(L257-K257+1)*B257</f>
        <v>4320</v>
      </c>
      <c r="N257" s="32" t="n">
        <f aca="false">H257/M257*365</f>
        <v>-0.271086006944445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0.243662494444444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-0.0308777333333334</v>
      </c>
      <c r="H258" s="5" t="n">
        <f aca="false">IF(G258="",$F$1*C258-B258,G258-B258)</f>
        <v>-4.16849400000001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2020-02-17</v>
      </c>
      <c r="M258" s="31" t="n">
        <f aca="false">(L258-K258+1)*B258</f>
        <v>3915</v>
      </c>
      <c r="N258" s="32" t="n">
        <f aca="false">H258/M258*365</f>
        <v>-0.388633540229886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Z258-AA258</f>
        <v>-0.0323027717420319</v>
      </c>
      <c r="AD258" s="57" t="n">
        <f aca="false">IF(E258-F258&lt;0,"达成",E258-F258)</f>
        <v>0.250773811333333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-0.0150864888888889</v>
      </c>
      <c r="H259" s="5" t="n">
        <f aca="false">IF(G259="",$F$1*C259-B259,G259-B259)</f>
        <v>-2.036676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2020-02-17</v>
      </c>
      <c r="M259" s="31" t="n">
        <f aca="false">(L259-K259+1)*B259</f>
        <v>3780</v>
      </c>
      <c r="N259" s="32" t="n">
        <f aca="false">H259/M259*365</f>
        <v>-0.196663158730159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Z259-AA259</f>
        <v>-0.0283236939777254</v>
      </c>
      <c r="AD259" s="57" t="n">
        <f aca="false">IF(E259-F259&lt;0,"达成",E259-F259)</f>
        <v>0.234984438222222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-0.0190604444444445</v>
      </c>
      <c r="H260" s="5" t="n">
        <f aca="false">IF(G260="",$F$1*C260-B260,G260-B260)</f>
        <v>-2.57316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2020-02-17</v>
      </c>
      <c r="M260" s="31" t="n">
        <f aca="false">(L260-K260+1)*B260</f>
        <v>3645</v>
      </c>
      <c r="N260" s="32" t="n">
        <f aca="false">H260/M260*365</f>
        <v>-0.257668971193416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Z260-AA260</f>
        <v>-0.0289974306204099</v>
      </c>
      <c r="AD260" s="57" t="n">
        <f aca="false">IF(E260-F260&lt;0,"达成",E260-F260)</f>
        <v>0.238958364444444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0.0101167555555555</v>
      </c>
      <c r="H261" s="5" t="n">
        <f aca="false">IF(G261="",$F$1*C261-B261,G261-B261)</f>
        <v>1.36576199999999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2020-02-17</v>
      </c>
      <c r="M261" s="31" t="n">
        <f aca="false">(L261-K261+1)*B261</f>
        <v>3510</v>
      </c>
      <c r="N261" s="32" t="n">
        <f aca="false">H261/M261*365</f>
        <v>0.142023683760683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Z261-AA261</f>
        <v>-0.0222003236685886</v>
      </c>
      <c r="AD261" s="57" t="n">
        <f aca="false">IF(E261-F261&lt;0,"达成",E261-F261)</f>
        <v>0.209776337777778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0.0909553777777776</v>
      </c>
      <c r="H262" s="5" t="n">
        <f aca="false">IF(G262="",$F$1*C262-B262,G262-B262)</f>
        <v>12.278976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2020-02-17</v>
      </c>
      <c r="M262" s="31" t="n">
        <f aca="false">(L262-K262+1)*B262</f>
        <v>2025</v>
      </c>
      <c r="N262" s="32" t="n">
        <f aca="false">H262/M262*365</f>
        <v>2.21324752592592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Z262-AA262</f>
        <v>-0.00580197356277479</v>
      </c>
      <c r="AD262" s="57" t="n">
        <f aca="false">IF(E262-F262&lt;0,"达成",E262-F262)</f>
        <v>0.128940643555556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0.0638697333333332</v>
      </c>
      <c r="H263" s="5" t="n">
        <f aca="false">IF(G263="",$F$1*C263-B263,G263-B263)</f>
        <v>5.74827599999999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2020-02-17</v>
      </c>
      <c r="M263" s="31" t="n">
        <f aca="false">(L263-K263+1)*B263</f>
        <v>1260</v>
      </c>
      <c r="N263" s="32" t="n">
        <f aca="false">H263/M263*365</f>
        <v>1.66517519047619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Z263-AA263</f>
        <v>-0.0109047009755323</v>
      </c>
      <c r="AD263" s="57" t="n">
        <f aca="false">IF(E263-F263&lt;0,"达成",E263-F263)</f>
        <v>0.126056018666667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0.0524184666666667</v>
      </c>
      <c r="H264" s="5" t="n">
        <f aca="false">IF(G264="",$F$1*C264-B264,G264-B264)</f>
        <v>4.717662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2020-02-17</v>
      </c>
      <c r="M264" s="31" t="n">
        <f aca="false">(L264-K264+1)*B264</f>
        <v>1170</v>
      </c>
      <c r="N264" s="32" t="n">
        <f aca="false">H264/M264*365</f>
        <v>1.47174925641026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Z264-AA264</f>
        <v>-0.0131071603730466</v>
      </c>
      <c r="AD264" s="57" t="n">
        <f aca="false">IF(E264-F264&lt;0,"达成",E264-F264)</f>
        <v>0.137510794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0.0343787999999999</v>
      </c>
      <c r="H265" s="5" t="n">
        <f aca="false">IF(G265="",$F$1*C265-B265,G265-B265)</f>
        <v>4.64113799999998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2020-02-17</v>
      </c>
      <c r="M265" s="31" t="n">
        <f aca="false">(L265-K265+1)*B265</f>
        <v>1620</v>
      </c>
      <c r="N265" s="32" t="n">
        <f aca="false">H265/M265*365</f>
        <v>1.0456885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Z265-AA265</f>
        <v>-0.0166304757184652</v>
      </c>
      <c r="AD265" s="57" t="n">
        <f aca="false">IF(E265-F265&lt;0,"达成",E265-F265)</f>
        <v>0.185517202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0.0341696444444444</v>
      </c>
      <c r="H266" s="5" t="n">
        <f aca="false">IF(G266="",$F$1*C266-B266,G266-B266)</f>
        <v>4.61290199999999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2020-02-17</v>
      </c>
      <c r="M266" s="31" t="n">
        <f aca="false">(L266-K266+1)*B266</f>
        <v>1485</v>
      </c>
      <c r="N266" s="32" t="n">
        <f aca="false">H266/M266*365</f>
        <v>1.13381092929293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Z266-AA266</f>
        <v>-0.0165212615071415</v>
      </c>
      <c r="AD266" s="57" t="n">
        <f aca="false">IF(E266-F266&lt;0,"达成",E266-F266)</f>
        <v>0.185721365555556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0.0303002666666666</v>
      </c>
      <c r="H267" s="5" t="n">
        <f aca="false">IF(G267="",$F$1*C267-B267,G267-B267)</f>
        <v>4.09053599999999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2020-02-17</v>
      </c>
      <c r="M267" s="31" t="n">
        <f aca="false">(L267-K267+1)*B267</f>
        <v>1080</v>
      </c>
      <c r="N267" s="32" t="n">
        <f aca="false">H267/M267*365</f>
        <v>1.38244966666666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Z267-AA267</f>
        <v>-0.0171837471978171</v>
      </c>
      <c r="AD267" s="57" t="n">
        <f aca="false">IF(E267-F267&lt;0,"达成",E267-F267)</f>
        <v>0.189595949333333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0.021202</v>
      </c>
      <c r="H268" s="5" t="n">
        <f aca="false">IF(G268="",$F$1*C268-B268,G268-B268)</f>
        <v>2.86227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2020-02-17</v>
      </c>
      <c r="M268" s="31" t="n">
        <f aca="false">(L268-K268+1)*B268</f>
        <v>945</v>
      </c>
      <c r="N268" s="32" t="n">
        <f aca="false">H268/M268*365</f>
        <v>1.10553285714286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Z268-AA268</f>
        <v>-0.0188966555014665</v>
      </c>
      <c r="AD268" s="57" t="n">
        <f aca="false">IF(E268-F268&lt;0,"达成",E268-F268)</f>
        <v>0.19868808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0.0134632444444443</v>
      </c>
      <c r="H269" s="5" t="n">
        <f aca="false">IF(G269="",$F$1*C269-B269,G269-B269)</f>
        <v>1.81753799999998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2020-02-17</v>
      </c>
      <c r="M269" s="31" t="n">
        <f aca="false">(L269-K269+1)*B269</f>
        <v>810</v>
      </c>
      <c r="N269" s="32" t="n">
        <f aca="false">H269/M269*365</f>
        <v>0.81901403703703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Z269-AA269</f>
        <v>-0.0203592721800925</v>
      </c>
      <c r="AD269" s="57" t="n">
        <f aca="false">IF(E269-F269&lt;0,"达成",E269-F269)</f>
        <v>0.206430471555556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0.0193196</v>
      </c>
      <c r="H270" s="5" t="n">
        <f aca="false">IF(G270="",$F$1*C270-B270,G270-B270)</f>
        <v>2.608146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2020-02-17</v>
      </c>
      <c r="M270" s="31" t="n">
        <f aca="false">(L270-K270+1)*B270</f>
        <v>675</v>
      </c>
      <c r="N270" s="32" t="n">
        <f aca="false">H270/M270*365</f>
        <v>1.4103308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2920.474878</v>
      </c>
      <c r="Z270" s="40" t="n">
        <f aca="false">W270/X270-1</f>
        <v>0.0796312168507158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Z270-AA270</f>
        <v>-0.0189734460538267</v>
      </c>
      <c r="AD270" s="57" t="n">
        <f aca="false">IF(E270-F270&lt;0,"达成",E270-F270)</f>
        <v>0.200573732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0.0126266222222221</v>
      </c>
      <c r="H271" s="5" t="n">
        <f aca="false">IF(G271="",$F$1*C271-B271,G271-B271)</f>
        <v>1.70459399999999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2020-02-17</v>
      </c>
      <c r="M271" s="31" t="n">
        <f aca="false">(L271-K271+1)*B271</f>
        <v>540</v>
      </c>
      <c r="N271" s="32" t="n">
        <f aca="false">H271/M271*365</f>
        <v>1.15217927777777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0.105345566601307</v>
      </c>
      <c r="AB271" s="40" t="n">
        <f aca="false">SUM($C$2:C271)*D271/SUM($B$2:B271)-1</f>
        <v>0.104070162320022</v>
      </c>
      <c r="AC271" s="40" t="n">
        <f aca="false">Z271-AA271</f>
        <v>-0.0201961846398828</v>
      </c>
      <c r="AD271" s="57" t="n">
        <f aca="false">IF(E271-F271&lt;0,"达成",E271-F271)</f>
        <v>0.207263894444445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{46808DC0-FFEA-4EA7-8EB7-3132E1644267}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{282B7846-F5A3-4496-90D0-5B619F157A52}</x14:id>
        </ext>
      </extLst>
    </cfRule>
  </conditionalFormatting>
  <conditionalFormatting sqref="AA2:AB2 AA272:AC1048576 AA1:AA27 AA29:AA104 AB3:AC271 AA259:AC261 AA264:AC266 AA106:AA271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{CE9B9E9B-7B00-46DD-8DF2-C36EBDAE6B52}</x14:id>
        </ext>
      </extLst>
    </cfRule>
  </conditionalFormatting>
  <conditionalFormatting sqref="F2:F27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{CD136F63-9764-4470-AE2A-3420D9466C9E}</x14:id>
        </ext>
      </extLst>
    </cfRule>
  </conditionalFormatting>
  <conditionalFormatting sqref="E23 E26:E27 E34:E27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{9F9889ED-8510-417D-BE1E-28CBF4778E70}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{71E295A9-62C6-4FB7-BADC-B75FC0493172}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{FE28A0F8-7A94-42ED-873C-86D4F29FE16D}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{428EF08C-36E0-466A-BA40-26CFB7C67078}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{5C4E275F-6FF9-44FB-BAA0-EEC29C707ED1}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{AB199937-4759-4000-AA18-B040152223DD}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{ACE96B2D-74CA-4F9A-B431-4558FDBEA280}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{B958C34A-FD39-4C3B-84A7-A932C4434323}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{F1B78744-C044-4D7D-95B3-DE4348CE5EAF}</x14:id>
        </ext>
      </extLst>
    </cfRule>
  </conditionalFormatting>
  <conditionalFormatting sqref="AC2:AC27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{AEB37346-DA5A-4C4D-9730-E7C0C8C7CE51}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08DC0-FFEA-4EA7-8EB7-3132E164426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82B7846-F5A3-4496-90D0-5B619F157A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CE9B9E9B-7B00-46DD-8DF2-C36EBDAE6B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AA272:AC1048576 AA1:AA27 AA29:AA104 AB3:AC271 AA259:AC261 AA264:AC266 AA106:AA271</xm:sqref>
        </x14:conditionalFormatting>
        <x14:conditionalFormatting xmlns:xm="http://schemas.microsoft.com/office/excel/2006/main">
          <x14:cfRule type="dataBar" id="{CD136F63-9764-4470-AE2A-3420D9466C9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9F9889ED-8510-417D-BE1E-28CBF4778E7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1E295A9-62C6-4FB7-BADC-B75FC049317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FE28A0F8-7A94-42ED-873C-86D4F29FE16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428EF08C-36E0-466A-BA40-26CFB7C6707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5C4E275F-6FF9-44FB-BAA0-EEC29C707ED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AB199937-4759-4000-AA18-B040152223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CE96B2D-74CA-4F9A-B431-4558FDBEA28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B958C34A-FD39-4C3B-84A7-A932C443432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F1B78744-C044-4D7D-95B3-DE4348CE5EA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AEB37346-DA5A-4C4D-9730-E7C0C8C7CE5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1" topLeftCell="B126" activePane="bottomRight" state="frozen"/>
      <selection pane="topLeft" activeCell="A1" activeCellId="0" sqref="A1"/>
      <selection pane="topRight" activeCell="B1" activeCellId="0" sqref="B1"/>
      <selection pane="bottomLeft" activeCell="A126" activeCellId="0" sqref="A126"/>
      <selection pane="bottomRight" activeCell="AD155" activeCellId="0" sqref="AD155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1.1016</v>
      </c>
      <c r="G1" s="83" t="s">
        <v>570</v>
      </c>
      <c r="H1" s="13" t="str">
        <f aca="false">"盈利"&amp;ROUND(SUM(H2:H19921),2)</f>
        <v>盈利5415.92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TEXT(ROUND(SUM(H2:H19918)/SUM(M2:M19918)*365,4),"0.00%" &amp;  " 
年化")</f>
        <v>29.30% 
年化</v>
      </c>
      <c r="O1" s="10" t="s">
        <v>11</v>
      </c>
      <c r="P1" s="10" t="s">
        <v>12</v>
      </c>
      <c r="Q1" s="15" t="s">
        <v>571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572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574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576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578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581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583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586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589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591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593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595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597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599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601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603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605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606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607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608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609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610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611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612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613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614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615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616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617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618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619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620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621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622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623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624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625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626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627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628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629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630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631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632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633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634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635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637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638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0.134543085714286</v>
      </c>
      <c r="G36" s="4"/>
      <c r="H36" s="95" t="n">
        <f aca="false">IF(G36="",$F$1*C36-B36,G36-B36)</f>
        <v>14.127024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2020/2/17</v>
      </c>
      <c r="M36" s="79" t="n">
        <f aca="false">(L36-K36+1)*B36</f>
        <v>37590</v>
      </c>
      <c r="N36" s="98" t="n">
        <f aca="false">H36/M36*365</f>
        <v>0.137173816440543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0.0654234942857144</v>
      </c>
      <c r="AE36" s="57"/>
    </row>
    <row r="37" customFormat="false" ht="15" hidden="false" customHeight="false" outlineLevel="0" collapsed="false">
      <c r="A37" s="46" t="s">
        <v>639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0.135872</v>
      </c>
      <c r="G37" s="4"/>
      <c r="H37" s="95" t="n">
        <f aca="false">IF(G37="",$F$1*C37-B37,G37-B37)</f>
        <v>12.22848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2020/2/17</v>
      </c>
      <c r="M37" s="79" t="n">
        <f aca="false">(L37-K37+1)*B37</f>
        <v>32130</v>
      </c>
      <c r="N37" s="98" t="n">
        <f aca="false">H37/M37*365</f>
        <v>0.13891675070028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0.0540953600000001</v>
      </c>
      <c r="AE37" s="57"/>
    </row>
    <row r="38" customFormat="false" ht="15" hidden="false" customHeight="false" outlineLevel="0" collapsed="false">
      <c r="A38" s="46" t="s">
        <v>640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0.1404008</v>
      </c>
      <c r="G38" s="4"/>
      <c r="H38" s="95" t="n">
        <f aca="false">IF(G38="",$F$1*C38-B38,G38-B38)</f>
        <v>12.636072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2020/2/17</v>
      </c>
      <c r="M38" s="79" t="n">
        <f aca="false">(L38-K38+1)*B38</f>
        <v>32040</v>
      </c>
      <c r="N38" s="98" t="n">
        <f aca="false">H38/M38*365</f>
        <v>0.143950258426966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0.0495696233333333</v>
      </c>
      <c r="AE38" s="57"/>
    </row>
    <row r="39" customFormat="false" ht="15" hidden="false" customHeight="false" outlineLevel="0" collapsed="false">
      <c r="A39" s="46" t="s">
        <v>641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0.138932</v>
      </c>
      <c r="G39" s="4"/>
      <c r="H39" s="95" t="n">
        <f aca="false">IF(G39="",$F$1*C39-B39,G39-B39)</f>
        <v>12.50388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2020/2/17</v>
      </c>
      <c r="M39" s="79" t="n">
        <f aca="false">(L39-K39+1)*B39</f>
        <v>31950</v>
      </c>
      <c r="N39" s="98" t="n">
        <f aca="false">H39/M39*365</f>
        <v>0.142845577464789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0.0510356233333334</v>
      </c>
      <c r="AE39" s="57"/>
    </row>
    <row r="40" customFormat="false" ht="15" hidden="false" customHeight="false" outlineLevel="0" collapsed="false">
      <c r="A40" s="46" t="s">
        <v>642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0.1301192</v>
      </c>
      <c r="G40" s="4"/>
      <c r="H40" s="95" t="n">
        <f aca="false">IF(G40="",$F$1*C40-B40,G40-B40)</f>
        <v>11.710728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2020/2/17</v>
      </c>
      <c r="M40" s="79" t="n">
        <f aca="false">(L40-K40+1)*B40</f>
        <v>31860</v>
      </c>
      <c r="N40" s="98" t="n">
        <f aca="false">H40/M40*365</f>
        <v>0.134162451977401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0.0598522126666668</v>
      </c>
      <c r="AE40" s="57"/>
    </row>
    <row r="41" customFormat="false" ht="15" hidden="false" customHeight="false" outlineLevel="0" collapsed="false">
      <c r="A41" s="46" t="s">
        <v>643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0.1113104</v>
      </c>
      <c r="G41" s="4"/>
      <c r="H41" s="95" t="n">
        <f aca="false">IF(G41="",$F$1*C41-B41,G41-B41)</f>
        <v>15.026904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2020/2/17</v>
      </c>
      <c r="M41" s="79" t="n">
        <f aca="false">(L41-K41+1)*B41</f>
        <v>47385</v>
      </c>
      <c r="N41" s="98" t="n">
        <f aca="false">H41/M41*365</f>
        <v>0.115750131054131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0.108647634666667</v>
      </c>
      <c r="AE41" s="57"/>
    </row>
    <row r="42" customFormat="false" ht="15" hidden="false" customHeight="false" outlineLevel="0" collapsed="false">
      <c r="A42" s="46" t="s">
        <v>644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0.0841376</v>
      </c>
      <c r="G42" s="4"/>
      <c r="H42" s="95" t="n">
        <f aca="false">IF(G42="",$F$1*C42-B42,G42-B42)</f>
        <v>11.358576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2020/2/17</v>
      </c>
      <c r="M42" s="79" t="n">
        <f aca="false">(L42-K42+1)*B42</f>
        <v>47250</v>
      </c>
      <c r="N42" s="98" t="n">
        <f aca="false">H42/M42*365</f>
        <v>0.0877434971428571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0.135817477333333</v>
      </c>
      <c r="AE42" s="57"/>
    </row>
    <row r="43" customFormat="false" ht="15" hidden="false" customHeight="false" outlineLevel="0" collapsed="false">
      <c r="A43" s="100" t="s">
        <v>645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0.0666751999999999</v>
      </c>
      <c r="G43" s="4"/>
      <c r="H43" s="95" t="n">
        <f aca="false">IF(G43="",$F$1*C43-B43,G43-B43)</f>
        <v>9.00115199999999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2020/2/17</v>
      </c>
      <c r="M43" s="79" t="n">
        <f aca="false">(L43-K43+1)*B43</f>
        <v>47115</v>
      </c>
      <c r="N43" s="98" t="n">
        <f aca="false">H43/M43*365</f>
        <v>0.0697319426934097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0.153286304</v>
      </c>
      <c r="AE43" s="57"/>
    </row>
    <row r="44" customFormat="false" ht="15" hidden="false" customHeight="false" outlineLevel="0" collapsed="false">
      <c r="A44" s="100" t="s">
        <v>646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0.0537008</v>
      </c>
      <c r="G44" s="4"/>
      <c r="H44" s="95" t="n">
        <f aca="false">IF(G44="",$F$1*C44-B44,G44-B44)</f>
        <v>7.249608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2020/2/17</v>
      </c>
      <c r="M44" s="79" t="n">
        <f aca="false">(L44-K44+1)*B44</f>
        <v>46980</v>
      </c>
      <c r="N44" s="98" t="n">
        <f aca="false">H44/M44*365</f>
        <v>0.0563241149425287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0.166259766666667</v>
      </c>
      <c r="AE44" s="57"/>
    </row>
    <row r="45" customFormat="false" ht="15" hidden="false" customHeight="false" outlineLevel="0" collapsed="false">
      <c r="A45" s="100" t="s">
        <v>647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0.0911551999999999</v>
      </c>
      <c r="G45" s="4"/>
      <c r="H45" s="95" t="n">
        <f aca="false">IF(G45="",$F$1*C45-B45,G45-B45)</f>
        <v>12.305952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2020/2/17</v>
      </c>
      <c r="M45" s="79" t="n">
        <f aca="false">(L45-K45+1)*B45</f>
        <v>46845</v>
      </c>
      <c r="N45" s="98" t="n">
        <f aca="false">H45/M45*365</f>
        <v>0.0958837118155619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0.128802701333333</v>
      </c>
      <c r="AE45" s="57"/>
    </row>
    <row r="46" customFormat="false" ht="15" hidden="false" customHeight="false" outlineLevel="0" collapsed="false">
      <c r="A46" s="100" t="s">
        <v>648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0.0525584</v>
      </c>
      <c r="G46" s="4"/>
      <c r="H46" s="95" t="n">
        <f aca="false">IF(G46="",$F$1*C46-B46,G46-B46)</f>
        <v>7.095384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2020/2/17</v>
      </c>
      <c r="M46" s="79" t="n">
        <f aca="false">(L46-K46+1)*B46</f>
        <v>46440</v>
      </c>
      <c r="N46" s="98" t="n">
        <f aca="false">H46/M46*365</f>
        <v>0.0557669069767442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0.167407825333333</v>
      </c>
      <c r="AE46" s="57"/>
    </row>
    <row r="47" customFormat="false" ht="15" hidden="false" customHeight="false" outlineLevel="0" collapsed="false">
      <c r="A47" s="100" t="s">
        <v>649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0.0357488</v>
      </c>
      <c r="G47" s="4"/>
      <c r="H47" s="95" t="n">
        <f aca="false">IF(G47="",$F$1*C47-B47,G47-B47)</f>
        <v>4.826088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2020/2/17</v>
      </c>
      <c r="M47" s="79" t="n">
        <f aca="false">(L47-K47+1)*B47</f>
        <v>46305</v>
      </c>
      <c r="N47" s="98" t="n">
        <f aca="false">H47/M47*365</f>
        <v>0.0380417259475219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0.184210722</v>
      </c>
      <c r="AE47" s="57"/>
    </row>
    <row r="48" customFormat="false" ht="15" hidden="false" customHeight="false" outlineLevel="0" collapsed="false">
      <c r="A48" s="100" t="s">
        <v>650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0.0586784</v>
      </c>
      <c r="G48" s="4"/>
      <c r="H48" s="95" t="n">
        <f aca="false">IF(G48="",$F$1*C48-B48,G48-B48)</f>
        <v>7.921584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2020/2/17</v>
      </c>
      <c r="M48" s="79" t="n">
        <f aca="false">(L48-K48+1)*B48</f>
        <v>46170</v>
      </c>
      <c r="N48" s="98" t="n">
        <f aca="false">H48/M48*365</f>
        <v>0.0626246081871345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0.161274666666667</v>
      </c>
      <c r="AE48" s="57"/>
    </row>
    <row r="49" customFormat="false" ht="15" hidden="false" customHeight="false" outlineLevel="0" collapsed="false">
      <c r="A49" s="100" t="s">
        <v>651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0.0825055999999999</v>
      </c>
      <c r="G49" s="4"/>
      <c r="H49" s="95" t="n">
        <f aca="false">IF(G49="",$F$1*C49-B49,G49-B49)</f>
        <v>11.138256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2020/2/17</v>
      </c>
      <c r="M49" s="79" t="n">
        <f aca="false">(L49-K49+1)*B49</f>
        <v>46035</v>
      </c>
      <c r="N49" s="98" t="n">
        <f aca="false">H49/M49*365</f>
        <v>0.0883124457478005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0.137455568</v>
      </c>
      <c r="AE49" s="57"/>
    </row>
    <row r="50" customFormat="false" ht="15" hidden="false" customHeight="false" outlineLevel="0" collapsed="false">
      <c r="A50" s="100" t="s">
        <v>652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0.0711632</v>
      </c>
      <c r="G50" s="4"/>
      <c r="H50" s="95" t="n">
        <f aca="false">IF(G50="",$F$1*C50-B50,G50-B50)</f>
        <v>9.607032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2020/2/17</v>
      </c>
      <c r="M50" s="79" t="n">
        <f aca="false">(L50-K50+1)*B50</f>
        <v>45900</v>
      </c>
      <c r="N50" s="98" t="n">
        <f aca="false">H50/M50*365</f>
        <v>0.0763957882352941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0.148800506666667</v>
      </c>
      <c r="AE50" s="57"/>
    </row>
    <row r="51" customFormat="false" ht="15" hidden="false" customHeight="false" outlineLevel="0" collapsed="false">
      <c r="A51" s="100" t="s">
        <v>653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0.0449696</v>
      </c>
      <c r="G51" s="4"/>
      <c r="H51" s="95" t="n">
        <f aca="false">IF(G51="",$F$1*C51-B51,G51-B51)</f>
        <v>6.07089600000001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2020/2/17</v>
      </c>
      <c r="M51" s="79" t="n">
        <f aca="false">(L51-K51+1)*B51</f>
        <v>45495</v>
      </c>
      <c r="N51" s="98" t="n">
        <f aca="false">H51/M51*365</f>
        <v>0.0487059465875371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0.174988281333333</v>
      </c>
      <c r="AE51" s="57"/>
    </row>
    <row r="52" customFormat="false" ht="15" hidden="false" customHeight="false" outlineLevel="0" collapsed="false">
      <c r="A52" s="100" t="s">
        <v>654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0.0412159999999999</v>
      </c>
      <c r="G52" s="4"/>
      <c r="H52" s="95" t="n">
        <f aca="false">IF(G52="",$F$1*C52-B52,G52-B52)</f>
        <v>5.56415999999999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2020/2/17</v>
      </c>
      <c r="M52" s="79" t="n">
        <f aca="false">(L52-K52+1)*B52</f>
        <v>45360</v>
      </c>
      <c r="N52" s="98" t="n">
        <f aca="false">H52/M52*365</f>
        <v>0.0447733333333332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0.178742</v>
      </c>
      <c r="AE52" s="57"/>
    </row>
    <row r="53" customFormat="false" ht="15" hidden="false" customHeight="false" outlineLevel="0" collapsed="false">
      <c r="A53" s="100" t="s">
        <v>655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0.0426032</v>
      </c>
      <c r="G53" s="4"/>
      <c r="H53" s="95" t="n">
        <f aca="false">IF(G53="",$F$1*C53-B53,G53-B53)</f>
        <v>5.75143199999999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2020/2/17</v>
      </c>
      <c r="M53" s="79" t="n">
        <f aca="false">(L53-K53+1)*B53</f>
        <v>45225</v>
      </c>
      <c r="N53" s="98" t="n">
        <f aca="false">H53/M53*365</f>
        <v>0.0464184119402985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0.177355398</v>
      </c>
      <c r="AE53" s="57"/>
    </row>
    <row r="54" customFormat="false" ht="15" hidden="false" customHeight="false" outlineLevel="0" collapsed="false">
      <c r="A54" s="100" t="s">
        <v>656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0.0292208</v>
      </c>
      <c r="G54" s="4"/>
      <c r="H54" s="95" t="n">
        <f aca="false">IF(G54="",$F$1*C54-B54,G54-B54)</f>
        <v>3.94480799999999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2020/2/17</v>
      </c>
      <c r="M54" s="79" t="n">
        <f aca="false">(L54-K54+1)*B54</f>
        <v>45090</v>
      </c>
      <c r="N54" s="98" t="n">
        <f aca="false">H54/M54*365</f>
        <v>0.0319329101796407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0.190743524666667</v>
      </c>
      <c r="AE54" s="57"/>
    </row>
    <row r="55" customFormat="false" ht="15" hidden="false" customHeight="false" outlineLevel="0" collapsed="false">
      <c r="A55" s="100" t="s">
        <v>657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0.0235903999999999</v>
      </c>
      <c r="G55" s="4"/>
      <c r="H55" s="95" t="n">
        <f aca="false">IF(G55="",$F$1*C55-B55,G55-B55)</f>
        <v>3.18470399999998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2020/2/17</v>
      </c>
      <c r="M55" s="79" t="n">
        <f aca="false">(L55-K55+1)*B55</f>
        <v>44955</v>
      </c>
      <c r="N55" s="98" t="n">
        <f aca="false">H55/M55*365</f>
        <v>0.0258573453453452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0.196366805333333</v>
      </c>
      <c r="AE55" s="57"/>
      <c r="AF55" s="54"/>
    </row>
    <row r="56" customFormat="false" ht="15" hidden="false" customHeight="false" outlineLevel="0" collapsed="false">
      <c r="A56" s="100" t="s">
        <v>658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0.0360751999999999</v>
      </c>
      <c r="G56" s="4"/>
      <c r="H56" s="95" t="n">
        <f aca="false">IF(G56="",$F$1*C56-B56,G56-B56)</f>
        <v>4.87015199999999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2020/2/17</v>
      </c>
      <c r="M56" s="79" t="n">
        <f aca="false">(L56-K56+1)*B56</f>
        <v>44550</v>
      </c>
      <c r="N56" s="98" t="n">
        <f aca="false">H56/M56*365</f>
        <v>0.0399013575757575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0.183878812666667</v>
      </c>
      <c r="AE56" s="57"/>
    </row>
    <row r="57" customFormat="false" ht="15" hidden="false" customHeight="false" outlineLevel="0" collapsed="false">
      <c r="A57" s="100" t="s">
        <v>659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0.0643088000000001</v>
      </c>
      <c r="G57" s="4"/>
      <c r="H57" s="95" t="n">
        <f aca="false">IF(G57="",$F$1*C57-B57,G57-B57)</f>
        <v>8.68168800000001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2020/2/17</v>
      </c>
      <c r="M57" s="79" t="n">
        <f aca="false">(L57-K57+1)*B57</f>
        <v>44415</v>
      </c>
      <c r="N57" s="98" t="n">
        <f aca="false">H57/M57*365</f>
        <v>0.0713456291793314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0.155653118666667</v>
      </c>
      <c r="AE57" s="57"/>
    </row>
    <row r="58" customFormat="false" ht="15" hidden="false" customHeight="false" outlineLevel="0" collapsed="false">
      <c r="A58" s="100" t="s">
        <v>660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0.0548432</v>
      </c>
      <c r="G58" s="4"/>
      <c r="H58" s="95" t="n">
        <f aca="false">IF(G58="",$F$1*C58-B58,G58-B58)</f>
        <v>7.40383199999999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2020/2/17</v>
      </c>
      <c r="M58" s="79" t="n">
        <f aca="false">(L58-K58+1)*B58</f>
        <v>44280</v>
      </c>
      <c r="N58" s="98" t="n">
        <f aca="false">H58/M58*365</f>
        <v>0.0610297804878048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Z58-AA58</f>
        <v>-0.219778280178332</v>
      </c>
      <c r="AD58" s="57" t="n">
        <f aca="false">IF(E58-F58&lt;0,"达成",E58-F58)</f>
        <v>0.165120102</v>
      </c>
      <c r="AE58" s="57"/>
    </row>
    <row r="59" customFormat="false" ht="15" hidden="false" customHeight="false" outlineLevel="0" collapsed="false">
      <c r="A59" s="100" t="s">
        <v>661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0.0690415999999998</v>
      </c>
      <c r="G59" s="4"/>
      <c r="H59" s="95" t="n">
        <f aca="false">IF(G59="",$F$1*C59-B59,G59-B59)</f>
        <v>9.32061599999997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2020/2/17</v>
      </c>
      <c r="M59" s="79" t="n">
        <f aca="false">(L59-K59+1)*B59</f>
        <v>44145</v>
      </c>
      <c r="N59" s="98" t="n">
        <f aca="false">H59/M59*365</f>
        <v>0.0770647828746175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0.1509186</v>
      </c>
      <c r="AE59" s="57"/>
    </row>
    <row r="60" customFormat="false" ht="15" hidden="false" customHeight="false" outlineLevel="0" collapsed="false">
      <c r="A60" s="100" t="s">
        <v>662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0.0364832</v>
      </c>
      <c r="G60" s="4"/>
      <c r="H60" s="95" t="n">
        <f aca="false">IF(G60="",$F$1*C60-B60,G60-B60)</f>
        <v>4.92523199999999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2020/2/17</v>
      </c>
      <c r="M60" s="79" t="n">
        <f aca="false">(L60-K60+1)*B60</f>
        <v>44010</v>
      </c>
      <c r="N60" s="98" t="n">
        <f aca="false">H60/M60*365</f>
        <v>0.0408477546012269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Z60-AA60</f>
        <v>-0.212392186803635</v>
      </c>
      <c r="AD60" s="57" t="n">
        <f aca="false">IF(E60-F60&lt;0,"达成",E60-F60)</f>
        <v>0.183480832</v>
      </c>
      <c r="AE60" s="57"/>
    </row>
    <row r="61" customFormat="false" ht="15" hidden="false" customHeight="false" outlineLevel="0" collapsed="false">
      <c r="A61" s="100" t="s">
        <v>663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0.00057920000000001</v>
      </c>
      <c r="G61" s="4"/>
      <c r="H61" s="95" t="n">
        <f aca="false">IF(G61="",$F$1*C61-B61,G61-B61)</f>
        <v>0.0781920000000014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2020/2/17</v>
      </c>
      <c r="M61" s="79" t="n">
        <f aca="false">(L61-K61+1)*B61</f>
        <v>43605</v>
      </c>
      <c r="N61" s="98" t="n">
        <f aca="false">H61/M61*365</f>
        <v>0.000654513931888556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0.219383006666667</v>
      </c>
      <c r="AE61" s="57"/>
    </row>
    <row r="62" customFormat="false" ht="15" hidden="false" customHeight="false" outlineLevel="0" collapsed="false">
      <c r="A62" s="100" t="s">
        <v>664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-0.00244000000000016</v>
      </c>
      <c r="G62" s="4"/>
      <c r="H62" s="95" t="n">
        <f aca="false">IF(G62="",$F$1*C62-B62,G62-B62)</f>
        <v>-0.329400000000021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2020/2/17</v>
      </c>
      <c r="M62" s="79" t="n">
        <f aca="false">(L62-K62+1)*B62</f>
        <v>43470</v>
      </c>
      <c r="N62" s="98" t="n">
        <f aca="false">H62/M62*365</f>
        <v>-0.00276583850931695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0.2223997</v>
      </c>
      <c r="AE62" s="57"/>
    </row>
    <row r="63" customFormat="false" ht="15" hidden="false" customHeight="false" outlineLevel="0" collapsed="false">
      <c r="A63" s="100" t="s">
        <v>665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-0.0122320000000001</v>
      </c>
      <c r="G63" s="4"/>
      <c r="H63" s="95" t="n">
        <f aca="false">IF(G63="",$F$1*C63-B63,G63-B63)</f>
        <v>-1.46784000000001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2020/2/17</v>
      </c>
      <c r="M63" s="79" t="n">
        <f aca="false">(L63-K63+1)*B63</f>
        <v>38520</v>
      </c>
      <c r="N63" s="98" t="n">
        <f aca="false">H63/M63*365</f>
        <v>-0.0139086604361372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0.22220032</v>
      </c>
      <c r="AE63" s="57"/>
    </row>
    <row r="64" customFormat="false" ht="15" hidden="false" customHeight="false" outlineLevel="0" collapsed="false">
      <c r="A64" s="100" t="s">
        <v>666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-0.0179236000000001</v>
      </c>
      <c r="G64" s="4"/>
      <c r="H64" s="95" t="n">
        <f aca="false">IF(G64="",$F$1*C64-B64,G64-B64)</f>
        <v>-2.15083200000001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2020/2/17</v>
      </c>
      <c r="M64" s="79" t="n">
        <f aca="false">(L64-K64+1)*B64</f>
        <v>38400</v>
      </c>
      <c r="N64" s="98" t="n">
        <f aca="false">H64/M64*365</f>
        <v>-0.0204441062500001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0.227894716</v>
      </c>
      <c r="AE64" s="57"/>
    </row>
    <row r="65" customFormat="false" ht="15" hidden="false" customHeight="false" outlineLevel="0" collapsed="false">
      <c r="A65" s="100" t="s">
        <v>667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-0.0139762000000001</v>
      </c>
      <c r="G65" s="4"/>
      <c r="H65" s="95" t="n">
        <f aca="false">IF(G65="",$F$1*C65-B65,G65-B65)</f>
        <v>-1.67714400000001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2020/2/17</v>
      </c>
      <c r="M65" s="79" t="n">
        <f aca="false">(L65-K65+1)*B65</f>
        <v>37920</v>
      </c>
      <c r="N65" s="98" t="n">
        <f aca="false">H65/M65*365</f>
        <v>-0.0161433955696204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0.223946525333333</v>
      </c>
      <c r="AE65" s="57"/>
    </row>
    <row r="66" customFormat="false" ht="15" hidden="false" customHeight="false" outlineLevel="0" collapsed="false">
      <c r="A66" s="100" t="s">
        <v>668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-0.0156286</v>
      </c>
      <c r="G66" s="4"/>
      <c r="H66" s="95" t="n">
        <f aca="false">IF(G66="",$F$1*C66-B66,G66-B66)</f>
        <v>-1.875432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2020/2/17</v>
      </c>
      <c r="M66" s="79" t="n">
        <f aca="false">(L66-K66+1)*B66</f>
        <v>37800</v>
      </c>
      <c r="N66" s="98" t="n">
        <f aca="false">H66/M66*365</f>
        <v>-0.0181093301587302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0.225593585333333</v>
      </c>
      <c r="AE66" s="57"/>
    </row>
    <row r="67" customFormat="false" ht="15" hidden="false" customHeight="false" outlineLevel="0" collapsed="false">
      <c r="A67" s="100" t="s">
        <v>669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-0.0145270000000001</v>
      </c>
      <c r="G67" s="4"/>
      <c r="H67" s="95" t="n">
        <f aca="false">IF(G67="",$F$1*C67-B67,G67-B67)</f>
        <v>-1.74324000000001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2020/2/17</v>
      </c>
      <c r="M67" s="79" t="n">
        <f aca="false">(L67-K67+1)*B67</f>
        <v>37680</v>
      </c>
      <c r="N67" s="98" t="n">
        <f aca="false">H67/M67*365</f>
        <v>-0.0168864808917199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0.224495593333333</v>
      </c>
      <c r="AE67" s="57"/>
    </row>
    <row r="68" customFormat="false" ht="15" hidden="false" customHeight="false" outlineLevel="0" collapsed="false">
      <c r="A68" s="100" t="s">
        <v>670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0.00566899999999985</v>
      </c>
      <c r="G68" s="4"/>
      <c r="H68" s="95" t="n">
        <f aca="false">IF(G68="",$F$1*C68-B68,G68-B68)</f>
        <v>0.680279999999982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2020/2/17</v>
      </c>
      <c r="M68" s="79" t="n">
        <f aca="false">(L68-K68+1)*B68</f>
        <v>37560</v>
      </c>
      <c r="N68" s="98" t="n">
        <f aca="false">H68/M68*365</f>
        <v>0.00661081469648545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0.2043025</v>
      </c>
      <c r="AE68" s="57"/>
    </row>
    <row r="69" customFormat="false" ht="15" hidden="false" customHeight="false" outlineLevel="0" collapsed="false">
      <c r="A69" s="100" t="s">
        <v>671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0.00792319999999988</v>
      </c>
      <c r="G69" s="4"/>
      <c r="H69" s="95" t="n">
        <f aca="false">IF(G69="",$F$1*C69-B69,G69-B69)</f>
        <v>1.06963199999998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2020/2/17</v>
      </c>
      <c r="M69" s="79" t="n">
        <f aca="false">(L69-K69+1)*B69</f>
        <v>42120</v>
      </c>
      <c r="N69" s="98" t="n">
        <f aca="false">H69/M69*365</f>
        <v>0.00926912820512807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0.212040533333333</v>
      </c>
      <c r="AE69" s="57"/>
    </row>
    <row r="70" customFormat="false" ht="15" hidden="false" customHeight="false" outlineLevel="0" collapsed="false">
      <c r="A70" s="100" t="s">
        <v>672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0.0182047999999998</v>
      </c>
      <c r="G70" s="4"/>
      <c r="H70" s="95" t="n">
        <f aca="false">IF(G70="",$F$1*C70-B70,G70-B70)</f>
        <v>2.45764799999998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2020/2/17</v>
      </c>
      <c r="M70" s="79" t="n">
        <f aca="false">(L70-K70+1)*B70</f>
        <v>41715</v>
      </c>
      <c r="N70" s="98" t="n">
        <f aca="false">H70/M70*365</f>
        <v>0.0215040517799351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0.201753261333333</v>
      </c>
      <c r="AE70" s="57"/>
    </row>
    <row r="71" customFormat="false" ht="15" hidden="false" customHeight="false" outlineLevel="0" collapsed="false">
      <c r="A71" s="100" t="s">
        <v>673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-0.00195040000000004</v>
      </c>
      <c r="G71" s="4"/>
      <c r="H71" s="95" t="n">
        <f aca="false">IF(G71="",$F$1*C71-B71,G71-B71)</f>
        <v>-0.263304000000005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2020/2/17</v>
      </c>
      <c r="M71" s="79" t="n">
        <f aca="false">(L71-K71+1)*B71</f>
        <v>41580</v>
      </c>
      <c r="N71" s="98" t="n">
        <f aca="false">H71/M71*365</f>
        <v>-0.00231135064935069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0.221913482</v>
      </c>
      <c r="AE71" s="57"/>
    </row>
    <row r="72" customFormat="false" ht="15" hidden="false" customHeight="false" outlineLevel="0" collapsed="false">
      <c r="A72" s="100" t="s">
        <v>674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-0.00681580000000016</v>
      </c>
      <c r="G72" s="4"/>
      <c r="H72" s="95" t="n">
        <f aca="false">IF(G72="",$F$1*C72-B72,G72-B72)</f>
        <v>-0.817896000000019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2020/2/17</v>
      </c>
      <c r="M72" s="79" t="n">
        <f aca="false">(L72-K72+1)*B72</f>
        <v>36840</v>
      </c>
      <c r="N72" s="98" t="n">
        <f aca="false">H72/M72*365</f>
        <v>-0.00810347557003276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0.216782635333333</v>
      </c>
      <c r="AE72" s="57"/>
    </row>
    <row r="73" customFormat="false" ht="15" hidden="false" customHeight="false" outlineLevel="0" collapsed="false">
      <c r="A73" s="100" t="s">
        <v>675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-0.0014914000000001</v>
      </c>
      <c r="G73" s="4"/>
      <c r="H73" s="95" t="n">
        <f aca="false">IF(G73="",$F$1*C73-B73,G73-B73)</f>
        <v>-0.178968000000012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2020/2/17</v>
      </c>
      <c r="M73" s="79" t="n">
        <f aca="false">(L73-K73+1)*B73</f>
        <v>36720</v>
      </c>
      <c r="N73" s="98" t="n">
        <f aca="false">H73/M73*365</f>
        <v>-0.00177895751633999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0.479195056866086</v>
      </c>
      <c r="AB73" s="40" t="n">
        <f aca="false">SUM($C$2:C73)*D73/SUM($B$2:B73)-1</f>
        <v>0.261105696240602</v>
      </c>
      <c r="AC73" s="40" t="n">
        <f aca="false">Z73-AA73</f>
        <v>-0.326421007242026</v>
      </c>
      <c r="AD73" s="57" t="n">
        <f aca="false">IF(E73-F73&lt;0,"达成",E73-F73)</f>
        <v>0.211459104</v>
      </c>
      <c r="AE73" s="57"/>
    </row>
    <row r="74" customFormat="false" ht="15" hidden="false" customHeight="false" outlineLevel="0" collapsed="false">
      <c r="A74" s="100" t="s">
        <v>676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-0.00727480000000007</v>
      </c>
      <c r="G74" s="4"/>
      <c r="H74" s="95" t="n">
        <f aca="false">IF(G74="",$F$1*C74-B74,G74-B74)</f>
        <v>-0.872976000000008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2020/2/17</v>
      </c>
      <c r="M74" s="79" t="n">
        <f aca="false">(L74-K74+1)*B74</f>
        <v>36600</v>
      </c>
      <c r="N74" s="98" t="n">
        <f aca="false">H74/M74*365</f>
        <v>-0.00870590819672139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0.217240725333333</v>
      </c>
      <c r="AE74" s="57"/>
    </row>
    <row r="75" customFormat="false" ht="15" hidden="false" customHeight="false" outlineLevel="0" collapsed="false">
      <c r="A75" s="100" t="s">
        <v>677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0.00713779999999981</v>
      </c>
      <c r="G75" s="4"/>
      <c r="H75" s="95" t="n">
        <f aca="false">IF(G75="",$F$1*C75-B75,G75-B75)</f>
        <v>0.856535999999977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2020/2/17</v>
      </c>
      <c r="M75" s="79" t="n">
        <f aca="false">(L75-K75+1)*B75</f>
        <v>36240</v>
      </c>
      <c r="N75" s="98" t="n">
        <f aca="false">H75/M75*365</f>
        <v>0.00862681125827792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Z75-AA75</f>
        <v>-0.289865469958784</v>
      </c>
      <c r="AD75" s="57" t="n">
        <f aca="false">IF(E75-F75&lt;0,"达成",E75-F75)</f>
        <v>0.202826162</v>
      </c>
      <c r="AE75" s="57"/>
    </row>
    <row r="76" customFormat="false" ht="15" hidden="false" customHeight="false" outlineLevel="0" collapsed="false">
      <c r="A76" s="100" t="s">
        <v>678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0.0228559999999999</v>
      </c>
      <c r="G76" s="4"/>
      <c r="H76" s="95" t="n">
        <f aca="false">IF(G76="",$F$1*C76-B76,G76-B76)</f>
        <v>3.08555999999999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2020/2/17</v>
      </c>
      <c r="M76" s="79" t="n">
        <f aca="false">(L76-K76+1)*B76</f>
        <v>40635</v>
      </c>
      <c r="N76" s="98" t="n">
        <f aca="false">H76/M76*365</f>
        <v>0.0277157475083055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0.398257248127246</v>
      </c>
      <c r="AB76" s="40" t="n">
        <f aca="false">SUM($C$2:C76)*D76/SUM($B$2:B76)-1</f>
        <v>0.222661628688153</v>
      </c>
      <c r="AC76" s="40" t="n">
        <f aca="false">Z76-AA76</f>
        <v>-0.262051461472684</v>
      </c>
      <c r="AD76" s="57" t="n">
        <f aca="false">IF(E76-F76&lt;0,"达成",E76-F76)</f>
        <v>0.197103516666667</v>
      </c>
      <c r="AE76" s="57"/>
    </row>
    <row r="77" customFormat="false" ht="15" hidden="false" customHeight="false" outlineLevel="0" collapsed="false">
      <c r="A77" s="100" t="s">
        <v>679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0.0139616</v>
      </c>
      <c r="G77" s="4"/>
      <c r="H77" s="95" t="n">
        <f aca="false">IF(G77="",$F$1*C77-B77,G77-B77)</f>
        <v>1.884816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2020/2/17</v>
      </c>
      <c r="M77" s="79" t="n">
        <f aca="false">(L77-K77+1)*B77</f>
        <v>40500</v>
      </c>
      <c r="N77" s="98" t="n">
        <f aca="false">H77/M77*365</f>
        <v>0.0169866133333333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0.138720907623318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Z77-AA77</f>
        <v>-0.257657045213301</v>
      </c>
      <c r="AD77" s="57" t="n">
        <f aca="false">IF(E77-F77&lt;0,"达成",E77-F77)</f>
        <v>0.20600264</v>
      </c>
      <c r="AE77" s="57"/>
    </row>
    <row r="78" customFormat="false" ht="15" hidden="false" customHeight="false" outlineLevel="0" collapsed="false">
      <c r="A78" s="100" t="s">
        <v>680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0.0532927999999999</v>
      </c>
      <c r="G78" s="4"/>
      <c r="H78" s="95" t="n">
        <f aca="false">IF(G78="",$F$1*C78-B78,G78-B78)</f>
        <v>7.19452799999999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2020/2/17</v>
      </c>
      <c r="M78" s="79" t="n">
        <f aca="false">(L78-K78+1)*B78</f>
        <v>40365</v>
      </c>
      <c r="N78" s="98" t="n">
        <f aca="false">H78/M78*365</f>
        <v>0.0650564280936454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0.332650785944645</v>
      </c>
      <c r="AB78" s="40" t="n">
        <f aca="false">SUM($C$2:C78)*D78/SUM($B$2:B78)-1</f>
        <v>0.182399739477182</v>
      </c>
      <c r="AC78" s="40" t="n">
        <f aca="false">Z78-AA78</f>
        <v>-0.213645814743936</v>
      </c>
      <c r="AD78" s="57" t="n">
        <f aca="false">IF(E78-F78&lt;0,"达成",E78-F78)</f>
        <v>0.166667354666667</v>
      </c>
      <c r="AE78" s="57"/>
    </row>
    <row r="79" customFormat="false" ht="15" hidden="false" customHeight="false" outlineLevel="0" collapsed="false">
      <c r="A79" s="100" t="s">
        <v>681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0.0622687999999999</v>
      </c>
      <c r="G79" s="4"/>
      <c r="H79" s="95" t="n">
        <f aca="false">IF(G79="",$F$1*C79-B79,G79-B79)</f>
        <v>8.40628799999999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2020/2/17</v>
      </c>
      <c r="M79" s="79" t="n">
        <f aca="false">(L79-K79+1)*B79</f>
        <v>40230</v>
      </c>
      <c r="N79" s="98" t="n">
        <f aca="false">H79/M79*365</f>
        <v>0.076268832214765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0.113627538353765</v>
      </c>
      <c r="AA79" s="40" t="n">
        <f aca="false">S79/(X79-V79)-1</f>
        <v>0.311018817021317</v>
      </c>
      <c r="AB79" s="40" t="n">
        <f aca="false">SUM($C$2:C79)*D79/SUM($B$2:B79)-1</f>
        <v>0.17040309352014</v>
      </c>
      <c r="AC79" s="40" t="n">
        <f aca="false">Z79-AA79</f>
        <v>-0.197391278667552</v>
      </c>
      <c r="AD79" s="57" t="n">
        <f aca="false">IF(E79-F79&lt;0,"达成",E79-F79)</f>
        <v>0.157694258666667</v>
      </c>
      <c r="AE79" s="57"/>
    </row>
    <row r="80" customFormat="false" ht="15" hidden="false" customHeight="false" outlineLevel="0" collapsed="false">
      <c r="A80" s="100" t="s">
        <v>682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0.0895232</v>
      </c>
      <c r="G80" s="4"/>
      <c r="H80" s="95" t="n">
        <f aca="false">IF(G80="",$F$1*C80-B80,G80-B80)</f>
        <v>12.085632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2020/2/17</v>
      </c>
      <c r="M80" s="79" t="n">
        <f aca="false">(L80-K80+1)*B80</f>
        <v>39825</v>
      </c>
      <c r="N80" s="98" t="n">
        <f aca="false">H80/M80*365</f>
        <v>0.110765993220339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0.269403210453243</v>
      </c>
      <c r="AB80" s="40" t="n">
        <f aca="false">SUM($C$2:C80)*D80/SUM($B$2:B80)-1</f>
        <v>0.139393557767201</v>
      </c>
      <c r="AC80" s="40" t="n">
        <f aca="false">Z80-AA80</f>
        <v>-0.168981910583057</v>
      </c>
      <c r="AD80" s="57" t="n">
        <f aca="false">IF(E80-F80&lt;0,"达成",E80-F80)</f>
        <v>0.130433674666667</v>
      </c>
      <c r="AE80" s="57"/>
    </row>
    <row r="81" customFormat="false" ht="15" hidden="false" customHeight="false" outlineLevel="0" collapsed="false">
      <c r="A81" s="100" t="s">
        <v>683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0.0816896</v>
      </c>
      <c r="G81" s="4"/>
      <c r="H81" s="95" t="n">
        <f aca="false">IF(G81="",$F$1*C81-B81,G81-B81)</f>
        <v>11.028096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2020/2/17</v>
      </c>
      <c r="M81" s="79" t="n">
        <f aca="false">(L81-K81+1)*B81</f>
        <v>39690</v>
      </c>
      <c r="N81" s="98" t="n">
        <f aca="false">H81/M81*365</f>
        <v>0.101417360544218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0.138274453333333</v>
      </c>
      <c r="AE81" s="57"/>
    </row>
    <row r="82" customFormat="false" ht="15" hidden="false" customHeight="false" outlineLevel="0" collapsed="false">
      <c r="A82" s="100" t="s">
        <v>684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0.1645952</v>
      </c>
      <c r="G82" s="4"/>
      <c r="H82" s="95" t="n">
        <f aca="false">IF(G82="",$F$1*C82-B82,G82-B82)</f>
        <v>22.220352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2020/2/17</v>
      </c>
      <c r="M82" s="79" t="n">
        <f aca="false">(L82-K82+1)*B82</f>
        <v>38880</v>
      </c>
      <c r="N82" s="98" t="n">
        <f aca="false">H82/M82*365</f>
        <v>0.208601555555555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0.0553564586666668</v>
      </c>
      <c r="AE82" s="57"/>
    </row>
    <row r="83" customFormat="false" ht="15" hidden="false" customHeight="false" outlineLevel="0" collapsed="false">
      <c r="A83" s="100" t="s">
        <v>685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0.1500704</v>
      </c>
      <c r="G83" s="4"/>
      <c r="H83" s="95" t="n">
        <f aca="false">IF(G83="",$F$1*C83-B83,G83-B83)</f>
        <v>13.506336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2020/2/17</v>
      </c>
      <c r="M83" s="79" t="n">
        <f aca="false">(L83-K83+1)*B83</f>
        <v>25830</v>
      </c>
      <c r="N83" s="98" t="n">
        <f aca="false">H83/M83*365</f>
        <v>0.190856083623693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0.0399011360000001</v>
      </c>
      <c r="AE83" s="57"/>
    </row>
    <row r="84" customFormat="false" ht="15" hidden="false" customHeight="false" outlineLevel="0" collapsed="false">
      <c r="A84" s="100" t="s">
        <v>686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0.154844</v>
      </c>
      <c r="G84" s="4"/>
      <c r="H84" s="95" t="n">
        <f aca="false">IF(G84="",$F$1*C84-B84,G84-B84)</f>
        <v>13.93596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2020/2/17</v>
      </c>
      <c r="M84" s="79" t="n">
        <f aca="false">(L84-K84+1)*B84</f>
        <v>25740</v>
      </c>
      <c r="N84" s="98" t="n">
        <f aca="false">H84/M84*365</f>
        <v>0.197615594405594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0.0351248600000002</v>
      </c>
      <c r="AE84" s="57"/>
    </row>
    <row r="85" customFormat="false" ht="15" hidden="false" customHeight="false" outlineLevel="0" collapsed="false">
      <c r="A85" s="100" t="s">
        <v>687</v>
      </c>
      <c r="B85" s="2" t="n">
        <v>90</v>
      </c>
      <c r="C85" s="93" t="n">
        <v>95.42</v>
      </c>
      <c r="D85" s="94" t="n">
        <v>0.9428</v>
      </c>
      <c r="E85" s="49" t="n">
        <f aca="false">10%*Q85+13%</f>
        <v>0.189974650666667</v>
      </c>
      <c r="F85" s="39" t="n">
        <f aca="false">IF(G85="",($F$1*C85-B85)/B85,H85/B85)</f>
        <v>0.1679408</v>
      </c>
      <c r="G85" s="4"/>
      <c r="H85" s="95" t="n">
        <f aca="false">IF(G85="",$F$1*C85-B85,G85-B85)</f>
        <v>15.114672</v>
      </c>
      <c r="I85" s="2" t="s">
        <v>96</v>
      </c>
      <c r="J85" s="50" t="s">
        <v>688</v>
      </c>
      <c r="K85" s="96" t="n">
        <f aca="false">DATE(MID(J85,1,4),MID(J85,5,2),MID(J85,7,2))</f>
        <v>43594</v>
      </c>
      <c r="L85" s="97" t="str">
        <f aca="true">IF(LEN(J85) &gt; 15,DATE(MID(J85,12,4),MID(J85,16,2),MID(J85,18,2)),TEXT(TODAY(),"yyyy/m/d"))</f>
        <v>2020/2/17</v>
      </c>
      <c r="M85" s="79" t="n">
        <f aca="false">(L85-K85+1)*B85</f>
        <v>25650</v>
      </c>
      <c r="N85" s="98" t="n">
        <f aca="false">H85/M85*365</f>
        <v>0.215082077192982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780.591188000009</v>
      </c>
      <c r="Z85" s="40" t="n">
        <f aca="false">W85/X85-1</f>
        <v>0.0645383371641182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-0.0965019353242171</v>
      </c>
      <c r="AD85" s="57" t="n">
        <f aca="false">IF(E85-F85&lt;0,"达成",E85-F85)</f>
        <v>0.0220338506666667</v>
      </c>
      <c r="AE85" s="57"/>
    </row>
    <row r="86" customFormat="false" ht="15" hidden="false" customHeight="false" outlineLevel="0" collapsed="false">
      <c r="A86" s="100" t="s">
        <v>689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0.1296296</v>
      </c>
      <c r="G86" s="4"/>
      <c r="H86" s="95" t="n">
        <f aca="false">IF(G86="",$F$1*C86-B86,G86-B86)</f>
        <v>11.666664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2020/2/17</v>
      </c>
      <c r="M86" s="79" t="n">
        <f aca="false">(L86-K86+1)*B86</f>
        <v>25560</v>
      </c>
      <c r="N86" s="98" t="n">
        <f aca="false">H86/M86*365</f>
        <v>0.166601422535211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0.0603404420000001</v>
      </c>
      <c r="AE86" s="57"/>
    </row>
    <row r="87" customFormat="false" ht="15" hidden="false" customHeight="false" outlineLevel="0" collapsed="false">
      <c r="A87" s="100" t="s">
        <v>690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0.1422368</v>
      </c>
      <c r="G87" s="4"/>
      <c r="H87" s="95" t="n">
        <f aca="false">IF(G87="",$F$1*C87-B87,G87-B87)</f>
        <v>19.201968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2020/2/17</v>
      </c>
      <c r="M87" s="79" t="n">
        <f aca="false">(L87-K87+1)*B87</f>
        <v>37935</v>
      </c>
      <c r="N87" s="98" t="n">
        <f aca="false">H87/M87*365</f>
        <v>0.184755985765124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0.0777236800000003</v>
      </c>
      <c r="AE87" s="57"/>
    </row>
    <row r="88" customFormat="false" ht="15" hidden="false" customHeight="false" outlineLevel="0" collapsed="false">
      <c r="A88" s="100" t="s">
        <v>691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0.1503152</v>
      </c>
      <c r="G88" s="4"/>
      <c r="H88" s="95" t="n">
        <f aca="false">IF(G88="",$F$1*C88-B88,G88-B88)</f>
        <v>20.292552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2020/2/17</v>
      </c>
      <c r="M88" s="79" t="n">
        <f aca="false">(L88-K88+1)*B88</f>
        <v>37800</v>
      </c>
      <c r="N88" s="98" t="n">
        <f aca="false">H88/M88*365</f>
        <v>0.1959466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0.069642456</v>
      </c>
      <c r="AE88" s="57"/>
    </row>
    <row r="89" customFormat="false" ht="15" hidden="false" customHeight="false" outlineLevel="0" collapsed="false">
      <c r="A89" s="100" t="s">
        <v>692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0.1263248</v>
      </c>
      <c r="G89" s="4"/>
      <c r="H89" s="95" t="n">
        <f aca="false">IF(G89="",$F$1*C89-B89,G89-B89)</f>
        <v>17.053848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2020/2/17</v>
      </c>
      <c r="M89" s="79" t="n">
        <f aca="false">(L89-K89+1)*B89</f>
        <v>37665</v>
      </c>
      <c r="N89" s="98" t="n">
        <f aca="false">H89/M89*365</f>
        <v>0.165263627240143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0.0936339520000001</v>
      </c>
      <c r="AE89" s="57"/>
    </row>
    <row r="90" customFormat="false" ht="15" hidden="false" customHeight="false" outlineLevel="0" collapsed="false">
      <c r="A90" s="100" t="s">
        <v>693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0.119552</v>
      </c>
      <c r="G90" s="4"/>
      <c r="H90" s="95" t="n">
        <f aca="false">IF(G90="",$F$1*C90-B90,G90-B90)</f>
        <v>16.13952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2020/2/17</v>
      </c>
      <c r="M90" s="79" t="n">
        <f aca="false">(L90-K90+1)*B90</f>
        <v>37530</v>
      </c>
      <c r="N90" s="98" t="n">
        <f aca="false">H90/M90*365</f>
        <v>0.156965755395683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0.0810458373280945</v>
      </c>
      <c r="AA90" s="40" t="n">
        <f aca="false">S90/(X90-V90)-1</f>
        <v>0.188291836309926</v>
      </c>
      <c r="AB90" s="40" t="n">
        <f aca="false">SUM($C$2:C90)*D90/SUM($B$2:B90)-1</f>
        <v>0.100212273477407</v>
      </c>
      <c r="AC90" s="40" t="n">
        <f aca="false">Z90-AA90</f>
        <v>-0.107245998981832</v>
      </c>
      <c r="AD90" s="57" t="n">
        <f aca="false">IF(E90-F90&lt;0,"达成",E90-F90)</f>
        <v>0.100405466666667</v>
      </c>
      <c r="AE90" s="57"/>
    </row>
    <row r="91" customFormat="false" ht="15" hidden="false" customHeight="false" outlineLevel="0" collapsed="false">
      <c r="A91" s="100" t="s">
        <v>694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0.155048</v>
      </c>
      <c r="G91" s="4"/>
      <c r="H91" s="95" t="n">
        <f aca="false">IF(G91="",$F$1*C91-B91,G91-B91)</f>
        <v>20.93148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2020/2/17</v>
      </c>
      <c r="M91" s="79" t="n">
        <f aca="false">(L91-K91+1)*B91</f>
        <v>37395</v>
      </c>
      <c r="N91" s="98" t="n">
        <f aca="false">H91/M91*365</f>
        <v>0.204305126353791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0.0649117433333334</v>
      </c>
      <c r="AE91" s="57"/>
    </row>
    <row r="92" customFormat="false" ht="15" hidden="false" customHeight="false" outlineLevel="0" collapsed="false">
      <c r="A92" s="100" t="s">
        <v>695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0.1588832</v>
      </c>
      <c r="G92" s="4"/>
      <c r="H92" s="95" t="n">
        <f aca="false">IF(G92="",$F$1*C92-B92,G92-B92)</f>
        <v>38.131968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2020/2/17</v>
      </c>
      <c r="M92" s="79" t="n">
        <f aca="false">(L92-K92+1)*B92</f>
        <v>65760</v>
      </c>
      <c r="N92" s="98" t="n">
        <f aca="false">H92/M92*365</f>
        <v>0.21165097810219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</v>
      </c>
      <c r="Z92" s="40" t="n">
        <f aca="false">W92/X92-1</f>
        <v>0.0618050130534351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Z92-AA92</f>
        <v>-0.0765444004984379</v>
      </c>
      <c r="AD92" s="57" t="n">
        <f aca="false">IF(E92-F92&lt;0,"达成",E92-F92)</f>
        <v>0.131037632</v>
      </c>
      <c r="AE92" s="57"/>
    </row>
    <row r="93" customFormat="false" ht="15" hidden="false" customHeight="false" outlineLevel="0" collapsed="false">
      <c r="A93" s="100" t="s">
        <v>696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0.1396511</v>
      </c>
      <c r="G93" s="4"/>
      <c r="H93" s="95" t="n">
        <f aca="false">IF(G93="",$F$1*C93-B93,G93-B93)</f>
        <v>33.516264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2020/2/17</v>
      </c>
      <c r="M93" s="79" t="n">
        <f aca="false">(L93-K93+1)*B93</f>
        <v>65520</v>
      </c>
      <c r="N93" s="98" t="n">
        <f aca="false">H93/M93*365</f>
        <v>0.186713009157509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Z93-AA93</f>
        <v>-0.0821998940106585</v>
      </c>
      <c r="AD93" s="57" t="n">
        <f aca="false">IF(E93-F93&lt;0,"达成",E93-F93)</f>
        <v>0.150264212666667</v>
      </c>
      <c r="AE93" s="57"/>
    </row>
    <row r="94" customFormat="false" ht="15" hidden="false" customHeight="false" outlineLevel="0" collapsed="false">
      <c r="A94" s="100" t="s">
        <v>697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0.14648</v>
      </c>
      <c r="G94" s="4"/>
      <c r="H94" s="95" t="n">
        <f aca="false">IF(G94="",$F$1*C94-B94,G94-B94)</f>
        <v>19.7748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2020/2/17</v>
      </c>
      <c r="M94" s="79" t="n">
        <f aca="false">(L94-K94+1)*B94</f>
        <v>36720</v>
      </c>
      <c r="N94" s="98" t="n">
        <f aca="false">H94/M94*365</f>
        <v>0.196563235294118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880.260200000001</v>
      </c>
      <c r="Z94" s="40" t="n">
        <f aca="false">W94/X94-1</f>
        <v>0.0653254322820038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Z94-AA94</f>
        <v>-0.0760323251619757</v>
      </c>
      <c r="AD94" s="57" t="n">
        <f aca="false">IF(E94-F94&lt;0,"达成",E94-F94)</f>
        <v>0.0734774666666667</v>
      </c>
      <c r="AE94" s="57"/>
    </row>
    <row r="95" customFormat="false" ht="15" hidden="false" customHeight="false" outlineLevel="0" collapsed="false">
      <c r="A95" s="100" t="s">
        <v>698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0.1688384</v>
      </c>
      <c r="G95" s="4"/>
      <c r="H95" s="95" t="n">
        <f aca="false">IF(G95="",$F$1*C95-B95,G95-B95)</f>
        <v>22.793184</v>
      </c>
      <c r="I95" s="2" t="s">
        <v>96</v>
      </c>
      <c r="J95" s="50" t="s">
        <v>699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2020/2/17</v>
      </c>
      <c r="M95" s="79" t="n">
        <f aca="false">(L95-K95+1)*B95</f>
        <v>36585</v>
      </c>
      <c r="N95" s="98" t="n">
        <f aca="false">H95/M95*365</f>
        <v>0.227402273062731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744.023079999999</v>
      </c>
      <c r="Z95" s="40" t="n">
        <f aca="false">W95/X95-1</f>
        <v>0.0546673828067596</v>
      </c>
      <c r="AA95" s="40" t="n">
        <f aca="false">S95/(X95-V95)-1</f>
        <v>0.116944676195895</v>
      </c>
      <c r="AB95" s="40" t="n">
        <f aca="false">SUM($C$2:C95)*D95/SUM($B$2:B95)-1</f>
        <v>0.0493603144746513</v>
      </c>
      <c r="AC95" s="40" t="n">
        <f aca="false">Z95-AA95</f>
        <v>-0.0622772933891353</v>
      </c>
      <c r="AD95" s="57" t="n">
        <f aca="false">IF(E95-F95&lt;0,"达成",E95-F95)</f>
        <v>0.05111632</v>
      </c>
      <c r="AE95" s="57"/>
    </row>
    <row r="96" customFormat="false" ht="15" hidden="false" customHeight="false" outlineLevel="0" collapsed="false">
      <c r="A96" s="100" t="s">
        <v>700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0.175499</v>
      </c>
      <c r="G96" s="4"/>
      <c r="H96" s="95" t="n">
        <f aca="false">IF(G96="",$F$1*C96-B96,G96-B96)</f>
        <v>42.11976</v>
      </c>
      <c r="I96" s="2" t="s">
        <v>96</v>
      </c>
      <c r="J96" s="50" t="s">
        <v>701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2020/2/17</v>
      </c>
      <c r="M96" s="79" t="n">
        <f aca="false">(L96-K96+1)*B96</f>
        <v>64800</v>
      </c>
      <c r="N96" s="98" t="n">
        <f aca="false">H96/M96*365</f>
        <v>0.237248648148148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0.114426913333333</v>
      </c>
      <c r="AE96" s="57"/>
    </row>
    <row r="97" customFormat="false" ht="15" hidden="false" customHeight="false" outlineLevel="0" collapsed="false">
      <c r="A97" s="100" t="s">
        <v>702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0.148112</v>
      </c>
      <c r="G97" s="4"/>
      <c r="H97" s="95" t="n">
        <f aca="false">IF(G97="",$F$1*C97-B97,G97-B97)</f>
        <v>13.33008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2020/2/17</v>
      </c>
      <c r="M97" s="79" t="n">
        <f aca="false">(L97-K97+1)*B97</f>
        <v>24030</v>
      </c>
      <c r="N97" s="98" t="n">
        <f aca="false">H97/M97*365</f>
        <v>0.202475205992509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0.0418574666666668</v>
      </c>
      <c r="AE97" s="57"/>
    </row>
    <row r="98" customFormat="false" ht="15" hidden="false" customHeight="false" outlineLevel="0" collapsed="false">
      <c r="A98" s="100" t="s">
        <v>703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0.1496624</v>
      </c>
      <c r="G98" s="4"/>
      <c r="H98" s="95" t="n">
        <f aca="false">IF(G98="",$F$1*C98-B98,G98-B98)</f>
        <v>20.204424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2020/2/17</v>
      </c>
      <c r="M98" s="79" t="n">
        <f aca="false">(L98-K98+1)*B98</f>
        <v>35910</v>
      </c>
      <c r="N98" s="98" t="n">
        <f aca="false">H98/M98*365</f>
        <v>0.205363819548872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0.070291168666667</v>
      </c>
      <c r="AE98" s="57"/>
    </row>
    <row r="99" customFormat="false" ht="15" hidden="false" customHeight="false" outlineLevel="0" collapsed="false">
      <c r="A99" s="100" t="s">
        <v>704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0.1492544</v>
      </c>
      <c r="G99" s="4"/>
      <c r="H99" s="95" t="n">
        <f aca="false">IF(G99="",$F$1*C99-B99,G99-B99)</f>
        <v>20.149344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2020/2/17</v>
      </c>
      <c r="M99" s="79" t="n">
        <f aca="false">(L99-K99+1)*B99</f>
        <v>35775</v>
      </c>
      <c r="N99" s="98" t="n">
        <f aca="false">H99/M99*365</f>
        <v>0.205576815094339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</v>
      </c>
      <c r="Z99" s="40" t="n">
        <f aca="false">W99/X99-1</f>
        <v>0.0612121365235749</v>
      </c>
      <c r="AA99" s="40" t="n">
        <f aca="false">S99/(X99-V99)-1</f>
        <v>0.124935646593452</v>
      </c>
      <c r="AB99" s="40" t="n">
        <f aca="false">SUM($C$2:C99)*D99/SUM($B$2:B99)-1</f>
        <v>0.0647060985221677</v>
      </c>
      <c r="AC99" s="40" t="n">
        <f aca="false">Z99-AA99</f>
        <v>-0.063723510069877</v>
      </c>
      <c r="AD99" s="57" t="n">
        <f aca="false">IF(E99-F99&lt;0,"达成",E99-F99)</f>
        <v>0.0706954133333334</v>
      </c>
      <c r="AE99" s="57"/>
    </row>
    <row r="100" customFormat="false" ht="15" hidden="false" customHeight="false" outlineLevel="0" collapsed="false">
      <c r="A100" s="100" t="s">
        <v>705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0.1560272</v>
      </c>
      <c r="G100" s="4"/>
      <c r="H100" s="95" t="n">
        <f aca="false">IF(G100="",$F$1*C100-B100,G100-B100)</f>
        <v>21.063672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2020/2/17</v>
      </c>
      <c r="M100" s="79" t="n">
        <f aca="false">(L100-K100+1)*B100</f>
        <v>35640</v>
      </c>
      <c r="N100" s="98" t="n">
        <f aca="false">H100/M100*365</f>
        <v>0.215719424242424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</v>
      </c>
      <c r="Z100" s="40" t="n">
        <f aca="false">W100/X100-1</f>
        <v>0.0574394490066226</v>
      </c>
      <c r="AA100" s="40" t="n">
        <f aca="false">S100/(X100-V100)-1</f>
        <v>0.116098069374033</v>
      </c>
      <c r="AB100" s="40" t="n">
        <f aca="false">SUM($C$2:C100)*D100/SUM($B$2:B100)-1</f>
        <v>0.0579268494945975</v>
      </c>
      <c r="AC100" s="40" t="n">
        <f aca="false">Z100-AA100</f>
        <v>-0.0586586203674104</v>
      </c>
      <c r="AD100" s="57" t="n">
        <f aca="false">IF(E100-F100&lt;0,"达成",E100-F100)</f>
        <v>0.0639238053333336</v>
      </c>
      <c r="AE100" s="57"/>
    </row>
    <row r="101" customFormat="false" ht="15" hidden="false" customHeight="false" outlineLevel="0" collapsed="false">
      <c r="A101" s="100" t="s">
        <v>706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0.1590464</v>
      </c>
      <c r="G101" s="4"/>
      <c r="H101" s="95" t="n">
        <f aca="false">IF(G101="",$F$1*C101-B101,G101-B101)</f>
        <v>21.471264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2020/2/17</v>
      </c>
      <c r="M101" s="79" t="n">
        <f aca="false">(L101-K101+1)*B101</f>
        <v>35505</v>
      </c>
      <c r="N101" s="98" t="n">
        <f aca="false">H101/M101*365</f>
        <v>0.220729794676806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0.0609027973333334</v>
      </c>
      <c r="AE101" s="57"/>
    </row>
    <row r="102" customFormat="false" ht="15" hidden="false" customHeight="false" outlineLevel="0" collapsed="false">
      <c r="A102" s="100" t="s">
        <v>707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0.1716944</v>
      </c>
      <c r="G102" s="4"/>
      <c r="H102" s="95" t="n">
        <f aca="false">IF(G102="",$F$1*C102-B102,G102-B102)</f>
        <v>23.178744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2020/2/17</v>
      </c>
      <c r="M102" s="79" t="n">
        <f aca="false">(L102-K102+1)*B102</f>
        <v>35100</v>
      </c>
      <c r="N102" s="98" t="n">
        <f aca="false">H102/M102*365</f>
        <v>0.241032523076923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0.0482599486666668</v>
      </c>
      <c r="AE102" s="57"/>
    </row>
    <row r="103" customFormat="false" ht="15" hidden="false" customHeight="false" outlineLevel="0" collapsed="false">
      <c r="A103" s="100" t="s">
        <v>708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0.1848626</v>
      </c>
      <c r="G103" s="4"/>
      <c r="H103" s="95" t="n">
        <f aca="false">IF(G103="",$F$1*C103-B103,G103-B103)</f>
        <v>44.367024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2020/2/17</v>
      </c>
      <c r="M103" s="79" t="n">
        <f aca="false">(L103-K103+1)*B103</f>
        <v>62160</v>
      </c>
      <c r="N103" s="98" t="n">
        <f aca="false">H103/M103*365</f>
        <v>0.260520652509652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</v>
      </c>
      <c r="Z103" s="40" t="n">
        <f aca="false">W103/X103-1</f>
        <v>0.0421598554022216</v>
      </c>
      <c r="AA103" s="40" t="n">
        <f aca="false">S103/(X103-V103)-1</f>
        <v>0.082328096876898</v>
      </c>
      <c r="AB103" s="40" t="n">
        <f aca="false">SUM($C$2:C103)*D103/SUM($B$2:B103)-1</f>
        <v>0.0307339435880178</v>
      </c>
      <c r="AC103" s="40" t="n">
        <f aca="false">Z103-AA103</f>
        <v>-0.0401682414746765</v>
      </c>
      <c r="AD103" s="57" t="n">
        <f aca="false">IF(E103-F103&lt;0,"达成",E103-F103)</f>
        <v>0.105046525333333</v>
      </c>
      <c r="AE103" s="57"/>
    </row>
    <row r="104" customFormat="false" ht="15" hidden="false" customHeight="false" outlineLevel="0" collapsed="false">
      <c r="A104" s="100" t="s">
        <v>709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0.1870199</v>
      </c>
      <c r="G104" s="4"/>
      <c r="H104" s="95" t="n">
        <f aca="false">IF(G104="",$F$1*C104-B104,G104-B104)</f>
        <v>44.884776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2020/2/17</v>
      </c>
      <c r="M104" s="79" t="n">
        <f aca="false">(L104-K104+1)*B104</f>
        <v>61920</v>
      </c>
      <c r="N104" s="98" t="n">
        <f aca="false">H104/M104*365</f>
        <v>0.264582416666667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0.102904524</v>
      </c>
      <c r="AE104" s="57"/>
    </row>
    <row r="105" customFormat="false" ht="15" hidden="false" customHeight="false" outlineLevel="0" collapsed="false">
      <c r="A105" s="100" t="s">
        <v>710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0.211301</v>
      </c>
      <c r="G105" s="4"/>
      <c r="H105" s="95" t="n">
        <f aca="false">IF(G105="",$F$1*C105-B105,G105-B105)</f>
        <v>50.71224</v>
      </c>
      <c r="I105" s="2" t="s">
        <v>96</v>
      </c>
      <c r="J105" s="50" t="s">
        <v>711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2020/2/17</v>
      </c>
      <c r="M105" s="79" t="n">
        <f aca="false">(L105-K105+1)*B105</f>
        <v>61680</v>
      </c>
      <c r="N105" s="98" t="n">
        <f aca="false">H105/M105*365</f>
        <v>0.300096750972762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0.0786048066666672</v>
      </c>
      <c r="AE105" s="57"/>
    </row>
    <row r="106" customFormat="false" ht="15" hidden="false" customHeight="false" outlineLevel="0" collapsed="false">
      <c r="A106" s="100" t="s">
        <v>712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0.2002391</v>
      </c>
      <c r="G106" s="4"/>
      <c r="H106" s="95" t="n">
        <f aca="false">IF(G106="",$F$1*C106-B106,G106-B106)</f>
        <v>48.057384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2020/2/17</v>
      </c>
      <c r="M106" s="79" t="n">
        <f aca="false">(L106-K106+1)*B106</f>
        <v>60720</v>
      </c>
      <c r="N106" s="98" t="n">
        <f aca="false">H106/M106*365</f>
        <v>0.288882496047431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0.0896881839999999</v>
      </c>
      <c r="AE106" s="57"/>
    </row>
    <row r="107" customFormat="false" ht="15" hidden="false" customHeight="false" outlineLevel="0" collapsed="false">
      <c r="A107" s="100" t="s">
        <v>713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0.1590056</v>
      </c>
      <c r="G107" s="4"/>
      <c r="H107" s="95" t="n">
        <f aca="false">IF(G107="",$F$1*C107-B107,G107-B107)</f>
        <v>14.310504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2020/2/17</v>
      </c>
      <c r="M107" s="79" t="n">
        <f aca="false">(L107-K107+1)*B107</f>
        <v>22680</v>
      </c>
      <c r="N107" s="98" t="n">
        <f aca="false">H107/M107*365</f>
        <v>0.23030573015873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0.0309584206666668</v>
      </c>
      <c r="AE107" s="57"/>
    </row>
    <row r="108" customFormat="false" ht="15" hidden="false" customHeight="false" outlineLevel="0" collapsed="false">
      <c r="A108" s="100" t="s">
        <v>714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0.1676144</v>
      </c>
      <c r="G108" s="4"/>
      <c r="H108" s="95" t="n">
        <f aca="false">IF(G108="",$F$1*C108-B108,G108-B108)</f>
        <v>22.627944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2020/2/17</v>
      </c>
      <c r="M108" s="79" t="n">
        <f aca="false">(L108-K108+1)*B108</f>
        <v>33885</v>
      </c>
      <c r="N108" s="98" t="n">
        <f aca="false">H108/M108*365</f>
        <v>0.243742055776892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0.0523415133333334</v>
      </c>
      <c r="AE108" s="57"/>
    </row>
    <row r="109" customFormat="false" ht="15" hidden="false" customHeight="false" outlineLevel="0" collapsed="false">
      <c r="A109" s="100" t="s">
        <v>715</v>
      </c>
      <c r="B109" s="2" t="n">
        <v>90</v>
      </c>
      <c r="C109" s="93" t="n">
        <v>95.14</v>
      </c>
      <c r="D109" s="94" t="n">
        <v>0.9455</v>
      </c>
      <c r="E109" s="49" t="n">
        <f aca="false">10%*Q109+13%</f>
        <v>0.189969913333333</v>
      </c>
      <c r="F109" s="39" t="n">
        <f aca="false">IF(G109="",($F$1*C109-B109)/B109,H109/B109)</f>
        <v>0.1645136</v>
      </c>
      <c r="G109" s="4"/>
      <c r="H109" s="95" t="n">
        <f aca="false">IF(G109="",$F$1*C109-B109,G109-B109)</f>
        <v>14.806224</v>
      </c>
      <c r="I109" s="2" t="s">
        <v>96</v>
      </c>
      <c r="J109" s="50" t="s">
        <v>243</v>
      </c>
      <c r="K109" s="96" t="n">
        <f aca="false">DATE(MID(J109,1,4),MID(J109,5,2),MID(J109,7,2))</f>
        <v>43629</v>
      </c>
      <c r="L109" s="97" t="str">
        <f aca="true">IF(LEN(J109) &gt; 15,DATE(MID(J109,12,4),MID(J109,16,2),MID(J109,18,2)),TEXT(TODAY(),"yyyy/m/d"))</f>
        <v>2020/2/17</v>
      </c>
      <c r="M109" s="79" t="n">
        <f aca="false">(L109-K109+1)*B109</f>
        <v>22500</v>
      </c>
      <c r="N109" s="98" t="n">
        <f aca="false">H109/M109*365</f>
        <v>0.240189856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0.599699133333333</v>
      </c>
      <c r="R109" s="54" t="n">
        <f aca="false">R108+C109-T109</f>
        <v>9977.73</v>
      </c>
      <c r="S109" s="55" t="n">
        <f aca="false">R109*D109</f>
        <v>9433.943715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791.763715000001</v>
      </c>
      <c r="Z109" s="40" t="n">
        <f aca="false">W109/X109-1</f>
        <v>0.0498277983008182</v>
      </c>
      <c r="AA109" s="40" t="n">
        <f aca="false">S109/(X109-V109)-1</f>
        <v>0.0916162027405121</v>
      </c>
      <c r="AB109" s="40" t="n">
        <f aca="false">SUM($C$2:C109)*D109/SUM($B$2:B109)-1</f>
        <v>0.0469600638766521</v>
      </c>
      <c r="AC109" s="40" t="n">
        <f aca="false">Z109-AA109</f>
        <v>-0.0417884044396939</v>
      </c>
      <c r="AD109" s="57" t="n">
        <f aca="false">IF(E109-F109&lt;0,"达成",E109-F109)</f>
        <v>0.0254563133333335</v>
      </c>
      <c r="AE109" s="57"/>
    </row>
    <row r="110" customFormat="false" ht="15" hidden="false" customHeight="false" outlineLevel="0" collapsed="false">
      <c r="A110" s="100" t="s">
        <v>716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0.1858724</v>
      </c>
      <c r="G110" s="4"/>
      <c r="H110" s="95" t="n">
        <f aca="false">IF(G110="",$F$1*C110-B110,G110-B110)</f>
        <v>44.609376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2020/2/17</v>
      </c>
      <c r="M110" s="79" t="n">
        <f aca="false">(L110-K110+1)*B110</f>
        <v>59760</v>
      </c>
      <c r="N110" s="98" t="n">
        <f aca="false">H110/M110*365</f>
        <v>0.272463558232932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0.10405244</v>
      </c>
      <c r="AE110" s="57"/>
    </row>
    <row r="111" customFormat="false" ht="15" hidden="false" customHeight="false" outlineLevel="0" collapsed="false">
      <c r="A111" s="100" t="s">
        <v>717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0.1850462</v>
      </c>
      <c r="G111" s="4"/>
      <c r="H111" s="95" t="n">
        <f aca="false">IF(G111="",$F$1*C111-B111,G111-B111)</f>
        <v>44.411088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2020/2/17</v>
      </c>
      <c r="M111" s="79" t="n">
        <f aca="false">(L111-K111+1)*B111</f>
        <v>59040</v>
      </c>
      <c r="N111" s="98" t="n">
        <f aca="false">H111/M111*365</f>
        <v>0.274560418699187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0.104870492</v>
      </c>
      <c r="AE111" s="57"/>
    </row>
    <row r="112" customFormat="false" ht="15" hidden="false" customHeight="false" outlineLevel="0" collapsed="false">
      <c r="A112" s="100" t="s">
        <v>718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0.1863314</v>
      </c>
      <c r="G112" s="4"/>
      <c r="H112" s="95" t="n">
        <f aca="false">IF(G112="",$F$1*C112-B112,G112-B112)</f>
        <v>44.7195359999999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2020/2/17</v>
      </c>
      <c r="M112" s="79" t="n">
        <f aca="false">(L112-K112+1)*B112</f>
        <v>58800</v>
      </c>
      <c r="N112" s="98" t="n">
        <f aca="false">H112/M112*365</f>
        <v>0.277595759183673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0.103586417333333</v>
      </c>
      <c r="AE112" s="57"/>
    </row>
    <row r="113" customFormat="false" ht="15" hidden="false" customHeight="false" outlineLevel="0" collapsed="false">
      <c r="A113" s="100" t="s">
        <v>719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0.1717352</v>
      </c>
      <c r="G113" s="4"/>
      <c r="H113" s="95" t="n">
        <f aca="false">IF(G113="",$F$1*C113-B113,G113-B113)</f>
        <v>41.216448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2020/2/17</v>
      </c>
      <c r="M113" s="79" t="n">
        <f aca="false">(L113-K113+1)*B113</f>
        <v>58560</v>
      </c>
      <c r="N113" s="98" t="n">
        <f aca="false">H113/M113*365</f>
        <v>0.256898967213114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0.118189210666667</v>
      </c>
      <c r="AE113" s="57"/>
    </row>
    <row r="114" customFormat="false" ht="15" hidden="false" customHeight="false" outlineLevel="0" collapsed="false">
      <c r="A114" s="100" t="s">
        <v>720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0.1498256</v>
      </c>
      <c r="G114" s="4"/>
      <c r="H114" s="95" t="n">
        <f aca="false">IF(G114="",$F$1*C114-B114,G114-B114)</f>
        <v>20.226456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2020/2/17</v>
      </c>
      <c r="M114" s="79" t="n">
        <f aca="false">(L114-K114+1)*B114</f>
        <v>32805</v>
      </c>
      <c r="N114" s="98" t="n">
        <f aca="false">H114/M114*365</f>
        <v>0.225046683127572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0.0701313440000001</v>
      </c>
      <c r="AE114" s="57"/>
    </row>
    <row r="115" customFormat="false" ht="15" hidden="false" customHeight="false" outlineLevel="0" collapsed="false">
      <c r="A115" s="100" t="s">
        <v>721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0.1353008</v>
      </c>
      <c r="G115" s="4"/>
      <c r="H115" s="95" t="n">
        <f aca="false">IF(G115="",$F$1*C115-B115,G115-B115)</f>
        <v>18.265608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2020/2/17</v>
      </c>
      <c r="M115" s="79" t="n">
        <f aca="false">(L115-K115+1)*B115</f>
        <v>32670</v>
      </c>
      <c r="N115" s="98" t="n">
        <f aca="false">H115/M115*365</f>
        <v>0.204069388429752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0.0846513826666668</v>
      </c>
      <c r="AE115" s="57"/>
    </row>
    <row r="116" customFormat="false" ht="15" hidden="false" customHeight="false" outlineLevel="0" collapsed="false">
      <c r="A116" s="100" t="s">
        <v>722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0.1347296</v>
      </c>
      <c r="G116" s="4"/>
      <c r="H116" s="95" t="n">
        <f aca="false">IF(G116="",$F$1*C116-B116,G116-B116)</f>
        <v>18.188496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2020/2/17</v>
      </c>
      <c r="M116" s="79" t="n">
        <f aca="false">(L116-K116+1)*B116</f>
        <v>32265</v>
      </c>
      <c r="N116" s="98" t="n">
        <f aca="false">H116/M116*365</f>
        <v>0.205758594142259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0.0852236786666668</v>
      </c>
      <c r="AE116" s="57"/>
    </row>
    <row r="117" customFormat="false" ht="15" hidden="false" customHeight="false" outlineLevel="0" collapsed="false">
      <c r="A117" s="100" t="s">
        <v>723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0.1453376</v>
      </c>
      <c r="G117" s="4"/>
      <c r="H117" s="95" t="n">
        <f aca="false">IF(G117="",$F$1*C117-B117,G117-B117)</f>
        <v>19.620576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2020/2/17</v>
      </c>
      <c r="M117" s="79" t="n">
        <f aca="false">(L117-K117+1)*B117</f>
        <v>32130</v>
      </c>
      <c r="N117" s="98" t="n">
        <f aca="false">H117/M117*365</f>
        <v>0.222891697478992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0.0746238026666667</v>
      </c>
      <c r="AE117" s="57"/>
    </row>
    <row r="118" customFormat="false" ht="15" hidden="false" customHeight="false" outlineLevel="0" collapsed="false">
      <c r="A118" s="100" t="s">
        <v>724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0.147296</v>
      </c>
      <c r="G118" s="4"/>
      <c r="H118" s="95" t="n">
        <f aca="false">IF(G118="",$F$1*C118-B118,G118-B118)</f>
        <v>19.88496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2020/2/17</v>
      </c>
      <c r="M118" s="79" t="n">
        <f aca="false">(L118-K118+1)*B118</f>
        <v>31995</v>
      </c>
      <c r="N118" s="98" t="n">
        <f aca="false">H118/M118*365</f>
        <v>0.226848270042194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0.0726598800000001</v>
      </c>
      <c r="AE118" s="57"/>
    </row>
    <row r="119" customFormat="false" ht="15" hidden="false" customHeight="false" outlineLevel="0" collapsed="false">
      <c r="A119" s="100" t="s">
        <v>725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0.1372592</v>
      </c>
      <c r="G119" s="4"/>
      <c r="H119" s="95" t="n">
        <f aca="false">IF(G119="",$F$1*C119-B119,G119-B119)</f>
        <v>18.529992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2020/2/17</v>
      </c>
      <c r="M119" s="79" t="n">
        <f aca="false">(L119-K119+1)*B119</f>
        <v>31860</v>
      </c>
      <c r="N119" s="98" t="n">
        <f aca="false">H119/M119*365</f>
        <v>0.212286474576271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0.0826994893333334</v>
      </c>
      <c r="AE119" s="57"/>
    </row>
    <row r="120" customFormat="false" ht="15" hidden="false" customHeight="false" outlineLevel="0" collapsed="false">
      <c r="A120" s="100" t="s">
        <v>726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0.1490912</v>
      </c>
      <c r="G120" s="4"/>
      <c r="H120" s="95" t="n">
        <f aca="false">IF(G120="",$F$1*C120-B120,G120-B120)</f>
        <v>20.127312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2020/2/17</v>
      </c>
      <c r="M120" s="79" t="n">
        <f aca="false">(L120-K120+1)*B120</f>
        <v>31725</v>
      </c>
      <c r="N120" s="98" t="n">
        <f aca="false">H120/M120*365</f>
        <v>0.231567182978723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0.0708646160000001</v>
      </c>
      <c r="AE120" s="57"/>
    </row>
    <row r="121" customFormat="false" ht="15" hidden="false" customHeight="false" outlineLevel="0" collapsed="false">
      <c r="A121" s="100" t="s">
        <v>727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0.1174304</v>
      </c>
      <c r="G121" s="4"/>
      <c r="H121" s="95" t="n">
        <f aca="false">IF(G121="",$F$1*C121-B121,G121-B121)</f>
        <v>15.853104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2020/2/17</v>
      </c>
      <c r="M121" s="79" t="n">
        <f aca="false">(L121-K121+1)*B121</f>
        <v>31320</v>
      </c>
      <c r="N121" s="98" t="n">
        <f aca="false">H121/M121*365</f>
        <v>0.184750413793103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0.102530050666667</v>
      </c>
      <c r="AE121" s="57"/>
    </row>
    <row r="122" customFormat="false" ht="15" hidden="false" customHeight="false" outlineLevel="0" collapsed="false">
      <c r="A122" s="100" t="s">
        <v>728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0.1206944</v>
      </c>
      <c r="G122" s="4"/>
      <c r="H122" s="95" t="n">
        <f aca="false">IF(G122="",$F$1*C122-B122,G122-B122)</f>
        <v>16.293744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2020/2/17</v>
      </c>
      <c r="M122" s="79" t="n">
        <f aca="false">(L122-K122+1)*B122</f>
        <v>31185</v>
      </c>
      <c r="N122" s="98" t="n">
        <f aca="false">H122/M122*365</f>
        <v>0.190707601731602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0.0992633</v>
      </c>
      <c r="AE122" s="57"/>
    </row>
    <row r="123" customFormat="false" ht="15" hidden="false" customHeight="false" outlineLevel="0" collapsed="false">
      <c r="A123" s="100" t="s">
        <v>729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0.129752</v>
      </c>
      <c r="G123" s="4"/>
      <c r="H123" s="95" t="n">
        <f aca="false">IF(G123="",$F$1*C123-B123,G123-B123)</f>
        <v>17.51652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2020/2/17</v>
      </c>
      <c r="M123" s="79" t="n">
        <f aca="false">(L123-K123+1)*B123</f>
        <v>31050</v>
      </c>
      <c r="N123" s="98" t="n">
        <f aca="false">H123/M123*365</f>
        <v>0.205910782608695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0.0902035800000001</v>
      </c>
      <c r="AE123" s="57"/>
    </row>
    <row r="124" customFormat="false" ht="15" hidden="false" customHeight="false" outlineLevel="0" collapsed="false">
      <c r="A124" s="100" t="s">
        <v>730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0.133016</v>
      </c>
      <c r="G124" s="4"/>
      <c r="H124" s="95" t="n">
        <f aca="false">IF(G124="",$F$1*C124-B124,G124-B124)</f>
        <v>17.95716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2020/2/17</v>
      </c>
      <c r="M124" s="79" t="n">
        <f aca="false">(L124-K124+1)*B124</f>
        <v>30915</v>
      </c>
      <c r="N124" s="98" t="n">
        <f aca="false">H124/M124*365</f>
        <v>0.212012401746725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0.0869402866666668</v>
      </c>
      <c r="AE124" s="57"/>
    </row>
    <row r="125" customFormat="false" ht="15" hidden="false" customHeight="false" outlineLevel="0" collapsed="false">
      <c r="A125" s="100" t="s">
        <v>731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0.1287728</v>
      </c>
      <c r="G125" s="4"/>
      <c r="H125" s="95" t="n">
        <f aca="false">IF(G125="",$F$1*C125-B125,G125-B125)</f>
        <v>17.384328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2020/2/17</v>
      </c>
      <c r="M125" s="79" t="n">
        <f aca="false">(L125-K125+1)*B125</f>
        <v>30780</v>
      </c>
      <c r="N125" s="98" t="n">
        <f aca="false">H125/M125*365</f>
        <v>0.206149438596491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0.0911878099999999</v>
      </c>
      <c r="AE125" s="57"/>
    </row>
    <row r="126" customFormat="false" ht="15" hidden="false" customHeight="false" outlineLevel="0" collapsed="false">
      <c r="A126" s="100" t="s">
        <v>732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0.1659824</v>
      </c>
      <c r="G126" s="4"/>
      <c r="H126" s="95" t="n">
        <f aca="false">IF(G126="",$F$1*C126-B126,G126-B126)</f>
        <v>22.407624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2020/2/17</v>
      </c>
      <c r="M126" s="79" t="n">
        <f aca="false">(L126-K126+1)*B126</f>
        <v>30375</v>
      </c>
      <c r="N126" s="98" t="n">
        <f aca="false">H126/M126*365</f>
        <v>0.269260337777777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0.0539716180000003</v>
      </c>
      <c r="AE126" s="57"/>
    </row>
    <row r="127" customFormat="false" ht="15" hidden="false" customHeight="false" outlineLevel="0" collapsed="false">
      <c r="A127" s="100" t="s">
        <v>733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0.1635344</v>
      </c>
      <c r="G127" s="4"/>
      <c r="H127" s="95" t="n">
        <f aca="false">IF(G127="",$F$1*C127-B127,G127-B127)</f>
        <v>22.077144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2020/2/17</v>
      </c>
      <c r="M127" s="79" t="n">
        <f aca="false">(L127-K127+1)*B127</f>
        <v>30240</v>
      </c>
      <c r="N127" s="98" t="n">
        <f aca="false">H127/M127*365</f>
        <v>0.266473464285714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0.056420878</v>
      </c>
      <c r="AE127" s="57"/>
    </row>
    <row r="128" customFormat="false" ht="15" hidden="false" customHeight="false" outlineLevel="0" collapsed="false">
      <c r="A128" s="100" t="s">
        <v>734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0.1716944</v>
      </c>
      <c r="G128" s="4"/>
      <c r="H128" s="95" t="n">
        <f aca="false">IF(G128="",$F$1*C128-B128,G128-B128)</f>
        <v>23.178744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2020/2/17</v>
      </c>
      <c r="M128" s="79" t="n">
        <f aca="false">(L128-K128+1)*B128</f>
        <v>30105</v>
      </c>
      <c r="N128" s="98" t="n">
        <f aca="false">H128/M128*365</f>
        <v>0.281024466367713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0.0482599486666668</v>
      </c>
      <c r="AE128" s="57"/>
    </row>
    <row r="129" customFormat="false" ht="15" hidden="false" customHeight="false" outlineLevel="0" collapsed="false">
      <c r="A129" s="100" t="s">
        <v>735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0.1716128</v>
      </c>
      <c r="G129" s="4"/>
      <c r="H129" s="95" t="n">
        <f aca="false">IF(G129="",$F$1*C129-B129,G129-B129)</f>
        <v>23.167728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2020/2/17</v>
      </c>
      <c r="M129" s="79" t="n">
        <f aca="false">(L129-K129+1)*B129</f>
        <v>29970</v>
      </c>
      <c r="N129" s="98" t="n">
        <f aca="false">H129/M129*365</f>
        <v>0.28215618018018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0.0483352839999999</v>
      </c>
      <c r="AE129" s="57"/>
    </row>
    <row r="130" customFormat="false" ht="15" hidden="false" customHeight="false" outlineLevel="0" collapsed="false">
      <c r="A130" s="100" t="s">
        <v>736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0.1672064</v>
      </c>
      <c r="G130" s="4"/>
      <c r="H130" s="95" t="n">
        <f aca="false">IF(G130="",$F$1*C130-B130,G130-B130)</f>
        <v>22.572864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2020/2/17</v>
      </c>
      <c r="M130" s="79" t="n">
        <f aca="false">(L130-K130+1)*B130</f>
        <v>29835</v>
      </c>
      <c r="N130" s="98" t="n">
        <f aca="false">H130/M130*365</f>
        <v>0.276155366515837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0.0527466880000002</v>
      </c>
      <c r="AE130" s="57"/>
    </row>
    <row r="131" customFormat="false" ht="15" hidden="false" customHeight="false" outlineLevel="0" collapsed="false">
      <c r="A131" s="100" t="s">
        <v>737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0.1528448</v>
      </c>
      <c r="G131" s="4"/>
      <c r="H131" s="95" t="n">
        <f aca="false">IF(G131="",$F$1*C131-B131,G131-B131)</f>
        <v>20.634048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2020/2/17</v>
      </c>
      <c r="M131" s="79" t="n">
        <f aca="false">(L131-K131+1)*B131</f>
        <v>29430</v>
      </c>
      <c r="N131" s="98" t="n">
        <f aca="false">H131/M131*365</f>
        <v>0.255909871559633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0.0671034666666669</v>
      </c>
      <c r="AE131" s="57"/>
    </row>
    <row r="132" customFormat="false" ht="15" hidden="false" customHeight="false" outlineLevel="0" collapsed="false">
      <c r="A132" s="100" t="s">
        <v>738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0.1512944</v>
      </c>
      <c r="G132" s="4"/>
      <c r="H132" s="95" t="n">
        <f aca="false">IF(G132="",$F$1*C132-B132,G132-B132)</f>
        <v>20.424744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2020/2/17</v>
      </c>
      <c r="M132" s="79" t="n">
        <f aca="false">(L132-K132+1)*B132</f>
        <v>29295</v>
      </c>
      <c r="N132" s="98" t="n">
        <f aca="false">H132/M132*365</f>
        <v>0.2544813640553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0.068664584</v>
      </c>
      <c r="AE132" s="57"/>
    </row>
    <row r="133" customFormat="false" ht="15" hidden="false" customHeight="false" outlineLevel="0" collapsed="false">
      <c r="A133" s="100" t="s">
        <v>739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0.151784</v>
      </c>
      <c r="G133" s="4"/>
      <c r="H133" s="95" t="n">
        <f aca="false">IF(G133="",$F$1*C133-B133,G133-B133)</f>
        <v>20.49084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2020/2/17</v>
      </c>
      <c r="M133" s="79" t="n">
        <f aca="false">(L133-K133+1)*B133</f>
        <v>29160</v>
      </c>
      <c r="N133" s="98" t="n">
        <f aca="false">H133/M133*365</f>
        <v>0.256486851851852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0.0681756000000001</v>
      </c>
      <c r="AE133" s="57"/>
    </row>
    <row r="134" customFormat="false" ht="15" hidden="false" customHeight="false" outlineLevel="0" collapsed="false">
      <c r="A134" s="100" t="s">
        <v>740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0.1703888</v>
      </c>
      <c r="G134" s="4"/>
      <c r="H134" s="95" t="n">
        <f aca="false">IF(G134="",$F$1*C134-B134,G134-B134)</f>
        <v>23.002488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2020/2/17</v>
      </c>
      <c r="M134" s="79" t="n">
        <f aca="false">(L134-K134+1)*B134</f>
        <v>29025</v>
      </c>
      <c r="N134" s="98" t="n">
        <f aca="false">H134/M134*365</f>
        <v>0.289264706976744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0.049560934</v>
      </c>
      <c r="AE134" s="57"/>
    </row>
    <row r="135" customFormat="false" ht="15" hidden="false" customHeight="false" outlineLevel="0" collapsed="false">
      <c r="A135" s="100" t="s">
        <v>741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0.1626368</v>
      </c>
      <c r="G135" s="4"/>
      <c r="H135" s="95" t="n">
        <f aca="false">IF(G135="",$F$1*C135-B135,G135-B135)</f>
        <v>21.955968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2020/2/17</v>
      </c>
      <c r="M135" s="79" t="n">
        <f aca="false">(L135-K135+1)*B135</f>
        <v>28890</v>
      </c>
      <c r="N135" s="98" t="n">
        <f aca="false">H135/M135*365</f>
        <v>0.277394542056075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0.0573155733333334</v>
      </c>
      <c r="AE135" s="57"/>
    </row>
    <row r="136" customFormat="false" ht="15" hidden="false" customHeight="false" outlineLevel="0" collapsed="false">
      <c r="A136" s="100" t="s">
        <v>742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0.17575145</v>
      </c>
      <c r="H136" s="95" t="n">
        <f aca="false">IF(G136="",$F$1*C136-B136,G136-B136)</f>
        <v>168.721392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2020/2/17</v>
      </c>
      <c r="M136" s="79" t="n">
        <f aca="false">(L136-K136+1)*B136</f>
        <v>202560</v>
      </c>
      <c r="N136" s="98" t="n">
        <f aca="false">H136/M136*365</f>
        <v>0.30402502014218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0.11424855</v>
      </c>
      <c r="AE136" s="57"/>
    </row>
    <row r="137" customFormat="false" ht="15" hidden="false" customHeight="false" outlineLevel="0" collapsed="false">
      <c r="A137" s="100" t="s">
        <v>743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0.165401</v>
      </c>
      <c r="H137" s="95" t="n">
        <f aca="false">IF(G137="",$F$1*C137-B137,G137-B137)</f>
        <v>39.69624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2020/2/17</v>
      </c>
      <c r="M137" s="79" t="n">
        <f aca="false">(L137-K137+1)*B137</f>
        <v>50400</v>
      </c>
      <c r="N137" s="98" t="n">
        <f aca="false">H137/M137*365</f>
        <v>0.28748269047619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0.124522146666667</v>
      </c>
      <c r="AE137" s="57"/>
    </row>
    <row r="138" customFormat="false" ht="15" hidden="false" customHeight="false" outlineLevel="0" collapsed="false">
      <c r="A138" s="100" t="s">
        <v>744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0.1546145</v>
      </c>
      <c r="H138" s="95" t="n">
        <f aca="false">IF(G138="",$F$1*C138-B138,G138-B138)</f>
        <v>37.10748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2020/2/17</v>
      </c>
      <c r="M138" s="79" t="n">
        <f aca="false">(L138-K138+1)*B138</f>
        <v>50160</v>
      </c>
      <c r="N138" s="98" t="n">
        <f aca="false">H138/M138*365</f>
        <v>0.270020538277512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0.13530422</v>
      </c>
      <c r="AE138" s="57"/>
    </row>
    <row r="139" customFormat="false" ht="15" hidden="false" customHeight="false" outlineLevel="0" collapsed="false">
      <c r="A139" s="100" t="s">
        <v>745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0.1504784</v>
      </c>
      <c r="H139" s="95" t="n">
        <f aca="false">IF(G139="",$F$1*C139-B139,G139-B139)</f>
        <v>20.314584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2020/2/17</v>
      </c>
      <c r="M139" s="79" t="n">
        <f aca="false">(L139-K139+1)*B139</f>
        <v>28080</v>
      </c>
      <c r="N139" s="98" t="n">
        <f aca="false">H139/M139*365</f>
        <v>0.264060653846154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0.06947322</v>
      </c>
      <c r="AE139" s="57"/>
    </row>
    <row r="140" customFormat="false" ht="15" hidden="false" customHeight="false" outlineLevel="0" collapsed="false">
      <c r="A140" s="100" t="s">
        <v>746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0.1486832</v>
      </c>
      <c r="H140" s="95" t="n">
        <f aca="false">IF(G140="",$F$1*C140-B140,G140-B140)</f>
        <v>20.072232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2020/2/17</v>
      </c>
      <c r="M140" s="79" t="n">
        <f aca="false">(L140-K140+1)*B140</f>
        <v>27945</v>
      </c>
      <c r="N140" s="98" t="n">
        <f aca="false">H140/M140*365</f>
        <v>0.262170859903381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0.0712688300000001</v>
      </c>
      <c r="AE140" s="57"/>
    </row>
    <row r="141" customFormat="false" ht="15" hidden="false" customHeight="false" outlineLevel="0" collapsed="false">
      <c r="A141" s="100" t="s">
        <v>747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0.148928</v>
      </c>
      <c r="H141" s="95" t="n">
        <f aca="false">IF(G141="",$F$1*C141-B141,G141-B141)</f>
        <v>20.10528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2020/2/17</v>
      </c>
      <c r="M141" s="79" t="n">
        <f aca="false">(L141-K141+1)*B141</f>
        <v>27540</v>
      </c>
      <c r="N141" s="98" t="n">
        <f aca="false">H141/M141*365</f>
        <v>0.26646431372549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0.0710244266666668</v>
      </c>
      <c r="AE141" s="57"/>
    </row>
    <row r="142" customFormat="false" ht="15" hidden="false" customHeight="false" outlineLevel="0" collapsed="false">
      <c r="A142" s="100" t="s">
        <v>748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0.1428896</v>
      </c>
      <c r="H142" s="95" t="n">
        <f aca="false">IF(G142="",$F$1*C142-B142,G142-B142)</f>
        <v>19.290096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2020/2/17</v>
      </c>
      <c r="M142" s="79" t="n">
        <f aca="false">(L142-K142+1)*B142</f>
        <v>27405</v>
      </c>
      <c r="N142" s="98" t="n">
        <f aca="false">H142/M142*365</f>
        <v>0.256919724137931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0.0770662693333335</v>
      </c>
      <c r="AE142" s="57"/>
    </row>
    <row r="143" customFormat="false" ht="15" hidden="false" customHeight="false" outlineLevel="0" collapsed="false">
      <c r="A143" s="100" t="s">
        <v>749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0.1470512</v>
      </c>
      <c r="H143" s="95" t="n">
        <f aca="false">IF(G143="",$F$1*C143-B143,G143-B143)</f>
        <v>19.851912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2020/2/17</v>
      </c>
      <c r="M143" s="79" t="n">
        <f aca="false">(L143-K143+1)*B143</f>
        <v>27270</v>
      </c>
      <c r="N143" s="98" t="n">
        <f aca="false">H143/M143*365</f>
        <v>0.265711326732673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0.072904228666667</v>
      </c>
      <c r="AE143" s="57"/>
    </row>
    <row r="144" customFormat="false" ht="15" hidden="false" customHeight="false" outlineLevel="0" collapsed="false">
      <c r="A144" s="100" t="s">
        <v>750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0.1544768</v>
      </c>
      <c r="H144" s="95" t="n">
        <f aca="false">IF(G144="",$F$1*C144-B144,G144-B144)</f>
        <v>20.854368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2020/2/17</v>
      </c>
      <c r="M144" s="79" t="n">
        <f aca="false">(L144-K144+1)*B144</f>
        <v>27135</v>
      </c>
      <c r="N144" s="98" t="n">
        <f aca="false">H144/M144*365</f>
        <v>0.280517572139303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0.0654761840000003</v>
      </c>
      <c r="AE144" s="57"/>
    </row>
    <row r="145" customFormat="false" ht="15" hidden="false" customHeight="false" outlineLevel="0" collapsed="false">
      <c r="A145" s="100" t="s">
        <v>751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0.1679714</v>
      </c>
      <c r="H145" s="95" t="n">
        <f aca="false">IF(G145="",$F$1*C145-B145,G145-B145)</f>
        <v>40.313136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2020/2/17</v>
      </c>
      <c r="M145" s="79" t="n">
        <f aca="false">(L145-K145+1)*B145</f>
        <v>48000</v>
      </c>
      <c r="N145" s="98" t="n">
        <f aca="false">H145/M145*365</f>
        <v>0.306547805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0.1220286</v>
      </c>
      <c r="AE145" s="57"/>
    </row>
    <row r="146" customFormat="false" ht="15" hidden="false" customHeight="false" outlineLevel="0" collapsed="false">
      <c r="A146" s="100" t="s">
        <v>752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0.1811447</v>
      </c>
      <c r="H146" s="95" t="n">
        <f aca="false">IF(G146="",$F$1*C146-B146,G146-B146)</f>
        <v>43.474728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2020/2/17</v>
      </c>
      <c r="M146" s="79" t="n">
        <f aca="false">(L146-K146+1)*B146</f>
        <v>47280</v>
      </c>
      <c r="N146" s="98" t="n">
        <f aca="false">H146/M146*365</f>
        <v>0.33562342893401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0.1088553</v>
      </c>
      <c r="AE146" s="57"/>
    </row>
    <row r="147" customFormat="false" ht="15" hidden="false" customHeight="false" outlineLevel="0" collapsed="false">
      <c r="A147" s="100" t="s">
        <v>753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0.2057012</v>
      </c>
      <c r="H147" s="95" t="n">
        <f aca="false">IF(G147="",$F$1*C147-B147,G147-B147)</f>
        <v>74.052432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2020/2/17</v>
      </c>
      <c r="M147" s="79" t="n">
        <f aca="false">(L147-K147+1)*B147</f>
        <v>70560</v>
      </c>
      <c r="N147" s="98" t="n">
        <f aca="false">H147/M147*365</f>
        <v>0.383066010204081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0.0842988000000002</v>
      </c>
      <c r="AE147" s="57"/>
    </row>
    <row r="148" customFormat="false" ht="15" hidden="false" customHeight="false" outlineLevel="0" collapsed="false">
      <c r="A148" s="100" t="s">
        <v>754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0.210995</v>
      </c>
      <c r="H148" s="95" t="n">
        <f aca="false">IF(G148="",$F$1*C148-B148,G148-B148)</f>
        <v>75.9582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2020/2/17</v>
      </c>
      <c r="M148" s="79" t="n">
        <f aca="false">(L148-K148+1)*B148</f>
        <v>70200</v>
      </c>
      <c r="N148" s="98" t="n">
        <f aca="false">H148/M148*365</f>
        <v>0.394939358974359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0.0790050000000001</v>
      </c>
      <c r="AE148" s="57"/>
    </row>
    <row r="149" customFormat="false" ht="15" hidden="false" customHeight="false" outlineLevel="0" collapsed="false">
      <c r="A149" s="100" t="s">
        <v>755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0.2041406</v>
      </c>
      <c r="H149" s="95" t="n">
        <f aca="false">IF(G149="",$F$1*C149-B149,G149-B149)</f>
        <v>48.9937439999999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2020/2/17</v>
      </c>
      <c r="M149" s="79" t="n">
        <f aca="false">(L149-K149+1)*B149</f>
        <v>46560</v>
      </c>
      <c r="N149" s="98" t="n">
        <f aca="false">H149/M149*365</f>
        <v>0.384078963917525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0.0858594000000003</v>
      </c>
      <c r="AE149" s="57"/>
    </row>
    <row r="150" customFormat="false" ht="15" hidden="false" customHeight="false" outlineLevel="0" collapsed="false">
      <c r="A150" s="100" t="s">
        <v>756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0.2178188</v>
      </c>
      <c r="H150" s="95" t="n">
        <f aca="false">IF(G150="",$F$1*C150-B150,G150-B150)</f>
        <v>52.276512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2020/2/17</v>
      </c>
      <c r="M150" s="79" t="n">
        <f aca="false">(L150-K150+1)*B150</f>
        <v>46320</v>
      </c>
      <c r="N150" s="98" t="n">
        <f aca="false">H150/M150*365</f>
        <v>0.41193710880829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0.0721812000000002</v>
      </c>
      <c r="AE150" s="57"/>
    </row>
    <row r="151" customFormat="false" ht="15" hidden="false" customHeight="false" outlineLevel="0" collapsed="false">
      <c r="A151" s="100" t="s">
        <v>757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0.1965212</v>
      </c>
      <c r="H151" s="95" t="n">
        <f aca="false">IF(G151="",$F$1*C151-B151,G151-B151)</f>
        <v>47.165088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2020/2/17</v>
      </c>
      <c r="M151" s="79" t="n">
        <f aca="false">(L151-K151+1)*B151</f>
        <v>45600</v>
      </c>
      <c r="N151" s="98" t="n">
        <f aca="false">H151/M151*365</f>
        <v>0.377527568421052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0.0934788000000002</v>
      </c>
      <c r="AE151" s="57"/>
    </row>
    <row r="152" customFormat="false" ht="15" hidden="false" customHeight="false" outlineLevel="0" collapsed="false">
      <c r="A152" s="100" t="s">
        <v>758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0.2025341</v>
      </c>
      <c r="H152" s="95" t="n">
        <f aca="false">IF(G152="",$F$1*C152-B152,G152-B152)</f>
        <v>48.608184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2020/2/17</v>
      </c>
      <c r="M152" s="79" t="n">
        <f aca="false">(L152-K152+1)*B152</f>
        <v>45360</v>
      </c>
      <c r="N152" s="98" t="n">
        <f aca="false">H152/M152*365</f>
        <v>0.391137283068783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0.0874659000000001</v>
      </c>
      <c r="AE152" s="57"/>
    </row>
    <row r="153" customFormat="false" ht="15" hidden="false" customHeight="false" outlineLevel="0" collapsed="false">
      <c r="A153" s="58" t="s">
        <v>759</v>
      </c>
      <c r="B153" s="59" t="n">
        <v>90</v>
      </c>
      <c r="C153" s="101" t="n">
        <v>97.72</v>
      </c>
      <c r="D153" s="102" t="n">
        <v>0.9206</v>
      </c>
      <c r="E153" s="62" t="n">
        <v>0.19</v>
      </c>
      <c r="F153" s="76" t="n">
        <v>0.196888888888889</v>
      </c>
      <c r="G153" s="103" t="n">
        <v>107.72</v>
      </c>
      <c r="H153" s="104" t="n">
        <v>17.72</v>
      </c>
      <c r="I153" s="59" t="s">
        <v>760</v>
      </c>
      <c r="J153" s="66" t="s">
        <v>761</v>
      </c>
      <c r="K153" s="105" t="n">
        <v>43691</v>
      </c>
      <c r="L153" s="106" t="n">
        <v>43850</v>
      </c>
      <c r="M153" s="107" t="n">
        <v>14400</v>
      </c>
      <c r="N153" s="69" t="n">
        <v>0.449152777777778</v>
      </c>
      <c r="O153" s="70" t="n">
        <v>89.961032</v>
      </c>
      <c r="P153" s="70" t="n">
        <v>-0.038967999999997</v>
      </c>
      <c r="Q153" s="71" t="n">
        <v>0.6</v>
      </c>
      <c r="R153" s="72" t="n">
        <v>18927.64</v>
      </c>
      <c r="S153" s="73" t="n">
        <v>17424.785384</v>
      </c>
      <c r="T153" s="73"/>
      <c r="U153" s="108"/>
      <c r="V153" s="74" t="n">
        <v>7247.82</v>
      </c>
      <c r="W153" s="74" t="n">
        <v>24672.605384</v>
      </c>
      <c r="X153" s="75" t="n">
        <v>24320</v>
      </c>
      <c r="Y153" s="72" t="n">
        <v>352.605384000002</v>
      </c>
      <c r="Z153" s="76" t="n">
        <v>0.014498576644737</v>
      </c>
      <c r="AA153" s="76" t="n">
        <v>0.0206537995733411</v>
      </c>
      <c r="AB153" s="76" t="n">
        <v>0.0048258151315792</v>
      </c>
      <c r="AC153" s="76" t="n">
        <v>-0.00615522292860415</v>
      </c>
      <c r="AD153" s="77" t="s">
        <v>30</v>
      </c>
      <c r="AE153" s="57"/>
    </row>
    <row r="154" customFormat="false" ht="15" hidden="false" customHeight="false" outlineLevel="0" collapsed="false">
      <c r="A154" s="58" t="s">
        <v>762</v>
      </c>
      <c r="B154" s="59" t="n">
        <v>90</v>
      </c>
      <c r="C154" s="101" t="n">
        <v>97.25</v>
      </c>
      <c r="D154" s="102" t="n">
        <v>0.925</v>
      </c>
      <c r="E154" s="62" t="n">
        <v>0.19</v>
      </c>
      <c r="F154" s="76" t="n">
        <v>0.191111111111111</v>
      </c>
      <c r="G154" s="103" t="n">
        <v>107.2</v>
      </c>
      <c r="H154" s="104" t="n">
        <v>17.2</v>
      </c>
      <c r="I154" s="59" t="s">
        <v>760</v>
      </c>
      <c r="J154" s="66" t="s">
        <v>763</v>
      </c>
      <c r="K154" s="105" t="n">
        <v>43692</v>
      </c>
      <c r="L154" s="106" t="n">
        <v>43850</v>
      </c>
      <c r="M154" s="107" t="n">
        <v>14310</v>
      </c>
      <c r="N154" s="69" t="n">
        <v>0.438714185883997</v>
      </c>
      <c r="O154" s="70" t="n">
        <v>89.95625</v>
      </c>
      <c r="P154" s="70" t="n">
        <v>-0.0437499999999886</v>
      </c>
      <c r="Q154" s="71" t="n">
        <v>0.6</v>
      </c>
      <c r="R154" s="72" t="n">
        <v>19024.89</v>
      </c>
      <c r="S154" s="73" t="n">
        <v>17598.02325</v>
      </c>
      <c r="T154" s="73"/>
      <c r="U154" s="108"/>
      <c r="V154" s="74" t="n">
        <v>7247.82</v>
      </c>
      <c r="W154" s="74" t="n">
        <v>24845.84325</v>
      </c>
      <c r="X154" s="75" t="n">
        <v>24410</v>
      </c>
      <c r="Y154" s="72" t="n">
        <v>435.843250000002</v>
      </c>
      <c r="Z154" s="76" t="n">
        <v>0.0178551106104057</v>
      </c>
      <c r="AA154" s="76" t="n">
        <v>0.0253955645494921</v>
      </c>
      <c r="AB154" s="76" t="n">
        <v>0.0095910794756251</v>
      </c>
      <c r="AC154" s="76" t="n">
        <v>-0.00754045393908642</v>
      </c>
      <c r="AD154" s="77" t="s">
        <v>30</v>
      </c>
      <c r="AE154" s="57"/>
    </row>
    <row r="155" customFormat="false" ht="15" hidden="false" customHeight="false" outlineLevel="0" collapsed="false">
      <c r="A155" s="100" t="s">
        <v>764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0.18627632</v>
      </c>
      <c r="H155" s="95" t="n">
        <f aca="false">IF(G155="",$F$1*C155-B155,G155-B155)</f>
        <v>27.941448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2020/2/17</v>
      </c>
      <c r="M155" s="79" t="n">
        <f aca="false">(L155-K155+1)*B155</f>
        <v>27900</v>
      </c>
      <c r="N155" s="98" t="n">
        <f aca="false">H155/M155*365</f>
        <v>0.365542240860215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0.0437236800000002</v>
      </c>
      <c r="AE155" s="57"/>
    </row>
    <row r="156" customFormat="false" ht="15" hidden="false" customHeight="false" outlineLevel="0" collapsed="false">
      <c r="A156" s="100" t="s">
        <v>765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0.151172</v>
      </c>
      <c r="H156" s="95" t="n">
        <f aca="false">IF(G156="",$F$1*C156-B156,G156-B156)</f>
        <v>22.6758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2020/2/17</v>
      </c>
      <c r="M156" s="79" t="n">
        <f aca="false">(L156-K156+1)*B156</f>
        <v>27450</v>
      </c>
      <c r="N156" s="98" t="n">
        <f aca="false">H156/M156*365</f>
        <v>0.301517923497267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0.0788280000000002</v>
      </c>
      <c r="AE156" s="57"/>
    </row>
    <row r="157" customFormat="false" ht="15" hidden="false" customHeight="false" outlineLevel="0" collapsed="false">
      <c r="A157" s="100" t="s">
        <v>766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0.1517024</v>
      </c>
      <c r="H157" s="95" t="n">
        <f aca="false">IF(G157="",$F$1*C157-B157,G157-B157)</f>
        <v>20.479824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2020/2/17</v>
      </c>
      <c r="M157" s="79" t="n">
        <f aca="false">(L157-K157+1)*B157</f>
        <v>24570</v>
      </c>
      <c r="N157" s="98" t="n">
        <f aca="false">H157/M157*365</f>
        <v>0.304238329670329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0.0414498031797141</v>
      </c>
      <c r="AA157" s="40" t="n">
        <f aca="false">S157/(X157-V157)-1</f>
        <v>0.058521897258538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0.0682976000000002</v>
      </c>
      <c r="AE157" s="57"/>
    </row>
    <row r="158" customFormat="false" ht="15" hidden="false" customHeight="false" outlineLevel="0" collapsed="false">
      <c r="A158" s="100" t="s">
        <v>767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0.1496624</v>
      </c>
      <c r="H158" s="95" t="n">
        <f aca="false">IF(G158="",$F$1*C158-B158,G158-B158)</f>
        <v>20.204424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2020/2/17</v>
      </c>
      <c r="M158" s="79" t="n">
        <f aca="false">(L158-K158+1)*B158</f>
        <v>24435</v>
      </c>
      <c r="N158" s="98" t="n">
        <f aca="false">H158/M158*365</f>
        <v>0.301805392265193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0.0599404043947216</v>
      </c>
      <c r="AB158" s="40" t="n">
        <f aca="false">SUM($C$2:C158)*D158/SUM($B$2:B158)-1</f>
        <v>0.0444450768614895</v>
      </c>
      <c r="AC158" s="40" t="n">
        <f aca="false">Z158-AA158</f>
        <v>-0.0173914035940812</v>
      </c>
      <c r="AD158" s="57" t="n">
        <f aca="false">IF(E158-F158&lt;0,"达成",E158-F158)</f>
        <v>0.0703376000000003</v>
      </c>
      <c r="AE158" s="57"/>
    </row>
    <row r="159" customFormat="false" ht="15" hidden="false" customHeight="false" outlineLevel="0" collapsed="false">
      <c r="A159" s="100" t="s">
        <v>768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0.1486016</v>
      </c>
      <c r="H159" s="95" t="n">
        <f aca="false">IF(G159="",$F$1*C159-B159,G159-B159)</f>
        <v>20.061216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2020/2/17</v>
      </c>
      <c r="M159" s="79" t="n">
        <f aca="false">(L159-K159+1)*B159</f>
        <v>24300</v>
      </c>
      <c r="N159" s="98" t="n">
        <f aca="false">H159/M159*365</f>
        <v>0.301331022222222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0.0430208742185942</v>
      </c>
      <c r="AA159" s="40" t="n">
        <f aca="false">S159/(X159-V159)-1</f>
        <v>0.0604722880723201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0.0713984000000002</v>
      </c>
      <c r="AE159" s="57"/>
    </row>
    <row r="160" customFormat="false" ht="15" hidden="false" customHeight="false" outlineLevel="0" collapsed="false">
      <c r="A160" s="100" t="s">
        <v>769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0.1483568</v>
      </c>
      <c r="H160" s="95" t="n">
        <f aca="false">IF(G160="",$F$1*C160-B160,G160-B160)</f>
        <v>20.028168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2020/2/17</v>
      </c>
      <c r="M160" s="79" t="n">
        <f aca="false">(L160-K160+1)*B160</f>
        <v>24165</v>
      </c>
      <c r="N160" s="98" t="n">
        <f aca="false">H160/M160*365</f>
        <v>0.302515262569832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0.0429447276039603</v>
      </c>
      <c r="AA160" s="40" t="n">
        <f aca="false">S160/(X160-V160)-1</f>
        <v>0.060234614474469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0.0716432000000003</v>
      </c>
      <c r="AE160" s="57"/>
    </row>
    <row r="161" customFormat="false" ht="15" hidden="false" customHeight="false" outlineLevel="0" collapsed="false">
      <c r="A161" s="100" t="s">
        <v>770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0.1543952</v>
      </c>
      <c r="H161" s="95" t="n">
        <f aca="false">IF(G161="",$F$1*C161-B161,G161-B161)</f>
        <v>20.843352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2020/2/17</v>
      </c>
      <c r="M161" s="79" t="n">
        <f aca="false">(L161-K161+1)*B161</f>
        <v>23760</v>
      </c>
      <c r="N161" s="98" t="n">
        <f aca="false">H161/M161*365</f>
        <v>0.320194590909091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984.755007999996</v>
      </c>
      <c r="Z161" s="40" t="n">
        <f aca="false">W161/X161-1</f>
        <v>0.0387927913334645</v>
      </c>
      <c r="AA161" s="40" t="n">
        <f aca="false">S161/(X161-V161)-1</f>
        <v>0.0542948246640325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0.0656048000000002</v>
      </c>
      <c r="AE161" s="57"/>
    </row>
    <row r="162" customFormat="false" ht="15" hidden="false" customHeight="false" outlineLevel="0" collapsed="false">
      <c r="A162" s="100" t="s">
        <v>771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0.1360352</v>
      </c>
      <c r="H162" s="95" t="n">
        <f aca="false">IF(G162="",$F$1*C162-B162,G162-B162)</f>
        <v>18.364752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2020/2/17</v>
      </c>
      <c r="M162" s="79" t="n">
        <f aca="false">(L162-K162+1)*B162</f>
        <v>23625</v>
      </c>
      <c r="N162" s="98" t="n">
        <f aca="false">H162/M162*365</f>
        <v>0.28373056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0.0506829426332287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-0.020103832453269</v>
      </c>
      <c r="AD162" s="57" t="n">
        <f aca="false">IF(E162-F162&lt;0,"达成",E162-F162)</f>
        <v>0.0839648000000002</v>
      </c>
      <c r="AE162" s="57"/>
    </row>
    <row r="163" customFormat="false" ht="15" hidden="false" customHeight="false" outlineLevel="0" collapsed="false">
      <c r="A163" s="100" t="s">
        <v>772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0.136688</v>
      </c>
      <c r="H163" s="95" t="n">
        <f aca="false">IF(G163="",$F$1*C163-B163,G163-B163)</f>
        <v>18.45288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2020/2/17</v>
      </c>
      <c r="M163" s="79" t="n">
        <f aca="false">(L163-K163+1)*B163</f>
        <v>23490</v>
      </c>
      <c r="N163" s="98" t="n">
        <f aca="false">H163/M163*365</f>
        <v>0.286730574712644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0.0499412297018123</v>
      </c>
      <c r="AA163" s="40" t="n">
        <f aca="false">S163/(X163-V163)-1</f>
        <v>0.0696055695657887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0.0833120000000001</v>
      </c>
      <c r="AE163" s="57"/>
    </row>
    <row r="164" customFormat="false" ht="15" hidden="false" customHeight="false" outlineLevel="0" collapsed="false">
      <c r="A164" s="100" t="s">
        <v>773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0.1349744</v>
      </c>
      <c r="H164" s="95" t="n">
        <f aca="false">IF(G164="",$F$1*C164-B164,G164-B164)</f>
        <v>18.221544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2020/2/17</v>
      </c>
      <c r="M164" s="79" t="n">
        <f aca="false">(L164-K164+1)*B164</f>
        <v>23355</v>
      </c>
      <c r="N164" s="98" t="n">
        <f aca="false">H164/M164*365</f>
        <v>0.284772578034682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0.0508593825901511</v>
      </c>
      <c r="AA164" s="40" t="n">
        <f aca="false">S164/(X164-V164)-1</f>
        <v>0.0707394425574555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0.0850256000000001</v>
      </c>
      <c r="AE164" s="57"/>
    </row>
    <row r="165" customFormat="false" ht="15" hidden="false" customHeight="false" outlineLevel="0" collapsed="false">
      <c r="A165" s="100" t="s">
        <v>774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0.1447664</v>
      </c>
      <c r="H165" s="95" t="n">
        <f aca="false">IF(G165="",$F$1*C165-B165,G165-B165)</f>
        <v>19.543464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2020/2/17</v>
      </c>
      <c r="M165" s="79" t="n">
        <f aca="false">(L165-K165+1)*B165</f>
        <v>23220</v>
      </c>
      <c r="N165" s="98" t="n">
        <f aca="false">H165/M165*365</f>
        <v>0.30720776744186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0.0611295981513269</v>
      </c>
      <c r="AB165" s="40" t="n">
        <f aca="false">SUM($C$2:C165)*D165/SUM($B$2:B165)-1</f>
        <v>0.0470713144840891</v>
      </c>
      <c r="AC165" s="40" t="n">
        <f aca="false">Z165-AA165</f>
        <v>-0.0170899257115968</v>
      </c>
      <c r="AD165" s="57" t="n">
        <f aca="false">IF(E165-F165&lt;0,"达成",E165-F165)</f>
        <v>0.0752336000000002</v>
      </c>
      <c r="AE165" s="57"/>
    </row>
    <row r="166" customFormat="false" ht="15" hidden="false" customHeight="false" outlineLevel="0" collapsed="false">
      <c r="A166" s="100" t="s">
        <v>775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0.1185728</v>
      </c>
      <c r="H166" s="95" t="n">
        <f aca="false">IF(G166="",$F$1*C166-B166,G166-B166)</f>
        <v>16.007328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2020/2/17</v>
      </c>
      <c r="M166" s="79" t="n">
        <f aca="false">(L166-K166+1)*B166</f>
        <v>22815</v>
      </c>
      <c r="N166" s="98" t="n">
        <f aca="false">H166/M166*365</f>
        <v>0.256089183431953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0.1014272</v>
      </c>
      <c r="AE166" s="57"/>
    </row>
    <row r="167" customFormat="false" ht="15" hidden="false" customHeight="false" outlineLevel="0" collapsed="false">
      <c r="A167" s="100" t="s">
        <v>776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0.1118</v>
      </c>
      <c r="H167" s="95" t="n">
        <f aca="false">IF(G167="",$F$1*C167-B167,G167-B167)</f>
        <v>15.093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2020/2/17</v>
      </c>
      <c r="M167" s="79" t="n">
        <f aca="false">(L167-K167+1)*B167</f>
        <v>22680</v>
      </c>
      <c r="N167" s="98" t="n">
        <f aca="false">H167/M167*365</f>
        <v>0.242898809523809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0.1082</v>
      </c>
      <c r="AE167" s="57"/>
    </row>
    <row r="168" customFormat="false" ht="15" hidden="false" customHeight="false" outlineLevel="0" collapsed="false">
      <c r="A168" s="100" t="s">
        <v>777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0.1017632</v>
      </c>
      <c r="H168" s="95" t="n">
        <f aca="false">IF(G168="",$F$1*C168-B168,G168-B168)</f>
        <v>13.738032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2020/2/17</v>
      </c>
      <c r="M168" s="79" t="n">
        <f aca="false">(L168-K168+1)*B168</f>
        <v>22545</v>
      </c>
      <c r="N168" s="98" t="n">
        <f aca="false">H168/M168*365</f>
        <v>0.222416574850299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0.1182368</v>
      </c>
      <c r="AE168" s="57"/>
    </row>
    <row r="169" customFormat="false" ht="15" hidden="false" customHeight="false" outlineLevel="0" collapsed="false">
      <c r="A169" s="100" t="s">
        <v>778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0.0918895999999999</v>
      </c>
      <c r="H169" s="95" t="n">
        <f aca="false">IF(G169="",$F$1*C169-B169,G169-B169)</f>
        <v>12.405096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2020/2/17</v>
      </c>
      <c r="M169" s="79" t="n">
        <f aca="false">(L169-K169+1)*B169</f>
        <v>22410</v>
      </c>
      <c r="N169" s="98" t="n">
        <f aca="false">H169/M169*365</f>
        <v>0.202046409638554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0.1281104</v>
      </c>
      <c r="AE169" s="57"/>
    </row>
    <row r="170" customFormat="false" ht="15" hidden="false" customHeight="false" outlineLevel="0" collapsed="false">
      <c r="A170" s="100" t="s">
        <v>779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0.0883807999999998</v>
      </c>
      <c r="H170" s="95" t="n">
        <f aca="false">IF(G170="",$F$1*C170-B170,G170-B170)</f>
        <v>11.931408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2020/2/17</v>
      </c>
      <c r="M170" s="79" t="n">
        <f aca="false">(L170-K170+1)*B170</f>
        <v>22275</v>
      </c>
      <c r="N170" s="98" t="n">
        <f aca="false">H170/M170*365</f>
        <v>0.195509042424242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Z170-AA170</f>
        <v>-0.0306416358883981</v>
      </c>
      <c r="AD170" s="57" t="n">
        <f aca="false">IF(E170-F170&lt;0,"达成",E170-F170)</f>
        <v>0.1316192</v>
      </c>
      <c r="AE170" s="57"/>
    </row>
    <row r="171" customFormat="false" ht="15" hidden="false" customHeight="false" outlineLevel="0" collapsed="false">
      <c r="A171" s="100" t="s">
        <v>780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0.0675728000000001</v>
      </c>
      <c r="H171" s="95" t="n">
        <f aca="false">IF(G171="",$F$1*C171-B171,G171-B171)</f>
        <v>9.12232800000001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2020/2/17</v>
      </c>
      <c r="M171" s="79" t="n">
        <f aca="false">(L171-K171+1)*B171</f>
        <v>21870</v>
      </c>
      <c r="N171" s="98" t="n">
        <f aca="false">H171/M171*365</f>
        <v>0.152247358024692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0.1524272</v>
      </c>
      <c r="AE171" s="57"/>
    </row>
    <row r="172" customFormat="false" ht="15" hidden="false" customHeight="false" outlineLevel="0" collapsed="false">
      <c r="A172" s="100" t="s">
        <v>781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0.0709184</v>
      </c>
      <c r="H172" s="95" t="n">
        <f aca="false">IF(G172="",$F$1*C172-B172,G172-B172)</f>
        <v>9.573984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2020/2/17</v>
      </c>
      <c r="M172" s="79" t="n">
        <f aca="false">(L172-K172+1)*B172</f>
        <v>21735</v>
      </c>
      <c r="N172" s="98" t="n">
        <f aca="false">H172/M172*365</f>
        <v>0.160777739130435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0.0940404587644215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-0.0347356062293767</v>
      </c>
      <c r="AD172" s="57" t="n">
        <f aca="false">IF(E172-F172&lt;0,"达成",E172-F172)</f>
        <v>0.1490816</v>
      </c>
      <c r="AE172" s="57"/>
    </row>
    <row r="173" customFormat="false" ht="15" hidden="false" customHeight="false" outlineLevel="0" collapsed="false">
      <c r="A173" s="100" t="s">
        <v>782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0.076304</v>
      </c>
      <c r="H173" s="95" t="n">
        <f aca="false">IF(G173="",$F$1*C173-B173,G173-B173)</f>
        <v>10.30104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2020/2/17</v>
      </c>
      <c r="M173" s="79" t="n">
        <f aca="false">(L173-K173+1)*B173</f>
        <v>21600</v>
      </c>
      <c r="N173" s="98" t="n">
        <f aca="false">H173/M173*365</f>
        <v>0.1740685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0.0894992819848177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Z173-AA173</f>
        <v>-0.0328323518819591</v>
      </c>
      <c r="AD173" s="57" t="n">
        <f aca="false">IF(E173-F173&lt;0,"达成",E173-F173)</f>
        <v>0.143696</v>
      </c>
      <c r="AE173" s="57"/>
    </row>
    <row r="174" customFormat="false" ht="15" hidden="false" customHeight="false" outlineLevel="0" collapsed="false">
      <c r="A174" s="100" t="s">
        <v>783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0.0712447999999999</v>
      </c>
      <c r="H174" s="95" t="n">
        <f aca="false">IF(G174="",$F$1*C174-B174,G174-B174)</f>
        <v>9.61804799999999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2020/2/17</v>
      </c>
      <c r="M174" s="79" t="n">
        <f aca="false">(L174-K174+1)*B174</f>
        <v>21465</v>
      </c>
      <c r="N174" s="98" t="n">
        <f aca="false">H174/M174*365</f>
        <v>0.163549383647799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0.0928850563743553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0.1487552</v>
      </c>
      <c r="AE174" s="57"/>
    </row>
    <row r="175" customFormat="false" ht="15" hidden="false" customHeight="false" outlineLevel="0" collapsed="false">
      <c r="A175" s="100" t="s">
        <v>784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0.070184</v>
      </c>
      <c r="H175" s="95" t="n">
        <f aca="false">IF(G175="",$F$1*C175-B175,G175-B175)</f>
        <v>9.47484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2020/2/17</v>
      </c>
      <c r="M175" s="79" t="n">
        <f aca="false">(L175-K175+1)*B175</f>
        <v>20925</v>
      </c>
      <c r="N175" s="98" t="n">
        <f aca="false">H175/M175*365</f>
        <v>0.165272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-0.0337370229843124</v>
      </c>
      <c r="AD175" s="57" t="n">
        <f aca="false">IF(E175-F175&lt;0,"达成",E175-F175)</f>
        <v>0.149816</v>
      </c>
      <c r="AE175" s="57"/>
    </row>
    <row r="176" customFormat="false" ht="15" hidden="false" customHeight="false" outlineLevel="0" collapsed="false">
      <c r="A176" s="100" t="s">
        <v>785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0.0916447999999998</v>
      </c>
      <c r="H176" s="95" t="n">
        <f aca="false">IF(G176="",$F$1*C176-B176,G176-B176)</f>
        <v>12.372048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2020/2/17</v>
      </c>
      <c r="M176" s="79" t="n">
        <f aca="false">(L176-K176+1)*B176</f>
        <v>20790</v>
      </c>
      <c r="N176" s="98" t="n">
        <f aca="false">H176/M176*365</f>
        <v>0.217210077922077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0.0765931159430866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-0.0275333876393635</v>
      </c>
      <c r="AD176" s="57" t="n">
        <f aca="false">IF(E176-F176&lt;0,"达成",E176-F176)</f>
        <v>0.1283552</v>
      </c>
      <c r="AE176" s="57"/>
    </row>
    <row r="177" customFormat="false" ht="15" hidden="false" customHeight="false" outlineLevel="0" collapsed="false">
      <c r="A177" s="100" t="s">
        <v>786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0.0915632</v>
      </c>
      <c r="H177" s="95" t="n">
        <f aca="false">IF(G177="",$F$1*C177-B177,G177-B177)</f>
        <v>12.361032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2020/2/17</v>
      </c>
      <c r="M177" s="79" t="n">
        <f aca="false">(L177-K177+1)*B177</f>
        <v>20655</v>
      </c>
      <c r="N177" s="98" t="n">
        <f aca="false">H177/M177*365</f>
        <v>0.21843508496732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-0.0272439678129064</v>
      </c>
      <c r="AD177" s="57" t="n">
        <f aca="false">IF(E177-F177&lt;0,"达成",E177-F177)</f>
        <v>0.1284368</v>
      </c>
      <c r="AE177" s="57"/>
    </row>
    <row r="178" customFormat="false" ht="15" hidden="false" customHeight="false" outlineLevel="0" collapsed="false">
      <c r="A178" s="100" t="s">
        <v>787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0.0820159999999998</v>
      </c>
      <c r="H178" s="95" t="n">
        <f aca="false">IF(G178="",$F$1*C178-B178,G178-B178)</f>
        <v>11.07216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2020/2/17</v>
      </c>
      <c r="M178" s="79" t="n">
        <f aca="false">(L178-K178+1)*B178</f>
        <v>20520</v>
      </c>
      <c r="N178" s="98" t="n">
        <f aca="false">H178/M178*365</f>
        <v>0.196946315789473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-0.0294637837785208</v>
      </c>
      <c r="AD178" s="57" t="n">
        <f aca="false">IF(E178-F178&lt;0,"达成",E178-F178)</f>
        <v>0.137984</v>
      </c>
      <c r="AE178" s="57"/>
    </row>
    <row r="179" customFormat="false" ht="15" hidden="false" customHeight="false" outlineLevel="0" collapsed="false">
      <c r="A179" s="100" t="s">
        <v>788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0.0794047999999998</v>
      </c>
      <c r="H179" s="95" t="n">
        <f aca="false">IF(G179="",$F$1*C179-B179,G179-B179)</f>
        <v>10.719648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2020/2/17</v>
      </c>
      <c r="M179" s="79" t="n">
        <f aca="false">(L179-K179+1)*B179</f>
        <v>20385</v>
      </c>
      <c r="N179" s="98" t="n">
        <f aca="false">H179/M179*365</f>
        <v>0.191938754966887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0.1405952</v>
      </c>
      <c r="AE179" s="57"/>
    </row>
    <row r="180" customFormat="false" ht="15" hidden="false" customHeight="false" outlineLevel="0" collapsed="false">
      <c r="A180" s="100" t="s">
        <v>789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0.0862592</v>
      </c>
      <c r="H180" s="95" t="n">
        <f aca="false">IF(G180="",$F$1*C180-B180,G180-B180)</f>
        <v>11.644992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2020/2/17</v>
      </c>
      <c r="M180" s="79" t="n">
        <f aca="false">(L180-K180+1)*B180</f>
        <v>19980</v>
      </c>
      <c r="N180" s="98" t="n">
        <f aca="false">H180/M180*365</f>
        <v>0.212733837837838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0.1337408</v>
      </c>
      <c r="AE180" s="57"/>
    </row>
    <row r="181" customFormat="false" ht="15" hidden="false" customHeight="false" outlineLevel="0" collapsed="false">
      <c r="A181" s="100" t="s">
        <v>790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0.0839744</v>
      </c>
      <c r="H181" s="95" t="n">
        <f aca="false">IF(G181="",$F$1*C181-B181,G181-B181)</f>
        <v>11.336544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2020/2/17</v>
      </c>
      <c r="M181" s="79" t="n">
        <f aca="false">(L181-K181+1)*B181</f>
        <v>19845</v>
      </c>
      <c r="N181" s="98" t="n">
        <f aca="false">H181/M181*365</f>
        <v>0.208507863945578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-0.0279425542220124</v>
      </c>
      <c r="AD181" s="57" t="n">
        <f aca="false">IF(E181-F181&lt;0,"达成",E181-F181)</f>
        <v>0.1360256</v>
      </c>
      <c r="AE181" s="57"/>
    </row>
    <row r="182" customFormat="false" ht="15" hidden="false" customHeight="false" outlineLevel="0" collapsed="false">
      <c r="A182" s="100" t="s">
        <v>791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0.1016816</v>
      </c>
      <c r="H182" s="95" t="n">
        <f aca="false">IF(G182="",$F$1*C182-B182,G182-B182)</f>
        <v>13.727016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2020/2/17</v>
      </c>
      <c r="M182" s="79" t="n">
        <f aca="false">(L182-K182+1)*B182</f>
        <v>19710</v>
      </c>
      <c r="N182" s="98" t="n">
        <f aca="false">H182/M182*365</f>
        <v>0.254204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0.1183184</v>
      </c>
      <c r="AE182" s="57"/>
    </row>
    <row r="183" customFormat="false" ht="15" hidden="false" customHeight="false" outlineLevel="0" collapsed="false">
      <c r="A183" s="100" t="s">
        <v>792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0.1255904</v>
      </c>
      <c r="H183" s="95" t="n">
        <f aca="false">IF(G183="",$F$1*C183-B183,G183-B183)</f>
        <v>16.954704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2020/2/17</v>
      </c>
      <c r="M183" s="79" t="n">
        <f aca="false">(L183-K183+1)*B183</f>
        <v>19575</v>
      </c>
      <c r="N183" s="98" t="n">
        <f aca="false">H183/M183*365</f>
        <v>0.316141351724138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0.0944096000000001</v>
      </c>
      <c r="AE183" s="57"/>
    </row>
    <row r="184" customFormat="false" ht="15" hidden="false" customHeight="false" outlineLevel="0" collapsed="false">
      <c r="A184" s="100" t="s">
        <v>793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0.1184912</v>
      </c>
      <c r="H184" s="95" t="n">
        <f aca="false">IF(G184="",$F$1*C184-B184,G184-B184)</f>
        <v>15.996312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2020/2/17</v>
      </c>
      <c r="M184" s="79" t="n">
        <f aca="false">(L184-K184+1)*B184</f>
        <v>19440</v>
      </c>
      <c r="N184" s="98" t="n">
        <f aca="false">H184/M184*365</f>
        <v>0.300342277777778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0.1015088</v>
      </c>
      <c r="AE184" s="57"/>
    </row>
    <row r="185" customFormat="false" ht="15" hidden="false" customHeight="false" outlineLevel="0" collapsed="false">
      <c r="A185" s="100" t="s">
        <v>794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0.13016</v>
      </c>
      <c r="H185" s="95" t="n">
        <f aca="false">IF(G185="",$F$1*C185-B185,G185-B185)</f>
        <v>17.5716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2020/2/17</v>
      </c>
      <c r="M185" s="79" t="n">
        <f aca="false">(L185-K185+1)*B185</f>
        <v>19035</v>
      </c>
      <c r="N185" s="98" t="n">
        <f aca="false">H185/M185*365</f>
        <v>0.336939007092198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0.0898400000000001</v>
      </c>
      <c r="AE185" s="57"/>
    </row>
    <row r="186" customFormat="false" ht="15" hidden="false" customHeight="false" outlineLevel="0" collapsed="false">
      <c r="A186" s="100" t="s">
        <v>795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0.1303232</v>
      </c>
      <c r="H186" s="95" t="n">
        <f aca="false">IF(G186="",$F$1*C186-B186,G186-B186)</f>
        <v>17.593632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2020/2/17</v>
      </c>
      <c r="M186" s="79" t="n">
        <f aca="false">(L186-K186+1)*B186</f>
        <v>17955</v>
      </c>
      <c r="N186" s="98" t="n">
        <f aca="false">H186/M186*365</f>
        <v>0.357653894736842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0.0896768000000001</v>
      </c>
      <c r="AE186" s="57"/>
    </row>
    <row r="187" customFormat="false" ht="15" hidden="false" customHeight="false" outlineLevel="0" collapsed="false">
      <c r="A187" s="100" t="s">
        <v>796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0.1216736</v>
      </c>
      <c r="H187" s="95" t="n">
        <f aca="false">IF(G187="",$F$1*C187-B187,G187-B187)</f>
        <v>16.425936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2020/2/17</v>
      </c>
      <c r="M187" s="79" t="n">
        <f aca="false">(L187-K187+1)*B187</f>
        <v>17820</v>
      </c>
      <c r="N187" s="98" t="n">
        <f aca="false">H187/M187*365</f>
        <v>0.336445939393939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0.0983264</v>
      </c>
      <c r="AE187" s="57"/>
    </row>
    <row r="188" customFormat="false" ht="15" hidden="false" customHeight="false" outlineLevel="0" collapsed="false">
      <c r="A188" s="100" t="s">
        <v>797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0.108536</v>
      </c>
      <c r="H188" s="95" t="n">
        <f aca="false">IF(G188="",$F$1*C188-B188,G188-B188)</f>
        <v>14.65236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2020/2/17</v>
      </c>
      <c r="M188" s="79" t="n">
        <f aca="false">(L188-K188+1)*B188</f>
        <v>17685</v>
      </c>
      <c r="N188" s="98" t="n">
        <f aca="false">H188/M188*365</f>
        <v>0.302409465648855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0.0604003502583534</v>
      </c>
      <c r="AA188" s="40" t="n">
        <f aca="false">S188/(X188-V188)-1</f>
        <v>0.0804980111265263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0.111464</v>
      </c>
      <c r="AE188" s="57"/>
    </row>
    <row r="189" customFormat="false" ht="15" hidden="false" customHeight="false" outlineLevel="0" collapsed="false">
      <c r="A189" s="100" t="s">
        <v>798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0.1064144</v>
      </c>
      <c r="H189" s="95" t="n">
        <f aca="false">IF(G189="",$F$1*C189-B189,G189-B189)</f>
        <v>14.365944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2020/2/17</v>
      </c>
      <c r="M189" s="79" t="n">
        <f aca="false">(L189-K189+1)*B189</f>
        <v>17550</v>
      </c>
      <c r="N189" s="98" t="n">
        <f aca="false">H189/M189*365</f>
        <v>0.298778892307692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0.0616619778158751</v>
      </c>
      <c r="AA189" s="40" t="n">
        <f aca="false">S189/(X189-V189)-1</f>
        <v>0.0820530553200731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0.1135856</v>
      </c>
      <c r="AE189" s="57"/>
    </row>
    <row r="190" customFormat="false" ht="15" hidden="false" customHeight="false" outlineLevel="0" collapsed="false">
      <c r="A190" s="100" t="s">
        <v>799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0.0913183999999999</v>
      </c>
      <c r="H190" s="95" t="n">
        <f aca="false">IF(G190="",$F$1*C190-B190,G190-B190)</f>
        <v>12.327984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2020/2/17</v>
      </c>
      <c r="M190" s="79" t="n">
        <f aca="false">(L190-K190+1)*B190</f>
        <v>17145</v>
      </c>
      <c r="N190" s="98" t="n">
        <f aca="false">H190/M190*365</f>
        <v>0.262450519685039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0.1286816</v>
      </c>
      <c r="AE190" s="57"/>
    </row>
    <row r="191" customFormat="false" ht="15" hidden="false" customHeight="false" outlineLevel="0" collapsed="false">
      <c r="A191" s="100" t="s">
        <v>800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0.1051088</v>
      </c>
      <c r="H191" s="95" t="n">
        <f aca="false">IF(G191="",$F$1*C191-B191,G191-B191)</f>
        <v>14.189688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2020/2/17</v>
      </c>
      <c r="M191" s="79" t="n">
        <f aca="false">(L191-K191+1)*B191</f>
        <v>17010</v>
      </c>
      <c r="N191" s="98" t="n">
        <f aca="false">H191/M191*365</f>
        <v>0.304481841269841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0.1148912</v>
      </c>
      <c r="AE191" s="57"/>
    </row>
    <row r="192" customFormat="false" ht="15" hidden="false" customHeight="false" outlineLevel="0" collapsed="false">
      <c r="A192" s="100" t="s">
        <v>801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0.1099232</v>
      </c>
      <c r="H192" s="95" t="n">
        <f aca="false">IF(G192="",$F$1*C192-B192,G192-B192)</f>
        <v>14.839632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2020/2/17</v>
      </c>
      <c r="M192" s="79" t="n">
        <f aca="false">(L192-K192+1)*B192</f>
        <v>16875</v>
      </c>
      <c r="N192" s="98" t="n">
        <f aca="false">H192/M192*365</f>
        <v>0.320975744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0.1100768</v>
      </c>
      <c r="AE192" s="57"/>
    </row>
    <row r="193" customFormat="false" ht="15" hidden="false" customHeight="false" outlineLevel="0" collapsed="false">
      <c r="A193" s="100" t="s">
        <v>802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0.1119632</v>
      </c>
      <c r="H193" s="95" t="n">
        <f aca="false">IF(G193="",$F$1*C193-B193,G193-B193)</f>
        <v>15.115032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2020/2/17</v>
      </c>
      <c r="M193" s="79" t="n">
        <f aca="false">(L193-K193+1)*B193</f>
        <v>16740</v>
      </c>
      <c r="N193" s="98" t="n">
        <f aca="false">H193/M193*365</f>
        <v>0.329569096774194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0.1080368</v>
      </c>
      <c r="AE193" s="57"/>
    </row>
    <row r="194" customFormat="false" ht="15" hidden="false" customHeight="false" outlineLevel="0" collapsed="false">
      <c r="A194" s="100" t="s">
        <v>803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0.1262432</v>
      </c>
      <c r="H194" s="95" t="n">
        <f aca="false">IF(G194="",$F$1*C194-B194,G194-B194)</f>
        <v>17.042832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2020/2/17</v>
      </c>
      <c r="M194" s="79" t="n">
        <f aca="false">(L194-K194+1)*B194</f>
        <v>16605</v>
      </c>
      <c r="N194" s="98" t="n">
        <f aca="false">H194/M194*365</f>
        <v>0.374624130081301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0.0937568</v>
      </c>
      <c r="AE194" s="57"/>
    </row>
    <row r="195" customFormat="false" ht="15" hidden="false" customHeight="false" outlineLevel="0" collapsed="false">
      <c r="A195" s="100" t="s">
        <v>804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0.128528</v>
      </c>
      <c r="H195" s="95" t="n">
        <f aca="false">IF(G195="",$F$1*C195-B195,G195-B195)</f>
        <v>17.35128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2020/2/17</v>
      </c>
      <c r="M195" s="79" t="n">
        <f aca="false">(L195-K195+1)*B195</f>
        <v>16200</v>
      </c>
      <c r="N195" s="98" t="n">
        <f aca="false">H195/M195*365</f>
        <v>0.390939333333333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0.091472</v>
      </c>
      <c r="AE195" s="57"/>
    </row>
    <row r="196" customFormat="false" ht="15" hidden="false" customHeight="false" outlineLevel="0" collapsed="false">
      <c r="A196" s="100" t="s">
        <v>805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0.1167776</v>
      </c>
      <c r="H196" s="95" t="n">
        <f aca="false">IF(G196="",$F$1*C196-B196,G196-B196)</f>
        <v>15.764976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2020/2/17</v>
      </c>
      <c r="M196" s="79" t="n">
        <f aca="false">(L196-K196+1)*B196</f>
        <v>16065</v>
      </c>
      <c r="N196" s="98" t="n">
        <f aca="false">H196/M196*365</f>
        <v>0.358183394957983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0.1032224</v>
      </c>
      <c r="AE196" s="57"/>
    </row>
    <row r="197" customFormat="false" ht="15" hidden="false" customHeight="false" outlineLevel="0" collapsed="false">
      <c r="A197" s="100" t="s">
        <v>806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0.1250192</v>
      </c>
      <c r="H197" s="95" t="n">
        <f aca="false">IF(G197="",$F$1*C197-B197,G197-B197)</f>
        <v>16.877592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2020/2/17</v>
      </c>
      <c r="M197" s="79" t="n">
        <f aca="false">(L197-K197+1)*B197</f>
        <v>15930</v>
      </c>
      <c r="N197" s="98" t="n">
        <f aca="false">H197/M197*365</f>
        <v>0.38671193220339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0.0949808000000001</v>
      </c>
      <c r="AE197" s="57"/>
    </row>
    <row r="198" customFormat="false" ht="15" hidden="false" customHeight="false" outlineLevel="0" collapsed="false">
      <c r="A198" s="100" t="s">
        <v>807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0.126488</v>
      </c>
      <c r="H198" s="95" t="n">
        <f aca="false">IF(G198="",$F$1*C198-B198,G198-B198)</f>
        <v>17.07588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2020/2/17</v>
      </c>
      <c r="M198" s="79" t="n">
        <f aca="false">(L198-K198+1)*B198</f>
        <v>15795</v>
      </c>
      <c r="N198" s="98" t="n">
        <f aca="false">H198/M198*365</f>
        <v>0.394599316239317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0.0935119999999999</v>
      </c>
      <c r="AE198" s="57"/>
    </row>
    <row r="199" customFormat="false" ht="15" hidden="false" customHeight="false" outlineLevel="0" collapsed="false">
      <c r="A199" s="100" t="s">
        <v>808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0.118328</v>
      </c>
      <c r="H199" s="95" t="n">
        <f aca="false">IF(G199="",$F$1*C199-B199,G199-B199)</f>
        <v>15.97428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2020/2/17</v>
      </c>
      <c r="M199" s="79" t="n">
        <f aca="false">(L199-K199+1)*B199</f>
        <v>15660</v>
      </c>
      <c r="N199" s="98" t="n">
        <f aca="false">H199/M199*365</f>
        <v>0.372325172413793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0.101672</v>
      </c>
      <c r="AE199" s="57"/>
    </row>
    <row r="200" customFormat="false" ht="15" hidden="false" customHeight="false" outlineLevel="0" collapsed="false">
      <c r="A200" s="100" t="s">
        <v>809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0.1000496</v>
      </c>
      <c r="H200" s="95" t="n">
        <f aca="false">IF(G200="",$F$1*C200-B200,G200-B200)</f>
        <v>13.506696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2020/2/17</v>
      </c>
      <c r="M200" s="79" t="n">
        <f aca="false">(L200-K200+1)*B200</f>
        <v>15255</v>
      </c>
      <c r="N200" s="98" t="n">
        <f aca="false">H200/M200*365</f>
        <v>0.323169061946902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0.1199504</v>
      </c>
      <c r="AE200" s="57"/>
    </row>
    <row r="201" customFormat="false" ht="15" hidden="false" customHeight="false" outlineLevel="0" collapsed="false">
      <c r="A201" s="100" t="s">
        <v>810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0.1153904</v>
      </c>
      <c r="H201" s="95" t="n">
        <f aca="false">IF(G201="",$F$1*C201-B201,G201-B201)</f>
        <v>15.577704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2020/2/17</v>
      </c>
      <c r="M201" s="79" t="n">
        <f aca="false">(L201-K201+1)*B201</f>
        <v>15120</v>
      </c>
      <c r="N201" s="98" t="n">
        <f aca="false">H201/M201*365</f>
        <v>0.376049071428571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0.1046096</v>
      </c>
      <c r="AE201" s="57"/>
    </row>
    <row r="202" customFormat="false" ht="15" hidden="false" customHeight="false" outlineLevel="0" collapsed="false">
      <c r="A202" s="100" t="s">
        <v>811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0.1279568</v>
      </c>
      <c r="H202" s="95" t="n">
        <f aca="false">IF(G202="",$F$1*C202-B202,G202-B202)</f>
        <v>17.274168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2020/2/17</v>
      </c>
      <c r="M202" s="79" t="n">
        <f aca="false">(L202-K202+1)*B202</f>
        <v>14985</v>
      </c>
      <c r="N202" s="98" t="n">
        <f aca="false">H202/M202*365</f>
        <v>0.420758846846846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0.0920432000000002</v>
      </c>
      <c r="AE202" s="57"/>
    </row>
    <row r="203" customFormat="false" ht="15" hidden="false" customHeight="false" outlineLevel="0" collapsed="false">
      <c r="A203" s="100" t="s">
        <v>812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0.1341584</v>
      </c>
      <c r="H203" s="95" t="n">
        <f aca="false">IF(G203="",$F$1*C203-B203,G203-B203)</f>
        <v>18.111384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2020/2/17</v>
      </c>
      <c r="M203" s="79" t="n">
        <f aca="false">(L203-K203+1)*B203</f>
        <v>14850</v>
      </c>
      <c r="N203" s="98" t="n">
        <f aca="false">H203/M203*365</f>
        <v>0.445161963636363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0.0858416000000001</v>
      </c>
      <c r="AE203" s="57"/>
    </row>
    <row r="204" customFormat="false" ht="15" hidden="false" customHeight="false" outlineLevel="0" collapsed="false">
      <c r="A204" s="100" t="s">
        <v>813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0.1245296</v>
      </c>
      <c r="H204" s="95" t="n">
        <f aca="false">IF(G204="",$F$1*C204-B204,G204-B204)</f>
        <v>16.811496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2020/2/17</v>
      </c>
      <c r="M204" s="79" t="n">
        <f aca="false">(L204-K204+1)*B204</f>
        <v>14715</v>
      </c>
      <c r="N204" s="98" t="n">
        <f aca="false">H204/M204*365</f>
        <v>0.417002788990825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0.0954704000000002</v>
      </c>
      <c r="AE204" s="57"/>
    </row>
    <row r="205" customFormat="false" ht="15" hidden="false" customHeight="false" outlineLevel="0" collapsed="false">
      <c r="A205" s="100" t="s">
        <v>814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0.119144</v>
      </c>
      <c r="H205" s="95" t="n">
        <f aca="false">IF(G205="",$F$1*C205-B205,G205-B205)</f>
        <v>16.08444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2020/2/17</v>
      </c>
      <c r="M205" s="79" t="n">
        <f aca="false">(L205-K205+1)*B205</f>
        <v>14310</v>
      </c>
      <c r="N205" s="98" t="n">
        <f aca="false">H205/M205*365</f>
        <v>0.41026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0.100856</v>
      </c>
      <c r="AE205" s="57"/>
    </row>
    <row r="206" customFormat="false" ht="15" hidden="false" customHeight="false" outlineLevel="0" collapsed="false">
      <c r="A206" s="100" t="s">
        <v>815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0.1111472</v>
      </c>
      <c r="H206" s="95" t="n">
        <f aca="false">IF(G206="",$F$1*C206-B206,G206-B206)</f>
        <v>15.004872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2020/2/17</v>
      </c>
      <c r="M206" s="79" t="n">
        <f aca="false">(L206-K206+1)*B206</f>
        <v>14175</v>
      </c>
      <c r="N206" s="98" t="n">
        <f aca="false">H206/M206*365</f>
        <v>0.386368838095237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0.1088528</v>
      </c>
      <c r="AE206" s="57"/>
    </row>
    <row r="207" customFormat="false" ht="15" hidden="false" customHeight="false" outlineLevel="0" collapsed="false">
      <c r="A207" s="100" t="s">
        <v>816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0.121592</v>
      </c>
      <c r="H207" s="95" t="n">
        <f aca="false">IF(G207="",$F$1*C207-B207,G207-B207)</f>
        <v>16.41492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2020/2/17</v>
      </c>
      <c r="M207" s="79" t="n">
        <f aca="false">(L207-K207+1)*B207</f>
        <v>14040</v>
      </c>
      <c r="N207" s="98" t="n">
        <f aca="false">H207/M207*365</f>
        <v>0.426741153846153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0.0984080000000003</v>
      </c>
      <c r="AE207" s="57"/>
    </row>
    <row r="208" customFormat="false" ht="15" hidden="false" customHeight="false" outlineLevel="0" collapsed="false">
      <c r="A208" s="100" t="s">
        <v>817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0.114656</v>
      </c>
      <c r="H208" s="95" t="n">
        <f aca="false">IF(G208="",$F$1*C208-B208,G208-B208)</f>
        <v>15.47856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2020/2/17</v>
      </c>
      <c r="M208" s="79" t="n">
        <f aca="false">(L208-K208+1)*B208</f>
        <v>13905</v>
      </c>
      <c r="N208" s="98" t="n">
        <f aca="false">H208/M208*365</f>
        <v>0.406305242718446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0.105344</v>
      </c>
      <c r="AE208" s="57"/>
    </row>
    <row r="209" customFormat="false" ht="15" hidden="false" customHeight="false" outlineLevel="0" collapsed="false">
      <c r="A209" s="100" t="s">
        <v>818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0.1180016</v>
      </c>
      <c r="H209" s="95" t="n">
        <f aca="false">IF(G209="",$F$1*C209-B209,G209-B209)</f>
        <v>15.930216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2020/2/17</v>
      </c>
      <c r="M209" s="79" t="n">
        <f aca="false">(L209-K209+1)*B209</f>
        <v>13770</v>
      </c>
      <c r="N209" s="98" t="n">
        <f aca="false">H209/M209*365</f>
        <v>0.42226062745098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0.1019984</v>
      </c>
      <c r="AE209" s="57"/>
    </row>
    <row r="210" customFormat="false" ht="15" hidden="false" customHeight="false" outlineLevel="0" collapsed="false">
      <c r="A210" s="100" t="s">
        <v>819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0.1421552</v>
      </c>
      <c r="H210" s="95" t="n">
        <f aca="false">IF(G210="",$F$1*C210-B210,G210-B210)</f>
        <v>19.190952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2020/2/17</v>
      </c>
      <c r="M210" s="79" t="n">
        <f aca="false">(L210-K210+1)*B210</f>
        <v>13365</v>
      </c>
      <c r="N210" s="98" t="n">
        <f aca="false">H210/M210*365</f>
        <v>0.524107555555555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0.0778448000000002</v>
      </c>
      <c r="AE210" s="57"/>
    </row>
    <row r="211" customFormat="false" ht="15" hidden="false" customHeight="false" outlineLevel="0" collapsed="false">
      <c r="A211" s="100" t="s">
        <v>820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0.1415789</v>
      </c>
      <c r="H211" s="95" t="n">
        <f aca="false">IF(G211="",$F$1*C211-B211,G211-B211)</f>
        <v>33.978936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2020/2/17</v>
      </c>
      <c r="M211" s="79" t="n">
        <f aca="false">(L211-K211+1)*B211</f>
        <v>23520</v>
      </c>
      <c r="N211" s="98" t="n">
        <f aca="false">H211/M211*365</f>
        <v>0.527309168367347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0.1484211</v>
      </c>
      <c r="AE211" s="57"/>
    </row>
    <row r="212" customFormat="false" ht="15" hidden="false" customHeight="false" outlineLevel="0" collapsed="false">
      <c r="A212" s="100" t="s">
        <v>821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0.1430018</v>
      </c>
      <c r="H212" s="95" t="n">
        <f aca="false">IF(G212="",$F$1*C212-B212,G212-B212)</f>
        <v>34.320432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2020/2/17</v>
      </c>
      <c r="M212" s="79" t="n">
        <f aca="false">(L212-K212+1)*B212</f>
        <v>23280</v>
      </c>
      <c r="N212" s="98" t="n">
        <f aca="false">H212/M212*365</f>
        <v>0.538099556701031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0.1469982</v>
      </c>
      <c r="AE212" s="57"/>
    </row>
    <row r="213" customFormat="false" ht="15" hidden="false" customHeight="false" outlineLevel="0" collapsed="false">
      <c r="A213" s="100" t="s">
        <v>822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0.1347398</v>
      </c>
      <c r="H213" s="95" t="n">
        <f aca="false">IF(G213="",$F$1*C213-B213,G213-B213)</f>
        <v>32.337552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2020/2/17</v>
      </c>
      <c r="M213" s="79" t="n">
        <f aca="false">(L213-K213+1)*B213</f>
        <v>23040</v>
      </c>
      <c r="N213" s="98" t="n">
        <f aca="false">H213/M213*365</f>
        <v>0.512291947916666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0.1552602</v>
      </c>
      <c r="AE213" s="57"/>
    </row>
    <row r="214" customFormat="false" ht="15" hidden="false" customHeight="false" outlineLevel="0" collapsed="false">
      <c r="A214" s="100" t="s">
        <v>823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0.1434608</v>
      </c>
      <c r="H214" s="95" t="n">
        <f aca="false">IF(G214="",$F$1*C214-B214,G214-B214)</f>
        <v>19.367208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2020/2/17</v>
      </c>
      <c r="M214" s="79" t="n">
        <f aca="false">(L214-K214+1)*B214</f>
        <v>12825</v>
      </c>
      <c r="N214" s="98" t="n">
        <f aca="false">H214/M214*365</f>
        <v>0.551191494736842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0.0765392000000002</v>
      </c>
      <c r="AE214" s="57"/>
    </row>
    <row r="215" customFormat="false" ht="15" hidden="false" customHeight="false" outlineLevel="0" collapsed="false">
      <c r="A215" s="100" t="s">
        <v>824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0.1366217</v>
      </c>
      <c r="H215" s="95" t="n">
        <f aca="false">IF(G215="",$F$1*C215-B215,G215-B215)</f>
        <v>32.789208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2020/2/17</v>
      </c>
      <c r="M215" s="79" t="n">
        <f aca="false">(L215-K215+1)*B215</f>
        <v>22080</v>
      </c>
      <c r="N215" s="98" t="n">
        <f aca="false">H215/M215*365</f>
        <v>0.542031744565217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Z215-AA215</f>
        <v>-0.00953071533280014</v>
      </c>
      <c r="AD215" s="57" t="n">
        <f aca="false">IF(E215-F215&lt;0,"达成",E215-F215)</f>
        <v>0.1533783</v>
      </c>
      <c r="AE215" s="57"/>
    </row>
    <row r="216" customFormat="false" ht="15" hidden="false" customHeight="false" outlineLevel="0" collapsed="false">
      <c r="A216" s="100" t="s">
        <v>825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0.1188176</v>
      </c>
      <c r="H216" s="95" t="n">
        <f aca="false">IF(G216="",$F$1*C216-B216,G216-B216)</f>
        <v>16.040376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2020/2/17</v>
      </c>
      <c r="M216" s="79" t="n">
        <f aca="false">(L216-K216+1)*B216</f>
        <v>12285</v>
      </c>
      <c r="N216" s="98" t="n">
        <f aca="false">H216/M216*365</f>
        <v>0.476576087912088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0.0467519658140236</v>
      </c>
      <c r="AA216" s="40" t="n">
        <f aca="false">S216/(X216-V216)-1</f>
        <v>0.0597935902222218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0.1011824</v>
      </c>
      <c r="AE216" s="57"/>
    </row>
    <row r="217" customFormat="false" ht="15" hidden="false" customHeight="false" outlineLevel="0" collapsed="false">
      <c r="A217" s="100" t="s">
        <v>826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0.1250192</v>
      </c>
      <c r="H217" s="95" t="n">
        <f aca="false">IF(G217="",$F$1*C217-B217,G217-B217)</f>
        <v>16.877592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2020/2/17</v>
      </c>
      <c r="M217" s="79" t="n">
        <f aca="false">(L217-K217+1)*B217</f>
        <v>12150</v>
      </c>
      <c r="N217" s="98" t="n">
        <f aca="false">H217/M217*365</f>
        <v>0.507022311111111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</v>
      </c>
      <c r="Z217" s="40" t="n">
        <f aca="false">W217/X217-1</f>
        <v>0.0420322414805934</v>
      </c>
      <c r="AA217" s="40" t="n">
        <f aca="false">S217/(X217-V217)-1</f>
        <v>0.0536966754067629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0.0949808000000001</v>
      </c>
      <c r="AE217" s="57"/>
    </row>
    <row r="218" customFormat="false" ht="15" hidden="false" customHeight="false" outlineLevel="0" collapsed="false">
      <c r="A218" s="100" t="s">
        <v>827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0.1250192</v>
      </c>
      <c r="H218" s="95" t="n">
        <f aca="false">IF(G218="",$F$1*C218-B218,G218-B218)</f>
        <v>16.877592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2020/2/17</v>
      </c>
      <c r="M218" s="79" t="n">
        <f aca="false">(L218-K218+1)*B218</f>
        <v>12015</v>
      </c>
      <c r="N218" s="98" t="n">
        <f aca="false">H218/M218*365</f>
        <v>0.512719191011236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0.0949808000000001</v>
      </c>
      <c r="AE218" s="57"/>
    </row>
    <row r="219" customFormat="false" ht="15" hidden="false" customHeight="false" outlineLevel="0" collapsed="false">
      <c r="A219" s="100" t="s">
        <v>828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0.1339952</v>
      </c>
      <c r="H219" s="95" t="n">
        <f aca="false">IF(G219="",$F$1*C219-B219,G219-B219)</f>
        <v>18.089352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2020/2/17</v>
      </c>
      <c r="M219" s="79" t="n">
        <f aca="false">(L219-K219+1)*B219</f>
        <v>11880</v>
      </c>
      <c r="N219" s="98" t="n">
        <f aca="false">H219/M219*365</f>
        <v>0.555775545454545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Z219-AA219</f>
        <v>-0.00965141465658448</v>
      </c>
      <c r="AD219" s="57" t="n">
        <f aca="false">IF(E219-F219&lt;0,"达成",E219-F219)</f>
        <v>0.0860048000000001</v>
      </c>
      <c r="AE219" s="57"/>
    </row>
    <row r="220" customFormat="false" ht="15" hidden="false" customHeight="false" outlineLevel="0" collapsed="false">
      <c r="A220" s="100" t="s">
        <v>829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0.13424</v>
      </c>
      <c r="H220" s="95" t="n">
        <f aca="false">IF(G220="",$F$1*C220-B220,G220-B220)</f>
        <v>18.1224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2020/2/17</v>
      </c>
      <c r="M220" s="79" t="n">
        <f aca="false">(L220-K220+1)*B220</f>
        <v>11475</v>
      </c>
      <c r="N220" s="98" t="n">
        <f aca="false">H220/M220*365</f>
        <v>0.576442352941176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0.08576</v>
      </c>
      <c r="AE220" s="57"/>
    </row>
    <row r="221" customFormat="false" ht="15" hidden="false" customHeight="false" outlineLevel="0" collapsed="false">
      <c r="A221" s="100" t="s">
        <v>830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0.1379936</v>
      </c>
      <c r="H221" s="95" t="n">
        <f aca="false">IF(G221="",$F$1*C221-B221,G221-B221)</f>
        <v>18.629136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2020/2/17</v>
      </c>
      <c r="M221" s="79" t="n">
        <f aca="false">(L221-K221+1)*B221</f>
        <v>11340</v>
      </c>
      <c r="N221" s="98" t="n">
        <f aca="false">H221/M221*365</f>
        <v>0.599615047619047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0.0820064000000001</v>
      </c>
      <c r="AE221" s="57"/>
    </row>
    <row r="222" customFormat="false" ht="15" hidden="false" customHeight="false" outlineLevel="0" collapsed="false">
      <c r="A222" s="100" t="s">
        <v>831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0.1338218</v>
      </c>
      <c r="H222" s="95" t="n">
        <f aca="false">IF(G222="",$F$1*C222-B222,G222-B222)</f>
        <v>32.117232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2020/2/17</v>
      </c>
      <c r="M222" s="79" t="n">
        <f aca="false">(L222-K222+1)*B222</f>
        <v>19920</v>
      </c>
      <c r="N222" s="98" t="n">
        <f aca="false">H222/M222*365</f>
        <v>0.588493457831325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0.1561782</v>
      </c>
      <c r="AE222" s="57"/>
    </row>
    <row r="223" customFormat="false" ht="15" hidden="false" customHeight="false" outlineLevel="0" collapsed="false">
      <c r="A223" s="100" t="s">
        <v>832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0.136688</v>
      </c>
      <c r="H223" s="95" t="n">
        <f aca="false">IF(G223="",$F$1*C223-B223,G223-B223)</f>
        <v>18.45288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2020/2/17</v>
      </c>
      <c r="M223" s="79" t="n">
        <f aca="false">(L223-K223+1)*B223</f>
        <v>11070</v>
      </c>
      <c r="N223" s="98" t="n">
        <f aca="false">H223/M223*365</f>
        <v>0.608428292682927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0.0833120000000001</v>
      </c>
      <c r="AE223" s="57"/>
    </row>
    <row r="224" customFormat="false" ht="15" hidden="false" customHeight="false" outlineLevel="0" collapsed="false">
      <c r="A224" s="100" t="s">
        <v>833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0.135566</v>
      </c>
      <c r="H224" s="95" t="n">
        <f aca="false">IF(G224="",$F$1*C224-B224,G224-B224)</f>
        <v>32.53584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2020/2/17</v>
      </c>
      <c r="M224" s="79" t="n">
        <f aca="false">(L224-K224+1)*B224</f>
        <v>19440</v>
      </c>
      <c r="N224" s="98" t="n">
        <f aca="false">H224/M224*365</f>
        <v>0.610883827160494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0.0419622152684531</v>
      </c>
      <c r="AB224" s="40" t="n">
        <f aca="false">SUM($C$2:C224)*D224/SUM($B$2:B224)-1</f>
        <v>0.0371498298957129</v>
      </c>
      <c r="AC224" s="40" t="n">
        <f aca="false">Z224-AA224</f>
        <v>-0.00881038769023768</v>
      </c>
      <c r="AD224" s="57" t="n">
        <f aca="false">IF(E224-F224&lt;0,"达成",E224-F224)</f>
        <v>0.154434</v>
      </c>
      <c r="AE224" s="57"/>
    </row>
    <row r="225" customFormat="false" ht="15" hidden="false" customHeight="false" outlineLevel="0" collapsed="false">
      <c r="A225" s="100" t="s">
        <v>834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0.1331333</v>
      </c>
      <c r="H225" s="95" t="n">
        <f aca="false">IF(G225="",$F$1*C225-B225,G225-B225)</f>
        <v>31.951992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2020/2/17</v>
      </c>
      <c r="M225" s="79" t="n">
        <f aca="false">(L225-K225+1)*B225</f>
        <v>18720</v>
      </c>
      <c r="N225" s="98" t="n">
        <f aca="false">H225/M225*365</f>
        <v>0.62299557051282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0.1568667</v>
      </c>
      <c r="AE225" s="57"/>
    </row>
    <row r="226" customFormat="false" ht="15" hidden="false" customHeight="false" outlineLevel="0" collapsed="false">
      <c r="A226" s="100" t="s">
        <v>835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0.128681</v>
      </c>
      <c r="H226" s="95" t="n">
        <f aca="false">IF(G226="",$F$1*C226-B226,G226-B226)</f>
        <v>30.88344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2020/2/17</v>
      </c>
      <c r="M226" s="79" t="n">
        <f aca="false">(L226-K226+1)*B226</f>
        <v>18480</v>
      </c>
      <c r="N226" s="98" t="n">
        <f aca="false">H226/M226*365</f>
        <v>0.609981363636364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Z226-AA226</f>
        <v>-0.00983471614525744</v>
      </c>
      <c r="AD226" s="57" t="n">
        <f aca="false">IF(E226-F226&lt;0,"达成",E226-F226)</f>
        <v>0.161319</v>
      </c>
      <c r="AE226" s="57"/>
    </row>
    <row r="227" customFormat="false" ht="15" hidden="false" customHeight="false" outlineLevel="0" collapsed="false">
      <c r="A227" s="100" t="s">
        <v>836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0.1295888</v>
      </c>
      <c r="H227" s="95" t="n">
        <f aca="false">IF(G227="",$F$1*C227-B227,G227-B227)</f>
        <v>17.494488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2020/2/17</v>
      </c>
      <c r="M227" s="79" t="n">
        <f aca="false">(L227-K227+1)*B227</f>
        <v>10260</v>
      </c>
      <c r="N227" s="98" t="n">
        <f aca="false">H227/M227*365</f>
        <v>0.622367263157894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Z227-AA227</f>
        <v>-0.00957261786711205</v>
      </c>
      <c r="AD227" s="57" t="n">
        <f aca="false">IF(E227-F227&lt;0,"达成",E227-F227)</f>
        <v>0.0904112000000001</v>
      </c>
      <c r="AE227" s="57"/>
    </row>
    <row r="228" customFormat="false" ht="15" hidden="false" customHeight="false" outlineLevel="0" collapsed="false">
      <c r="A228" s="100" t="s">
        <v>837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0.1193888</v>
      </c>
      <c r="H228" s="95" t="n">
        <f aca="false">IF(G228="",$F$1*C228-B228,G228-B228)</f>
        <v>16.117488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2020/2/17</v>
      </c>
      <c r="M228" s="79" t="n">
        <f aca="false">(L228-K228+1)*B228</f>
        <v>10125</v>
      </c>
      <c r="N228" s="98" t="n">
        <f aca="false">H228/M228*365</f>
        <v>0.581025493333334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0.0442439772044232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-0.0114435201994192</v>
      </c>
      <c r="AD228" s="57" t="n">
        <f aca="false">IF(E228-F228&lt;0,"达成",E228-F228)</f>
        <v>0.1006112</v>
      </c>
      <c r="AE228" s="57"/>
    </row>
    <row r="229" customFormat="false" ht="15" hidden="false" customHeight="false" outlineLevel="0" collapsed="false">
      <c r="A229" s="100" t="s">
        <v>838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0.1102496</v>
      </c>
      <c r="H229" s="95" t="n">
        <f aca="false">IF(G229="",$F$1*C229-B229,G229-B229)</f>
        <v>14.883696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2020/2/17</v>
      </c>
      <c r="M229" s="79" t="n">
        <f aca="false">(L229-K229+1)*B229</f>
        <v>9990</v>
      </c>
      <c r="N229" s="98" t="n">
        <f aca="false">H229/M229*365</f>
        <v>0.543798702702702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0.0640700044890861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0.1097504</v>
      </c>
      <c r="AE229" s="57"/>
    </row>
    <row r="230" customFormat="false" ht="15" hidden="false" customHeight="false" outlineLevel="0" collapsed="false">
      <c r="A230" s="100" t="s">
        <v>839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0.1069856</v>
      </c>
      <c r="H230" s="95" t="n">
        <f aca="false">IF(G230="",$F$1*C230-B230,G230-B230)</f>
        <v>14.443056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2020/2/17</v>
      </c>
      <c r="M230" s="79" t="n">
        <f aca="false">(L230-K230+1)*B230</f>
        <v>9585</v>
      </c>
      <c r="N230" s="98" t="n">
        <f aca="false">H230/M230*365</f>
        <v>0.549996394366197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0.1130144</v>
      </c>
      <c r="AE230" s="57"/>
    </row>
    <row r="231" customFormat="false" ht="15" hidden="false" customHeight="false" outlineLevel="0" collapsed="false">
      <c r="A231" s="100" t="s">
        <v>840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0.1016816</v>
      </c>
      <c r="H231" s="95" t="n">
        <f aca="false">IF(G231="",$F$1*C231-B231,G231-B231)</f>
        <v>13.727016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2020/2/17</v>
      </c>
      <c r="M231" s="79" t="n">
        <f aca="false">(L231-K231+1)*B231</f>
        <v>9450</v>
      </c>
      <c r="N231" s="98" t="n">
        <f aca="false">H231/M231*365</f>
        <v>0.530196914285714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-0.0145591827865621</v>
      </c>
      <c r="AD231" s="57" t="n">
        <f aca="false">IF(E231-F231&lt;0,"达成",E231-F231)</f>
        <v>0.1183184</v>
      </c>
      <c r="AE231" s="57"/>
    </row>
    <row r="232" customFormat="false" ht="15" hidden="false" customHeight="false" outlineLevel="0" collapsed="false">
      <c r="A232" s="100" t="s">
        <v>841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0.1060064</v>
      </c>
      <c r="H232" s="95" t="n">
        <f aca="false">IF(G232="",$F$1*C232-B232,G232-B232)</f>
        <v>14.310864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2020/2/17</v>
      </c>
      <c r="M232" s="79" t="n">
        <f aca="false">(L232-K232+1)*B232</f>
        <v>9315</v>
      </c>
      <c r="N232" s="98" t="n">
        <f aca="false">H232/M232*365</f>
        <v>0.560758492753622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0.0535665509634182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0.1139936</v>
      </c>
      <c r="AE232" s="57"/>
    </row>
    <row r="233" customFormat="false" ht="15" hidden="false" customHeight="false" outlineLevel="0" collapsed="false">
      <c r="A233" s="100" t="s">
        <v>842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0.1086992</v>
      </c>
      <c r="H233" s="95" t="n">
        <f aca="false">IF(G233="",$F$1*C233-B233,G233-B233)</f>
        <v>14.674392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2020/2/17</v>
      </c>
      <c r="M233" s="79" t="n">
        <f aca="false">(L233-K233+1)*B233</f>
        <v>9180</v>
      </c>
      <c r="N233" s="98" t="n">
        <f aca="false">H233/M233*365</f>
        <v>0.58345894117647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0.0513191557935737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-0.0129612736771967</v>
      </c>
      <c r="AD233" s="57" t="n">
        <f aca="false">IF(E233-F233&lt;0,"达成",E233-F233)</f>
        <v>0.1113008</v>
      </c>
      <c r="AE233" s="57"/>
    </row>
    <row r="234" customFormat="false" ht="15" hidden="false" customHeight="false" outlineLevel="0" collapsed="false">
      <c r="A234" s="100" t="s">
        <v>843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0.0965408</v>
      </c>
      <c r="H234" s="95" t="n">
        <f aca="false">IF(G234="",$F$1*C234-B234,G234-B234)</f>
        <v>13.033008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2020/2/17</v>
      </c>
      <c r="M234" s="79" t="n">
        <f aca="false">(L234-K234+1)*B234</f>
        <v>9045</v>
      </c>
      <c r="N234" s="98" t="n">
        <f aca="false">H234/M234*365</f>
        <v>0.525931223880597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Z234-AA234</f>
        <v>-0.0152088280857305</v>
      </c>
      <c r="AD234" s="57" t="n">
        <f aca="false">IF(E234-F234&lt;0,"达成",E234-F234)</f>
        <v>0.1234592</v>
      </c>
      <c r="AE234" s="57"/>
    </row>
    <row r="235" customFormat="false" ht="15" hidden="false" customHeight="false" outlineLevel="0" collapsed="false">
      <c r="A235" s="100" t="s">
        <v>844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0.0785071999999999</v>
      </c>
      <c r="H235" s="95" t="n">
        <f aca="false">IF(G235="",$F$1*C235-B235,G235-B235)</f>
        <v>10.598472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2020/2/17</v>
      </c>
      <c r="M235" s="79" t="n">
        <f aca="false">(L235-K235+1)*B235</f>
        <v>8640</v>
      </c>
      <c r="N235" s="98" t="n">
        <f aca="false">H235/M235*365</f>
        <v>0.447736374999999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</v>
      </c>
      <c r="Z235" s="40" t="n">
        <f aca="false">W235/X235-1</f>
        <v>0.0746030799392516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0.1414928</v>
      </c>
      <c r="AE235" s="57"/>
    </row>
    <row r="236" customFormat="false" ht="15" hidden="false" customHeight="false" outlineLevel="0" collapsed="false">
      <c r="A236" s="100" t="s">
        <v>845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0.0643088000000001</v>
      </c>
      <c r="H236" s="95" t="n">
        <f aca="false">IF(G236="",$F$1*C236-B236,G236-B236)</f>
        <v>8.68168800000001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2020/2/17</v>
      </c>
      <c r="M236" s="79" t="n">
        <f aca="false">(L236-K236+1)*B236</f>
        <v>8505</v>
      </c>
      <c r="N236" s="98" t="n">
        <f aca="false">H236/M236*365</f>
        <v>0.37258273015873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-0.0214006708957113</v>
      </c>
      <c r="AD236" s="57" t="n">
        <f aca="false">IF(E236-F236&lt;0,"达成",E236-F236)</f>
        <v>0.1556912</v>
      </c>
      <c r="AE236" s="57"/>
    </row>
    <row r="237" customFormat="false" ht="15" hidden="false" customHeight="false" outlineLevel="0" collapsed="false">
      <c r="A237" s="100" t="s">
        <v>846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0.0649615999999999</v>
      </c>
      <c r="H237" s="95" t="n">
        <f aca="false">IF(G237="",$F$1*C237-B237,G237-B237)</f>
        <v>8.76981599999999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2020/2/17</v>
      </c>
      <c r="M237" s="79" t="n">
        <f aca="false">(L237-K237+1)*B237</f>
        <v>8370</v>
      </c>
      <c r="N237" s="98" t="n">
        <f aca="false">H237/M237*365</f>
        <v>0.382435225806451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0.1550384</v>
      </c>
      <c r="AE237" s="57"/>
    </row>
    <row r="238" customFormat="false" ht="15" hidden="false" customHeight="false" outlineLevel="0" collapsed="false">
      <c r="A238" s="100" t="s">
        <v>847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0.0635743999999999</v>
      </c>
      <c r="H238" s="95" t="n">
        <f aca="false">IF(G238="",$F$1*C238-B238,G238-B238)</f>
        <v>8.58254399999998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2020/2/17</v>
      </c>
      <c r="M238" s="79" t="n">
        <f aca="false">(L238-K238+1)*B238</f>
        <v>8235</v>
      </c>
      <c r="N238" s="98" t="n">
        <f aca="false">H238/M238*365</f>
        <v>0.380404196721311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0.1564256</v>
      </c>
      <c r="AE238" s="57"/>
    </row>
    <row r="239" customFormat="false" ht="15" hidden="false" customHeight="false" outlineLevel="0" collapsed="false">
      <c r="A239" s="100" t="s">
        <v>848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0.0738559999999998</v>
      </c>
      <c r="H239" s="95" t="n">
        <f aca="false">IF(G239="",$F$1*C239-B239,G239-B239)</f>
        <v>9.97055999999998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2020/2/17</v>
      </c>
      <c r="M239" s="79" t="n">
        <f aca="false">(L239-K239+1)*B239</f>
        <v>8100</v>
      </c>
      <c r="N239" s="98" t="n">
        <f aca="false">H239/M239*365</f>
        <v>0.449290666666666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0.146144</v>
      </c>
      <c r="AE239" s="57"/>
    </row>
    <row r="240" customFormat="false" ht="15" hidden="false" customHeight="false" outlineLevel="0" collapsed="false">
      <c r="A240" s="100" t="s">
        <v>849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0.0945823999999997</v>
      </c>
      <c r="H240" s="95" t="n">
        <f aca="false">IF(G240="",$F$1*C240-B240,G240-B240)</f>
        <v>12.768624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2020/2/17</v>
      </c>
      <c r="M240" s="79" t="n">
        <f aca="false">(L240-K240+1)*B240</f>
        <v>7695</v>
      </c>
      <c r="N240" s="98" t="n">
        <f aca="false">H240/M240*365</f>
        <v>0.605659228070174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0.1254176</v>
      </c>
      <c r="AE240" s="57"/>
    </row>
    <row r="241" customFormat="false" ht="15" hidden="false" customHeight="false" outlineLevel="0" collapsed="false">
      <c r="A241" s="100" t="s">
        <v>850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0.0797311999999998</v>
      </c>
      <c r="H241" s="95" t="n">
        <f aca="false">IF(G241="",$F$1*C241-B241,G241-B241)</f>
        <v>10.763712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2020/2/17</v>
      </c>
      <c r="M241" s="79" t="n">
        <f aca="false">(L241-K241+1)*B241</f>
        <v>7560</v>
      </c>
      <c r="N241" s="98" t="n">
        <f aca="false">H241/M241*365</f>
        <v>0.51967657142857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0.1402688</v>
      </c>
      <c r="AE241" s="57"/>
    </row>
    <row r="242" customFormat="false" ht="15" hidden="false" customHeight="false" outlineLevel="0" collapsed="false">
      <c r="A242" s="100" t="s">
        <v>851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0.0760591999999999</v>
      </c>
      <c r="H242" s="95" t="n">
        <f aca="false">IF(G242="",$F$1*C242-B242,G242-B242)</f>
        <v>10.267992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2020/2/17</v>
      </c>
      <c r="M242" s="79" t="n">
        <f aca="false">(L242-K242+1)*B242</f>
        <v>7425</v>
      </c>
      <c r="N242" s="98" t="n">
        <f aca="false">H242/M242*365</f>
        <v>0.504756509090909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0.1439408</v>
      </c>
      <c r="AE242" s="57"/>
    </row>
    <row r="243" customFormat="false" ht="15" hidden="false" customHeight="false" outlineLevel="0" collapsed="false">
      <c r="A243" s="100" t="s">
        <v>852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0.0688784</v>
      </c>
      <c r="H243" s="95" t="n">
        <f aca="false">IF(G243="",$F$1*C243-B243,G243-B243)</f>
        <v>9.29858400000001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2020/2/17</v>
      </c>
      <c r="M243" s="79" t="n">
        <f aca="false">(L243-K243+1)*B243</f>
        <v>7290</v>
      </c>
      <c r="N243" s="98" t="n">
        <f aca="false">H243/M243*365</f>
        <v>0.465566962962963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0.1511216</v>
      </c>
      <c r="AE243" s="57"/>
    </row>
    <row r="244" customFormat="false" ht="15" hidden="false" customHeight="false" outlineLevel="0" collapsed="false">
      <c r="A244" s="100" t="s">
        <v>853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0.0759776000000001</v>
      </c>
      <c r="H244" s="95" t="n">
        <f aca="false">IF(G244="",$F$1*C244-B244,G244-B244)</f>
        <v>10.256976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2020/2/17</v>
      </c>
      <c r="M244" s="79" t="n">
        <f aca="false">(L244-K244+1)*B244</f>
        <v>7155</v>
      </c>
      <c r="N244" s="98" t="n">
        <f aca="false">H244/M244*365</f>
        <v>0.523241962264151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0.1440224</v>
      </c>
      <c r="AE244" s="57"/>
    </row>
    <row r="245" customFormat="false" ht="15" hidden="false" customHeight="false" outlineLevel="0" collapsed="false">
      <c r="A245" s="100" t="s">
        <v>854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0.063656</v>
      </c>
      <c r="H245" s="95" t="n">
        <f aca="false">IF(G245="",$F$1*C245-B245,G245-B245)</f>
        <v>8.59356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2020/2/17</v>
      </c>
      <c r="M245" s="79" t="n">
        <f aca="false">(L245-K245+1)*B245</f>
        <v>6750</v>
      </c>
      <c r="N245" s="98" t="n">
        <f aca="false">H245/M245*365</f>
        <v>0.4646888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0.156344</v>
      </c>
      <c r="AE245" s="57"/>
    </row>
    <row r="246" customFormat="false" ht="15" hidden="false" customHeight="false" outlineLevel="0" collapsed="false">
      <c r="A246" s="100" t="s">
        <v>855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0.0589232</v>
      </c>
      <c r="H246" s="95" t="n">
        <f aca="false">IF(G246="",$F$1*C246-B246,G246-B246)</f>
        <v>7.954632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2020/2/17</v>
      </c>
      <c r="M246" s="79" t="n">
        <f aca="false">(L246-K246+1)*B246</f>
        <v>6615</v>
      </c>
      <c r="N246" s="98" t="n">
        <f aca="false">H246/M246*365</f>
        <v>0.438917714285714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0.1610768</v>
      </c>
      <c r="AE246" s="57"/>
    </row>
    <row r="247" customFormat="false" ht="15" hidden="false" customHeight="false" outlineLevel="0" collapsed="false">
      <c r="A247" s="100" t="s">
        <v>856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0.0404815999999999</v>
      </c>
      <c r="H247" s="95" t="n">
        <f aca="false">IF(G247="",$F$1*C247-B247,G247-B247)</f>
        <v>5.46501599999999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2020/2/17</v>
      </c>
      <c r="M247" s="79" t="n">
        <f aca="false">(L247-K247+1)*B247</f>
        <v>6345</v>
      </c>
      <c r="N247" s="98" t="n">
        <f aca="false">H247/M247*365</f>
        <v>0.314378382978723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0.1795184</v>
      </c>
      <c r="AE247" s="57"/>
    </row>
    <row r="248" customFormat="false" ht="15" hidden="false" customHeight="false" outlineLevel="0" collapsed="false">
      <c r="A248" s="100" t="s">
        <v>857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0.0379519999999999</v>
      </c>
      <c r="H248" s="95" t="n">
        <f aca="false">IF(G248="",$F$1*C248-B248,G248-B248)</f>
        <v>5.12351999999999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2020/2/17</v>
      </c>
      <c r="M248" s="79" t="n">
        <f aca="false">(L248-K248+1)*B248</f>
        <v>6210</v>
      </c>
      <c r="N248" s="98" t="n">
        <f aca="false">H248/M248*365</f>
        <v>0.301140869565216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0.104994864155912</v>
      </c>
      <c r="AA248" s="40" t="n">
        <f aca="false">S248/(X248-V248)-1</f>
        <v>0.129764716956934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0.182048</v>
      </c>
      <c r="AE248" s="57"/>
    </row>
    <row r="249" customFormat="false" ht="15" hidden="false" customHeight="false" outlineLevel="0" collapsed="false">
      <c r="A249" s="100" t="s">
        <v>858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0.0283231999999998</v>
      </c>
      <c r="H249" s="95" t="n">
        <f aca="false">IF(G249="",$F$1*C249-B249,G249-B249)</f>
        <v>3.82363199999998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2020/2/17</v>
      </c>
      <c r="M249" s="79" t="n">
        <f aca="false">(L249-K249+1)*B249</f>
        <v>5805</v>
      </c>
      <c r="N249" s="98" t="n">
        <f aca="false">H249/M249*365</f>
        <v>0.240417860465115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0.1916768</v>
      </c>
      <c r="AE249" s="57"/>
    </row>
    <row r="250" customFormat="false" ht="15" hidden="false" customHeight="false" outlineLevel="0" collapsed="false">
      <c r="A250" s="100" t="s">
        <v>859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0.0167359999999999</v>
      </c>
      <c r="H250" s="95" t="n">
        <f aca="false">IF(G250="",$F$1*C250-B250,G250-B250)</f>
        <v>2.25935999999999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2020/2/17</v>
      </c>
      <c r="M250" s="79" t="n">
        <f aca="false">(L250-K250+1)*B250</f>
        <v>5670</v>
      </c>
      <c r="N250" s="98" t="n">
        <f aca="false">H250/M250*365</f>
        <v>0.145443809523809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4711.15211899999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0.203264</v>
      </c>
      <c r="AE250" s="57"/>
    </row>
    <row r="251" customFormat="false" ht="15" hidden="false" customHeight="false" outlineLevel="0" collapsed="false">
      <c r="A251" s="100" t="s">
        <v>860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0.029792</v>
      </c>
      <c r="H251" s="95" t="n">
        <f aca="false">IF(G251="",$F$1*C251-B251,G251-B251)</f>
        <v>4.02191999999999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2020/2/17</v>
      </c>
      <c r="M251" s="79" t="n">
        <f aca="false">(L251-K251+1)*B251</f>
        <v>5535</v>
      </c>
      <c r="N251" s="98" t="n">
        <f aca="false">H251/M251*365</f>
        <v>0.265221463414634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4259.39465199999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0.190208</v>
      </c>
      <c r="AE251" s="57"/>
    </row>
    <row r="252" customFormat="false" ht="15" hidden="false" customHeight="false" outlineLevel="0" collapsed="false">
      <c r="A252" s="100" t="s">
        <v>861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0.0172255999999998</v>
      </c>
      <c r="H252" s="95" t="n">
        <f aca="false">IF(G252="",$F$1*C252-B252,G252-B252)</f>
        <v>2.32545599999997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2020/2/17</v>
      </c>
      <c r="M252" s="79" t="n">
        <f aca="false">(L252-K252+1)*B252</f>
        <v>5400</v>
      </c>
      <c r="N252" s="98" t="n">
        <f aca="false">H252/M252*365</f>
        <v>0.157183599999998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4696.19792799999</v>
      </c>
      <c r="Z252" s="40" t="n">
        <f aca="false">W252/X252-1</f>
        <v>0.121947492287717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0.2027744</v>
      </c>
      <c r="AE252" s="57"/>
    </row>
    <row r="253" customFormat="false" ht="15" hidden="false" customHeight="false" outlineLevel="0" collapsed="false">
      <c r="A253" s="100" t="s">
        <v>862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0.0195919999999999</v>
      </c>
      <c r="H253" s="95" t="n">
        <f aca="false">IF(G253="",$F$1*C253-B253,G253-B253)</f>
        <v>2.64491999999998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2020/2/17</v>
      </c>
      <c r="M253" s="79" t="n">
        <f aca="false">(L253-K253+1)*B253</f>
        <v>5265</v>
      </c>
      <c r="N253" s="98" t="n">
        <f aca="false">H253/M253*365</f>
        <v>0.183361025641025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4613.07900799999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0.200408</v>
      </c>
      <c r="AE253" s="57"/>
    </row>
    <row r="254" customFormat="false" ht="15" hidden="false" customHeight="false" outlineLevel="0" collapsed="false">
      <c r="A254" s="100" t="s">
        <v>863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0.00604639999999992</v>
      </c>
      <c r="H254" s="95" t="n">
        <f aca="false">IF(G254="",$F$1*C254-B254,G254-B254)</f>
        <v>0.81626399999999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2020/2/17</v>
      </c>
      <c r="M254" s="79" t="n">
        <f aca="false">(L254-K254+1)*B254</f>
        <v>4860</v>
      </c>
      <c r="N254" s="98" t="n">
        <f aca="false">H254/M254*365</f>
        <v>0.061303777777777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5096.52342399999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0.2139536</v>
      </c>
      <c r="AE254" s="57"/>
    </row>
    <row r="255" customFormat="false" ht="15" hidden="false" customHeight="false" outlineLevel="0" collapsed="false">
      <c r="A255" s="100" t="s">
        <v>864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0.0084128</v>
      </c>
      <c r="H255" s="95" t="n">
        <f aca="false">IF(G255="",$F$1*C255-B255,G255-B255)</f>
        <v>1.135728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2020/2/17</v>
      </c>
      <c r="M255" s="79" t="n">
        <f aca="false">(L255-K255+1)*B255</f>
        <v>4725</v>
      </c>
      <c r="N255" s="98" t="n">
        <f aca="false">H255/M255*365</f>
        <v>0.0877334857142857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-0.0294624679522559</v>
      </c>
      <c r="AD255" s="57" t="n">
        <f aca="false">IF(E255-F255&lt;0,"达成",E255-F255)</f>
        <v>0.2115872</v>
      </c>
      <c r="AE255" s="57"/>
    </row>
    <row r="256" customFormat="false" ht="15" hidden="false" customHeight="false" outlineLevel="0" collapsed="false">
      <c r="A256" s="100" t="s">
        <v>865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0.0106976</v>
      </c>
      <c r="H256" s="95" t="n">
        <f aca="false">IF(G256="",$F$1*C256-B256,G256-B256)</f>
        <v>1.444176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2020/2/17</v>
      </c>
      <c r="M256" s="79" t="n">
        <f aca="false">(L256-K256+1)*B256</f>
        <v>4590</v>
      </c>
      <c r="N256" s="98" t="n">
        <f aca="false">H256/M256*365</f>
        <v>0.114841882352941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4928.73850999999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0.2093024</v>
      </c>
      <c r="AE256" s="57"/>
    </row>
    <row r="257" customFormat="false" ht="15" hidden="false" customHeight="false" outlineLevel="0" collapsed="false">
      <c r="A257" s="100" t="s">
        <v>866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0.0102896</v>
      </c>
      <c r="H257" s="95" t="n">
        <f aca="false">IF(G257="",$F$1*C257-B257,G257-B257)</f>
        <v>1.389096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2020/2/17</v>
      </c>
      <c r="M257" s="79" t="n">
        <f aca="false">(L257-K257+1)*B257</f>
        <v>4455</v>
      </c>
      <c r="N257" s="98" t="n">
        <f aca="false">H257/M257*365</f>
        <v>0.113809212121212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4942.15330799999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0.2097104</v>
      </c>
      <c r="AE257" s="57"/>
    </row>
    <row r="258" customFormat="false" ht="15" hidden="false" customHeight="false" outlineLevel="0" collapsed="false">
      <c r="A258" s="100" t="s">
        <v>867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0.0129824</v>
      </c>
      <c r="H258" s="95" t="n">
        <f aca="false">IF(G258="",$F$1*C258-B258,G258-B258)</f>
        <v>1.752624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2020/2/17</v>
      </c>
      <c r="M258" s="79" t="n">
        <f aca="false">(L258-K258+1)*B258</f>
        <v>4320</v>
      </c>
      <c r="N258" s="98" t="n">
        <f aca="false">H258/M258*365</f>
        <v>0.1480805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4843.94373999999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0.2070176</v>
      </c>
      <c r="AE258" s="57"/>
    </row>
    <row r="259" customFormat="false" ht="15" hidden="false" customHeight="false" outlineLevel="0" collapsed="false">
      <c r="A259" s="100" t="s">
        <v>868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-0.00113440000000019</v>
      </c>
      <c r="H259" s="95" t="n">
        <f aca="false">IF(G259="",$F$1*C259-B259,G259-B259)</f>
        <v>-0.153144000000026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2020/2/17</v>
      </c>
      <c r="M259" s="79" t="n">
        <f aca="false">(L259-K259+1)*B259</f>
        <v>3915</v>
      </c>
      <c r="N259" s="98" t="n">
        <f aca="false">H259/M259*365</f>
        <v>-0.0142777931034507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5366.93569199999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Z259-AA259</f>
        <v>-0.0317305598137227</v>
      </c>
      <c r="AD259" s="57" t="n">
        <f aca="false">IF(E259-F259&lt;0,"达成",E259-F259)</f>
        <v>0.2211344</v>
      </c>
    </row>
    <row r="260" customFormat="false" ht="15" hidden="false" customHeight="false" outlineLevel="0" collapsed="false">
      <c r="A260" s="100" t="s">
        <v>869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0.00906559999999988</v>
      </c>
      <c r="H260" s="95" t="n">
        <f aca="false">IF(G260="",$F$1*C260-B260,G260-B260)</f>
        <v>1.22385599999998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2020/2/17</v>
      </c>
      <c r="M260" s="79" t="n">
        <f aca="false">(L260-K260+1)*B260</f>
        <v>3780</v>
      </c>
      <c r="N260" s="98" t="n">
        <f aca="false">H260/M260*365</f>
        <v>0.11817657142857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Z260-AA260</f>
        <v>-0.0292618665650135</v>
      </c>
      <c r="AD260" s="57" t="n">
        <f aca="false">IF(E260-F260&lt;0,"达成",E260-F260)</f>
        <v>0.2109344</v>
      </c>
    </row>
    <row r="261" customFormat="false" ht="15" hidden="false" customHeight="false" outlineLevel="0" collapsed="false">
      <c r="A261" s="100" t="s">
        <v>870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0.000334399999999951</v>
      </c>
      <c r="H261" s="95" t="n">
        <f aca="false">IF(G261="",$F$1*C261-B261,G261-B261)</f>
        <v>0.0451439999999934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2020/2/17</v>
      </c>
      <c r="M261" s="79" t="n">
        <f aca="false">(L261-K261+1)*B261</f>
        <v>3645</v>
      </c>
      <c r="N261" s="98" t="n">
        <f aca="false">H261/M261*365</f>
        <v>0.00452059259259193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5313.75580299999</v>
      </c>
      <c r="Z261" s="40" t="n">
        <f aca="false">W261/X261-1</f>
        <v>0.133763519269981</v>
      </c>
      <c r="AA261" s="40" t="n">
        <f aca="false">S261/(X261-V261)-1</f>
        <v>0.164705008359612</v>
      </c>
      <c r="AB261" s="40" t="n">
        <f aca="false">SUM($C$2:C261)*D261/SUM($B$2:B261)-1</f>
        <v>0.162368570471995</v>
      </c>
      <c r="AC261" s="40" t="n">
        <f aca="false">Z261-AA261</f>
        <v>-0.0309414890896316</v>
      </c>
      <c r="AD261" s="57" t="n">
        <f aca="false">IF(E261-F261&lt;0,"达成",E261-F261)</f>
        <v>0.2196656</v>
      </c>
    </row>
    <row r="262" customFormat="false" ht="15" hidden="false" customHeight="false" outlineLevel="0" collapsed="false">
      <c r="A262" s="100" t="s">
        <v>871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0.0339535999999999</v>
      </c>
      <c r="H262" s="95" t="n">
        <f aca="false">IF(G262="",$F$1*C262-B262,G262-B262)</f>
        <v>4.58373599999999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2020/2/17</v>
      </c>
      <c r="M262" s="79" t="n">
        <f aca="false">(L262-K262+1)*B262</f>
        <v>3510</v>
      </c>
      <c r="N262" s="98" t="n">
        <f aca="false">H262/M262*365</f>
        <v>0.476656307692306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4091.53849999999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Z262-AA262</f>
        <v>-0.0236450032270512</v>
      </c>
      <c r="AD262" s="57" t="n">
        <f aca="false">IF(E262-F262&lt;0,"达成",E262-F262)</f>
        <v>0.1860464</v>
      </c>
    </row>
    <row r="263" customFormat="false" ht="15" hidden="false" customHeight="false" outlineLevel="0" collapsed="false">
      <c r="A263" s="100" t="s">
        <v>872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0.1267328</v>
      </c>
      <c r="H263" s="95" t="n">
        <f aca="false">IF(G263="",$F$1*C263-B263,G263-B263)</f>
        <v>17.108928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2020/2/17</v>
      </c>
      <c r="M263" s="79" t="n">
        <f aca="false">(L263-K263+1)*B263</f>
        <v>2025</v>
      </c>
      <c r="N263" s="98" t="n">
        <f aca="false">H263/M263*365</f>
        <v>3.08383146666666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0.0271641399174896</v>
      </c>
      <c r="AA263" s="40" t="n">
        <f aca="false">S263/(X263-V263)-1</f>
        <v>0.0333954596452874</v>
      </c>
      <c r="AB263" s="40" t="n">
        <f aca="false">SUM($C$2:C263)*D263/SUM($B$2:B263)-1</f>
        <v>0.0314523750468811</v>
      </c>
      <c r="AC263" s="40" t="n">
        <f aca="false">Z263-AA263</f>
        <v>-0.00623131972779789</v>
      </c>
      <c r="AD263" s="57" t="n">
        <f aca="false">IF(E263-F263&lt;0,"达成",E263-F263)</f>
        <v>0.0932672000000001</v>
      </c>
    </row>
    <row r="264" customFormat="false" ht="15" hidden="false" customHeight="false" outlineLevel="0" collapsed="false">
      <c r="A264" s="100" t="s">
        <v>873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0.105884</v>
      </c>
      <c r="H264" s="95" t="n">
        <f aca="false">IF(G264="",$F$1*C264-B264,G264-B264)</f>
        <v>9.52955999999999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2020/2/17</v>
      </c>
      <c r="M264" s="79" t="n">
        <f aca="false">(L264-K264+1)*B264</f>
        <v>1260</v>
      </c>
      <c r="N264" s="98" t="n">
        <f aca="false">H264/M264*365</f>
        <v>2.76054714285714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1722.84825099999</v>
      </c>
      <c r="Z264" s="40" t="n">
        <f aca="false">W264/X264-1</f>
        <v>0.042979874042659</v>
      </c>
      <c r="AA264" s="40" t="n">
        <f aca="false">S264/(X264-V264)-1</f>
        <v>0.0528120446284222</v>
      </c>
      <c r="AB264" s="40" t="n">
        <f aca="false">SUM($C$2:C264)*D264/SUM($B$2:B264)-1</f>
        <v>0.0508640404141203</v>
      </c>
      <c r="AC264" s="40" t="n">
        <f aca="false">Z264-AA264</f>
        <v>-0.00983217058576313</v>
      </c>
      <c r="AD264" s="57" t="n">
        <f aca="false">IF(E264-F264&lt;0,"达成",E264-F264)</f>
        <v>0.0841160000000001</v>
      </c>
    </row>
    <row r="265" customFormat="false" ht="15" hidden="false" customHeight="false" outlineLevel="0" collapsed="false">
      <c r="A265" s="100" t="s">
        <v>874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0.0800575999999999</v>
      </c>
      <c r="H265" s="95" t="n">
        <f aca="false">IF(G265="",$F$1*C265-B265,G265-B265)</f>
        <v>7.20518399999999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2020/2/17</v>
      </c>
      <c r="M265" s="79" t="n">
        <f aca="false">(L265-K265+1)*B265</f>
        <v>1170</v>
      </c>
      <c r="N265" s="98" t="n">
        <f aca="false">H265/M265*365</f>
        <v>2.24777107692307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2543.75256499999</v>
      </c>
      <c r="Z265" s="40" t="n">
        <f aca="false">W265/X265-1</f>
        <v>0.0633168031113873</v>
      </c>
      <c r="AA265" s="40" t="n">
        <f aca="false">S265/(X265-V265)-1</f>
        <v>0.0777614437217113</v>
      </c>
      <c r="AB265" s="40" t="n">
        <f aca="false">SUM($C$2:C265)*D265/SUM($B$2:B265)-1</f>
        <v>0.075811419539515</v>
      </c>
      <c r="AC265" s="40" t="n">
        <f aca="false">Z265-AA265</f>
        <v>-0.014444640610324</v>
      </c>
      <c r="AD265" s="57" t="n">
        <f aca="false">IF(E265-F265&lt;0,"达成",E265-F265)</f>
        <v>0.1099424</v>
      </c>
    </row>
    <row r="266" customFormat="false" ht="15" hidden="false" customHeight="false" outlineLevel="0" collapsed="false">
      <c r="A266" s="100" t="s">
        <v>875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0.0500287999999999</v>
      </c>
      <c r="H266" s="95" t="n">
        <f aca="false">IF(G266="",$F$1*C266-B266,G266-B266)</f>
        <v>6.75388799999999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2020/2/17</v>
      </c>
      <c r="M266" s="79" t="n">
        <f aca="false">(L266-K266+1)*B266</f>
        <v>1620</v>
      </c>
      <c r="N266" s="98" t="n">
        <f aca="false">H266/M266*365</f>
        <v>1.52170933333333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0.0880677998015378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Z266-AA266</f>
        <v>-0.0200085819118834</v>
      </c>
      <c r="AD266" s="57" t="n">
        <f aca="false">IF(E266-F266&lt;0,"达成",E266-F266)</f>
        <v>0.1699712</v>
      </c>
    </row>
    <row r="267" customFormat="false" ht="15" hidden="false" customHeight="false" outlineLevel="0" collapsed="false">
      <c r="A267" s="100" t="s">
        <v>876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0.0419503999999999</v>
      </c>
      <c r="H267" s="95" t="n">
        <f aca="false">IF(G267="",$F$1*C267-B267,G267-B267)</f>
        <v>5.66330399999998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2020/2/17</v>
      </c>
      <c r="M267" s="79" t="n">
        <f aca="false">(L267-K267+1)*B267</f>
        <v>1485</v>
      </c>
      <c r="N267" s="98" t="n">
        <f aca="false">H267/M267*365</f>
        <v>1.39199054545454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3831.09686799999</v>
      </c>
      <c r="Z267" s="40" t="n">
        <f aca="false">W267/X267-1</f>
        <v>0.0947236214117937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Z267-AA267</f>
        <v>-0.0214326658771911</v>
      </c>
      <c r="AD267" s="57" t="n">
        <f aca="false">IF(E267-F267&lt;0,"达成",E267-F267)</f>
        <v>0.1780496</v>
      </c>
    </row>
    <row r="268" customFormat="false" ht="15" hidden="false" customHeight="false" outlineLevel="0" collapsed="false">
      <c r="A268" s="100" t="s">
        <v>877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0.0311792</v>
      </c>
      <c r="H268" s="95" t="n">
        <f aca="false">IF(G268="",$F$1*C268-B268,G268-B268)</f>
        <v>4.209192</v>
      </c>
      <c r="I268" s="2" t="s">
        <v>96</v>
      </c>
      <c r="J268" s="50" t="s">
        <v>561</v>
      </c>
      <c r="K268" s="96" t="n">
        <f aca="false">DATE(MID(J268,1,4),MID(J268,5,2),MID(J268,7,2))</f>
        <v>43871</v>
      </c>
      <c r="L268" s="97" t="str">
        <f aca="true">IF(LEN(J268) &gt; 15,DATE(MID(J268,12,4),MID(J268,16,2),MID(J268,18,2)),TEXT(TODAY(),"yyyy/m/d"))</f>
        <v>2020/2/17</v>
      </c>
      <c r="M268" s="79" t="n">
        <f aca="false">(L268-K268+1)*B268</f>
        <v>1080</v>
      </c>
      <c r="N268" s="98" t="n">
        <f aca="false">H268/M268*365</f>
        <v>1.422551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99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Z268-AA268</f>
        <v>-0.0234019039844124</v>
      </c>
      <c r="AD268" s="57" t="n">
        <f aca="false">IF(E268-F268&lt;0,"达成",E268-F268)</f>
        <v>0.1888208</v>
      </c>
    </row>
    <row r="269" customFormat="false" ht="15" hidden="false" customHeight="false" outlineLevel="0" collapsed="false">
      <c r="A269" s="100" t="s">
        <v>878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0.0346064</v>
      </c>
      <c r="H269" s="95" t="n">
        <f aca="false">IF(G269="",$F$1*C269-B269,G269-B269)</f>
        <v>4.671864</v>
      </c>
      <c r="I269" s="2" t="s">
        <v>96</v>
      </c>
      <c r="J269" s="50" t="s">
        <v>563</v>
      </c>
      <c r="K269" s="96" t="n">
        <f aca="false">DATE(MID(J269,1,4),MID(J269,5,2),MID(J269,7,2))</f>
        <v>43872</v>
      </c>
      <c r="L269" s="97" t="str">
        <f aca="true">IF(LEN(J269) &gt; 15,DATE(MID(J269,12,4),MID(J269,16,2),MID(J269,18,2)),TEXT(TODAY(),"yyyy/m/d"))</f>
        <v>2020/2/17</v>
      </c>
      <c r="M269" s="79" t="n">
        <f aca="false">(L269-K269+1)*B269</f>
        <v>945</v>
      </c>
      <c r="N269" s="98" t="n">
        <f aca="false">H269/M269*365</f>
        <v>1.80447657142857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99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Z269-AA269</f>
        <v>-0.0225546751280106</v>
      </c>
      <c r="AD269" s="57" t="n">
        <f aca="false">IF(E269-F269&lt;0,"达成",E269-F269)</f>
        <v>0.1853936</v>
      </c>
    </row>
    <row r="270" customFormat="false" ht="15" hidden="false" customHeight="false" outlineLevel="0" collapsed="false">
      <c r="A270" s="100" t="s">
        <v>879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0.0170623999999998</v>
      </c>
      <c r="H270" s="95" t="n">
        <f aca="false">IF(G270="",$F$1*C270-B270,G270-B270)</f>
        <v>2.30342399999998</v>
      </c>
      <c r="I270" s="2" t="s">
        <v>96</v>
      </c>
      <c r="J270" s="50" t="s">
        <v>565</v>
      </c>
      <c r="K270" s="96" t="n">
        <f aca="false">DATE(MID(J270,1,4),MID(J270,5,2),MID(J270,7,2))</f>
        <v>43873</v>
      </c>
      <c r="L270" s="97" t="str">
        <f aca="true">IF(LEN(J270) &gt; 15,DATE(MID(J270,12,4),MID(J270,16,2),MID(J270,18,2)),TEXT(TODAY(),"yyyy/m/d"))</f>
        <v>2020/2/17</v>
      </c>
      <c r="M270" s="79" t="n">
        <f aca="false">(L270-K270+1)*B270</f>
        <v>810</v>
      </c>
      <c r="N270" s="98" t="n">
        <f aca="false">H270/M270*365</f>
        <v>1.03796266666666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99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Z270-AA270</f>
        <v>-0.0259218680402777</v>
      </c>
      <c r="AD270" s="57" t="n">
        <f aca="false">IF(E270-F270&lt;0,"达成",E270-F270)</f>
        <v>0.2029376</v>
      </c>
    </row>
    <row r="271" customFormat="false" ht="15" hidden="false" customHeight="false" outlineLevel="0" collapsed="false">
      <c r="A271" s="100" t="s">
        <v>880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0.0243247999999998</v>
      </c>
      <c r="H271" s="95" t="n">
        <f aca="false">IF(G271="",$F$1*C271-B271,G271-B271)</f>
        <v>3.28384799999998</v>
      </c>
      <c r="I271" s="2" t="s">
        <v>96</v>
      </c>
      <c r="J271" s="50" t="s">
        <v>567</v>
      </c>
      <c r="K271" s="96" t="n">
        <f aca="false">DATE(MID(J271,1,4),MID(J271,5,2),MID(J271,7,2))</f>
        <v>43874</v>
      </c>
      <c r="L271" s="97" t="str">
        <f aca="true">IF(LEN(J271) &gt; 15,DATE(MID(J271,12,4),MID(J271,16,2),MID(J271,18,2)),TEXT(TODAY(),"yyyy/m/d"))</f>
        <v>2020/2/17</v>
      </c>
      <c r="M271" s="79" t="n">
        <f aca="false">(L271-K271+1)*B271</f>
        <v>675</v>
      </c>
      <c r="N271" s="98" t="n">
        <f aca="false">H271/M271*365</f>
        <v>1.77571039999999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99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4466.17861299999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Z271-AA271</f>
        <v>-0.0242591829166767</v>
      </c>
      <c r="AD271" s="57" t="n">
        <f aca="false">IF(E271-F271&lt;0,"达成",E271-F271)</f>
        <v>0.1956752</v>
      </c>
    </row>
    <row r="272" customFormat="false" ht="15" hidden="false" customHeight="false" outlineLevel="0" collapsed="false">
      <c r="A272" s="100" t="s">
        <v>881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0.0231823999999998</v>
      </c>
      <c r="H272" s="95" t="n">
        <f aca="false">IF(G272="",$F$1*C272-B272,G272-B272)</f>
        <v>3.12962399999998</v>
      </c>
      <c r="I272" s="2" t="s">
        <v>96</v>
      </c>
      <c r="J272" s="50" t="s">
        <v>569</v>
      </c>
      <c r="K272" s="96" t="n">
        <f aca="false">DATE(MID(J272,1,4),MID(J272,5,2),MID(J272,7,2))</f>
        <v>43875</v>
      </c>
      <c r="L272" s="97" t="str">
        <f aca="true">IF(LEN(J272) &gt; 15,DATE(MID(J272,12,4),MID(J272,16,2),MID(J272,18,2)),TEXT(TODAY(),"yyyy/m/d"))</f>
        <v>2020/2/17</v>
      </c>
      <c r="M272" s="79" t="n">
        <f aca="false">(L272-K272+1)*B272</f>
        <v>540</v>
      </c>
      <c r="N272" s="98" t="n">
        <f aca="false">H272/M272*365</f>
        <v>2.11539399999999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99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4508.52043599999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Z272-AA272</f>
        <v>-0.0243108693907459</v>
      </c>
      <c r="AD272" s="57" t="n">
        <f aca="false">IF(E272-F272&lt;0,"达成",E272-F272)</f>
        <v>0.1968176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{13EAADFE-627D-4360-B97A-B5AB7358DACC}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{4AB284AC-E175-4F00-94F6-E1FC5A10EFA7}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{1EBA9897-395A-4C2E-8443-4897E0E19598}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{27F21C5B-4E90-4F4D-BF9C-2074E14711A2}</x14:id>
        </ext>
      </extLst>
    </cfRule>
  </conditionalFormatting>
  <conditionalFormatting sqref="F2:F27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72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EAADFE-627D-4360-B97A-B5AB7358DAC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B284AC-E175-4F00-94F6-E1FC5A10EFA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1EBA9897-395A-4C2E-8443-4897E0E1959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27F21C5B-4E90-4F4D-BF9C-2074E14711A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882</v>
      </c>
      <c r="C2" s="2" t="s">
        <v>883</v>
      </c>
      <c r="D2" s="2" t="s">
        <v>884</v>
      </c>
      <c r="E2" s="2" t="s">
        <v>885</v>
      </c>
      <c r="F2" s="2" t="s">
        <v>886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570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887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888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889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890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891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892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893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894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895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896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897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898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899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900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901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902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903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904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905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906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907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908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909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910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5" t="s">
        <v>911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912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5" t="s">
        <v>913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5" t="s">
        <v>914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5" t="s">
        <v>915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5" t="s">
        <v>916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917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5" t="s">
        <v>918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5" t="s">
        <v>919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5" t="s">
        <v>920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5" t="s">
        <v>921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5" t="s">
        <v>922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5" t="s">
        <v>923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5" t="s">
        <v>924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5" t="s">
        <v>925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5" t="s">
        <v>926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5" t="s">
        <v>927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5" t="s">
        <v>928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5" t="s">
        <v>929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5" t="s">
        <v>930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5" t="s">
        <v>931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932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5" t="s">
        <v>933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5" t="s">
        <v>934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5" t="s">
        <v>935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5" t="s">
        <v>936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5" t="s">
        <v>937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5" t="s">
        <v>938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5" t="s">
        <v>939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5" t="s">
        <v>940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5" t="s">
        <v>941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5" t="s">
        <v>942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5" t="s">
        <v>943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5" t="s">
        <v>944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5" t="s">
        <v>945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5" t="s">
        <v>946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5" t="s">
        <v>947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5" t="s">
        <v>948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5" t="s">
        <v>949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5" t="s">
        <v>950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5" t="s">
        <v>951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5" t="s">
        <v>952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5" t="s">
        <v>953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954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5" t="s">
        <v>955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956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5" t="s">
        <v>957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5" t="s">
        <v>958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5" t="s">
        <v>959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5" t="s">
        <v>960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5" t="s">
        <v>961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5" t="s">
        <v>962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5" t="s">
        <v>963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5" t="s">
        <v>964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5" t="s">
        <v>965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5" t="s">
        <v>966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5" t="s">
        <v>967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5" t="s">
        <v>968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5" t="s">
        <v>969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5" t="s">
        <v>970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5" t="s">
        <v>971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5" t="s">
        <v>972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5" t="s">
        <v>973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5" t="s">
        <v>974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5" t="s">
        <v>975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5" t="s">
        <v>976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5" t="s">
        <v>977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5" t="s">
        <v>978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5" t="s">
        <v>979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5" t="s">
        <v>980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5" t="s">
        <v>981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982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5" t="s">
        <v>983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5" t="s">
        <v>984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5" t="s">
        <v>985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5" t="s">
        <v>986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5" t="s">
        <v>987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5" t="s">
        <v>988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5" t="s">
        <v>989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5" t="s">
        <v>990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5" t="s">
        <v>991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5" t="s">
        <v>992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5" t="s">
        <v>993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5" t="s">
        <v>994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5" t="s">
        <v>995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5" t="s">
        <v>996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5" t="s">
        <v>997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5" t="s">
        <v>998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5" t="s">
        <v>999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5" t="s">
        <v>1000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5" t="s">
        <v>1001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5" t="s">
        <v>1002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5" t="s">
        <v>1003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5" t="s">
        <v>1004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5" t="s">
        <v>1005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5" t="s">
        <v>1006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5" t="s">
        <v>1007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5" t="s">
        <v>1008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5" t="s">
        <v>1009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5" t="s">
        <v>1010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5" t="s">
        <v>1011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5" t="s">
        <v>1012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5" t="s">
        <v>1013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5" t="s">
        <v>1014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5" t="s">
        <v>1015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5" t="s">
        <v>1016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5" t="s">
        <v>1017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5" t="s">
        <v>1018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5" t="s">
        <v>1019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5" t="s">
        <v>1020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5" t="s">
        <v>1021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{20D6A88C-66D9-4233-9830-35714B17AABD}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{25755055-C610-45A7-9359-1E3F143512A1}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{E8D99987-E8B0-43D5-B150-2B9794FCB0C5}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{F41B5983-653C-4F52-8411-FAD1C0FC9C7F}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6A88C-66D9-4233-9830-35714B17AAB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755055-C610-45A7-9359-1E3F143512A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E8D99987-E8B0-43D5-B150-2B9794FCB0C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41B5983-653C-4F52-8411-FAD1C0FC9C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570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887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1022</v>
      </c>
      <c r="U1" s="10" t="s">
        <v>572</v>
      </c>
      <c r="V1" s="2" t="s">
        <v>22</v>
      </c>
      <c r="W1" s="19" t="s">
        <v>23</v>
      </c>
      <c r="X1" s="2" t="s">
        <v>888</v>
      </c>
    </row>
    <row r="2" customFormat="false" ht="17.35" hidden="false" customHeight="false" outlineLevel="0" collapsed="false">
      <c r="A2" s="110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1023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1024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1025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892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1026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1027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895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1028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897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1029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1030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1031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1032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1033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1034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1035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1036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1037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606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1038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608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1039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610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1040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612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1041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614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1042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616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1043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618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1044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620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1045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622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1046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624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1047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626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1048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628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1049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630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1050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632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1051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634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1052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1053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638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922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639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923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640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924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641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925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642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926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643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927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644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928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645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929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646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930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647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931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648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932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649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933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650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934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651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935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652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936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653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937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654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938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655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939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656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940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657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941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658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942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659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943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660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944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661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945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662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946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663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947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664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948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665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949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666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950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667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951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668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952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669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953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670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954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671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955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672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956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673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957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674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958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675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959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676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960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677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961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678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962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679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963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680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964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681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965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682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966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683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967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684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968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685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969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686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970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687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971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689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972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690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973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691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974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692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975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693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976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694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977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695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978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696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979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697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980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698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981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700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982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702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983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703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984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704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985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705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986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706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987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9" t="s">
        <v>707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988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708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989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709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990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710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991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712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992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713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993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714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994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715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995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716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996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717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997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718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998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719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999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720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1000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721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1001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722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1002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723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1003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724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1004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725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1005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726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1006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727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1007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728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1008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729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1009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730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1010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731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1011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732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1012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733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1013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734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1014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735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1015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736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1016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737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1017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738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1018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739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1019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740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1020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741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1021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742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1054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{65FED862-FA4C-4A00-8A2C-3F919C498A17}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{DA4DC771-77CD-4F43-A785-8B8BCF6B696A}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{F531139B-7BAE-46E5-B5A3-A596A14DA6E7}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{204826F8-B1DC-44B0-B328-277A9B58E028}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FED862-FA4C-4A00-8A2C-3F919C498A1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4DC771-77CD-4F43-A785-8B8BCF6B696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F531139B-7BAE-46E5-B5A3-A596A14DA6E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204826F8-B1DC-44B0-B328-277A9B58E02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1055</v>
      </c>
      <c r="E1" s="122" t="n">
        <f aca="false">G3</f>
        <v>3782.07</v>
      </c>
      <c r="F1" s="122"/>
      <c r="G1" s="123" t="s">
        <v>1056</v>
      </c>
      <c r="H1" s="124" t="n">
        <f aca="false">G3/I3*365</f>
        <v>2.32791829679595</v>
      </c>
      <c r="I1" s="124"/>
      <c r="J1" s="121" t="s">
        <v>1057</v>
      </c>
      <c r="K1" s="122" t="n">
        <f aca="false">M3</f>
        <v>3476.84</v>
      </c>
      <c r="L1" s="122"/>
      <c r="M1" s="123" t="s">
        <v>1056</v>
      </c>
      <c r="N1" s="124" t="n">
        <f aca="false">M3/O3*365</f>
        <v>2.20320590277778</v>
      </c>
      <c r="O1" s="124"/>
    </row>
    <row r="2" s="125" customFormat="true" ht="15" hidden="false" customHeight="false" outlineLevel="0" collapsed="false">
      <c r="A2" s="125" t="s">
        <v>1058</v>
      </c>
      <c r="B2" s="125" t="s">
        <v>1059</v>
      </c>
      <c r="C2" s="125" t="s">
        <v>1060</v>
      </c>
      <c r="D2" s="126" t="s">
        <v>1061</v>
      </c>
      <c r="E2" s="127" t="s">
        <v>1062</v>
      </c>
      <c r="F2" s="128" t="s">
        <v>1063</v>
      </c>
      <c r="G2" s="129" t="s">
        <v>1064</v>
      </c>
      <c r="H2" s="130" t="s">
        <v>1065</v>
      </c>
      <c r="I2" s="131" t="s">
        <v>1066</v>
      </c>
      <c r="J2" s="126" t="s">
        <v>1061</v>
      </c>
      <c r="K2" s="127" t="s">
        <v>1062</v>
      </c>
      <c r="L2" s="128" t="s">
        <v>1063</v>
      </c>
      <c r="M2" s="132" t="s">
        <v>1064</v>
      </c>
      <c r="N2" s="130" t="s">
        <v>1065</v>
      </c>
      <c r="O2" s="131" t="s">
        <v>1066</v>
      </c>
    </row>
    <row r="3" s="125" customFormat="true" ht="15" hidden="false" customHeight="false" outlineLevel="0" collapsed="false">
      <c r="A3" s="125" t="s">
        <v>1067</v>
      </c>
      <c r="B3" s="133" t="s">
        <v>1068</v>
      </c>
      <c r="C3" s="134" t="str">
        <f aca="true">TODAY()-C4&amp;" 天"</f>
        <v>244 天</v>
      </c>
      <c r="D3" s="135" t="n">
        <f aca="false">SUM(D4:D10094)</f>
        <v>27000</v>
      </c>
      <c r="E3" s="130"/>
      <c r="F3" s="136" t="n">
        <f aca="false">SUM(F4:F10094)</f>
        <v>30782.07</v>
      </c>
      <c r="G3" s="137" t="n">
        <f aca="false">SUM(G4:G10094)</f>
        <v>3782.07</v>
      </c>
      <c r="H3" s="138" t="str">
        <f aca="false">"当前 "&amp;COUNTIF(E4:E10008,"----")&amp;" 支"</f>
        <v>当前 0 支</v>
      </c>
      <c r="I3" s="139" t="n">
        <f aca="false">SUM(I4:I3008)</f>
        <v>593000</v>
      </c>
      <c r="J3" s="135" t="n">
        <f aca="false">SUM(J4:J10094)</f>
        <v>26000</v>
      </c>
      <c r="K3" s="130"/>
      <c r="L3" s="136" t="n">
        <f aca="false">SUM(L4:L10094)</f>
        <v>29476.84</v>
      </c>
      <c r="M3" s="137" t="n">
        <f aca="false">SUM(M4:M10094)</f>
        <v>3476.84</v>
      </c>
      <c r="N3" s="138" t="str">
        <f aca="false">"当前 "&amp;COUNTIF(K4:K10008,"----")&amp;" 支"</f>
        <v>当前 0 支</v>
      </c>
      <c r="O3" s="139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6" t="s">
        <v>1069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1070</v>
      </c>
      <c r="K4" s="148" t="s">
        <v>1070</v>
      </c>
      <c r="L4" s="149" t="s">
        <v>1070</v>
      </c>
      <c r="M4" s="149" t="s">
        <v>1070</v>
      </c>
      <c r="N4" s="148" t="s">
        <v>1070</v>
      </c>
      <c r="O4" s="150" t="s">
        <v>1070</v>
      </c>
    </row>
    <row r="5" customFormat="false" ht="15" hidden="false" customHeight="false" outlineLevel="0" collapsed="false">
      <c r="A5" s="2" t="n">
        <v>113028</v>
      </c>
      <c r="B5" s="116" t="s">
        <v>1071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1072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1073</v>
      </c>
      <c r="C7" s="140" t="n">
        <v>43663</v>
      </c>
      <c r="D7" s="155" t="s">
        <v>1070</v>
      </c>
      <c r="E7" s="156" t="s">
        <v>1070</v>
      </c>
      <c r="F7" s="157" t="s">
        <v>1070</v>
      </c>
      <c r="G7" s="157" t="s">
        <v>1070</v>
      </c>
      <c r="H7" s="156" t="s">
        <v>1070</v>
      </c>
      <c r="I7" s="156" t="s">
        <v>1070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1074</v>
      </c>
      <c r="C8" s="140" t="n">
        <v>43671</v>
      </c>
      <c r="D8" s="155" t="s">
        <v>1070</v>
      </c>
      <c r="E8" s="156" t="s">
        <v>1070</v>
      </c>
      <c r="F8" s="157" t="s">
        <v>1070</v>
      </c>
      <c r="G8" s="157" t="s">
        <v>1070</v>
      </c>
      <c r="H8" s="156" t="s">
        <v>1070</v>
      </c>
      <c r="I8" s="156" t="s">
        <v>1070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1075</v>
      </c>
      <c r="C9" s="140" t="n">
        <v>43682</v>
      </c>
      <c r="D9" s="155" t="s">
        <v>1070</v>
      </c>
      <c r="E9" s="156" t="s">
        <v>1070</v>
      </c>
      <c r="F9" s="157" t="s">
        <v>1070</v>
      </c>
      <c r="G9" s="157" t="s">
        <v>1070</v>
      </c>
      <c r="H9" s="156" t="s">
        <v>1070</v>
      </c>
      <c r="I9" s="156" t="s">
        <v>1070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1076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1070</v>
      </c>
      <c r="K10" s="148" t="s">
        <v>1070</v>
      </c>
      <c r="L10" s="149" t="s">
        <v>1070</v>
      </c>
      <c r="M10" s="149" t="s">
        <v>1070</v>
      </c>
      <c r="N10" s="148" t="s">
        <v>1070</v>
      </c>
      <c r="O10" s="150" t="s">
        <v>1070</v>
      </c>
    </row>
    <row r="11" customFormat="false" ht="15" hidden="false" customHeight="false" outlineLevel="0" collapsed="false">
      <c r="A11" s="2" t="n">
        <v>128073</v>
      </c>
      <c r="B11" s="116" t="s">
        <v>1077</v>
      </c>
      <c r="C11" s="140" t="n">
        <v>43703</v>
      </c>
      <c r="D11" s="155" t="s">
        <v>1070</v>
      </c>
      <c r="E11" s="156" t="s">
        <v>1070</v>
      </c>
      <c r="F11" s="157" t="s">
        <v>1070</v>
      </c>
      <c r="G11" s="157" t="s">
        <v>1070</v>
      </c>
      <c r="H11" s="156" t="s">
        <v>1070</v>
      </c>
      <c r="I11" s="156" t="s">
        <v>1070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1078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1079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1070</v>
      </c>
      <c r="K13" s="148" t="s">
        <v>1070</v>
      </c>
      <c r="L13" s="149" t="s">
        <v>1070</v>
      </c>
      <c r="M13" s="149" t="s">
        <v>1070</v>
      </c>
      <c r="N13" s="148" t="s">
        <v>1070</v>
      </c>
      <c r="O13" s="150" t="s">
        <v>1070</v>
      </c>
    </row>
    <row r="14" customFormat="false" ht="15" hidden="false" customHeight="false" outlineLevel="0" collapsed="false">
      <c r="A14" s="2" t="n">
        <v>128079</v>
      </c>
      <c r="B14" s="116" t="s">
        <v>1080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1070</v>
      </c>
      <c r="K14" s="148" t="s">
        <v>1070</v>
      </c>
      <c r="L14" s="149" t="s">
        <v>1070</v>
      </c>
      <c r="M14" s="149" t="s">
        <v>1070</v>
      </c>
      <c r="N14" s="148" t="s">
        <v>1070</v>
      </c>
      <c r="O14" s="150" t="s">
        <v>1070</v>
      </c>
    </row>
    <row r="15" customFormat="false" ht="15" hidden="false" customHeight="false" outlineLevel="0" collapsed="false">
      <c r="A15" s="2" t="n">
        <v>127014</v>
      </c>
      <c r="B15" s="116" t="s">
        <v>1081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1070</v>
      </c>
      <c r="K15" s="148" t="s">
        <v>1070</v>
      </c>
      <c r="L15" s="149" t="s">
        <v>1070</v>
      </c>
      <c r="M15" s="149" t="s">
        <v>1070</v>
      </c>
      <c r="N15" s="148" t="s">
        <v>1070</v>
      </c>
      <c r="O15" s="150" t="s">
        <v>1070</v>
      </c>
    </row>
    <row r="16" customFormat="false" ht="15" hidden="false" customHeight="false" outlineLevel="0" collapsed="false">
      <c r="A16" s="2" t="n">
        <v>110059</v>
      </c>
      <c r="B16" s="116" t="s">
        <v>1082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1083</v>
      </c>
      <c r="C17" s="140" t="n">
        <v>43768</v>
      </c>
      <c r="D17" s="155" t="s">
        <v>1070</v>
      </c>
      <c r="E17" s="156" t="s">
        <v>1070</v>
      </c>
      <c r="F17" s="157" t="s">
        <v>1070</v>
      </c>
      <c r="G17" s="157" t="s">
        <v>1070</v>
      </c>
      <c r="H17" s="156" t="s">
        <v>1070</v>
      </c>
      <c r="I17" s="163" t="s">
        <v>1070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1084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1070</v>
      </c>
      <c r="K18" s="148" t="s">
        <v>1070</v>
      </c>
      <c r="L18" s="149" t="s">
        <v>1070</v>
      </c>
      <c r="M18" s="149" t="s">
        <v>1070</v>
      </c>
      <c r="N18" s="148" t="s">
        <v>1070</v>
      </c>
      <c r="O18" s="150" t="s">
        <v>1070</v>
      </c>
    </row>
    <row r="19" customFormat="false" ht="15" hidden="false" customHeight="false" outlineLevel="0" collapsed="false">
      <c r="A19" s="2" t="n">
        <v>123035</v>
      </c>
      <c r="B19" s="116" t="s">
        <v>1085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1086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1070</v>
      </c>
      <c r="K20" s="148" t="s">
        <v>1070</v>
      </c>
      <c r="L20" s="149" t="s">
        <v>1070</v>
      </c>
      <c r="M20" s="149" t="s">
        <v>1070</v>
      </c>
      <c r="N20" s="148" t="s">
        <v>1070</v>
      </c>
      <c r="O20" s="150" t="s">
        <v>1070</v>
      </c>
    </row>
    <row r="21" customFormat="false" ht="15" hidden="false" customHeight="false" outlineLevel="0" collapsed="false">
      <c r="A21" s="2" t="n">
        <v>128081</v>
      </c>
      <c r="B21" s="116" t="s">
        <v>1087</v>
      </c>
      <c r="C21" s="140" t="n">
        <v>43794</v>
      </c>
      <c r="D21" s="155" t="s">
        <v>1070</v>
      </c>
      <c r="E21" s="156" t="s">
        <v>1070</v>
      </c>
      <c r="F21" s="157" t="s">
        <v>1070</v>
      </c>
      <c r="G21" s="157" t="s">
        <v>1070</v>
      </c>
      <c r="H21" s="156" t="s">
        <v>1070</v>
      </c>
      <c r="I21" s="163" t="s">
        <v>1070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1088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1089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1070</v>
      </c>
      <c r="K23" s="148" t="s">
        <v>1070</v>
      </c>
      <c r="L23" s="149" t="s">
        <v>1070</v>
      </c>
      <c r="M23" s="149" t="s">
        <v>1070</v>
      </c>
      <c r="N23" s="148" t="s">
        <v>1070</v>
      </c>
      <c r="O23" s="150" t="s">
        <v>1070</v>
      </c>
    </row>
    <row r="24" customFormat="false" ht="19" hidden="false" customHeight="false" outlineLevel="0" collapsed="false">
      <c r="A24" s="2" t="n">
        <v>110063</v>
      </c>
      <c r="B24" s="164" t="s">
        <v>1090</v>
      </c>
      <c r="C24" s="140" t="n">
        <v>43816</v>
      </c>
      <c r="D24" s="155" t="s">
        <v>1070</v>
      </c>
      <c r="E24" s="156" t="s">
        <v>1070</v>
      </c>
      <c r="F24" s="157" t="s">
        <v>1070</v>
      </c>
      <c r="G24" s="157" t="s">
        <v>1070</v>
      </c>
      <c r="H24" s="156" t="s">
        <v>1070</v>
      </c>
      <c r="I24" s="163" t="s">
        <v>1070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1091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1092</v>
      </c>
      <c r="C26" s="140" t="n">
        <v>43817</v>
      </c>
      <c r="D26" s="155" t="s">
        <v>1070</v>
      </c>
      <c r="E26" s="156" t="s">
        <v>1070</v>
      </c>
      <c r="F26" s="157" t="s">
        <v>1070</v>
      </c>
      <c r="G26" s="157" t="s">
        <v>1070</v>
      </c>
      <c r="H26" s="156" t="s">
        <v>1070</v>
      </c>
      <c r="I26" s="163" t="s">
        <v>1070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1093</v>
      </c>
      <c r="C27" s="140" t="n">
        <v>43822</v>
      </c>
      <c r="D27" s="155" t="s">
        <v>1070</v>
      </c>
      <c r="E27" s="156" t="s">
        <v>1070</v>
      </c>
      <c r="F27" s="157" t="s">
        <v>1070</v>
      </c>
      <c r="G27" s="157" t="s">
        <v>1070</v>
      </c>
      <c r="H27" s="156" t="s">
        <v>1070</v>
      </c>
      <c r="I27" s="163" t="s">
        <v>1070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1094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1095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1070</v>
      </c>
      <c r="K29" s="148" t="s">
        <v>1070</v>
      </c>
      <c r="L29" s="149" t="s">
        <v>1070</v>
      </c>
      <c r="M29" s="149" t="s">
        <v>1070</v>
      </c>
      <c r="N29" s="148" t="s">
        <v>1070</v>
      </c>
      <c r="O29" s="150" t="s">
        <v>1070</v>
      </c>
    </row>
    <row r="30" customFormat="false" ht="15" hidden="false" customHeight="false" outlineLevel="0" collapsed="false">
      <c r="A30" s="2" t="n">
        <v>128088</v>
      </c>
      <c r="B30" s="116" t="s">
        <v>1096</v>
      </c>
      <c r="C30" s="140" t="n">
        <v>43825</v>
      </c>
      <c r="D30" s="155" t="s">
        <v>1070</v>
      </c>
      <c r="E30" s="156" t="s">
        <v>1070</v>
      </c>
      <c r="F30" s="157" t="s">
        <v>1070</v>
      </c>
      <c r="G30" s="157" t="s">
        <v>1070</v>
      </c>
      <c r="H30" s="156" t="s">
        <v>1070</v>
      </c>
      <c r="I30" s="163" t="s">
        <v>1070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1097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1070</v>
      </c>
      <c r="K31" s="148" t="s">
        <v>1070</v>
      </c>
      <c r="L31" s="149" t="s">
        <v>1070</v>
      </c>
      <c r="M31" s="149" t="s">
        <v>1070</v>
      </c>
      <c r="N31" s="148" t="s">
        <v>1070</v>
      </c>
      <c r="O31" s="150" t="s">
        <v>1070</v>
      </c>
    </row>
    <row r="32" customFormat="false" ht="17.35" hidden="false" customHeight="false" outlineLevel="0" collapsed="false">
      <c r="A32" s="2" t="n">
        <v>128090</v>
      </c>
      <c r="B32" s="164" t="s">
        <v>1098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1070</v>
      </c>
      <c r="K32" s="148" t="s">
        <v>1070</v>
      </c>
      <c r="L32" s="149" t="s">
        <v>1070</v>
      </c>
      <c r="M32" s="149" t="s">
        <v>1070</v>
      </c>
      <c r="N32" s="148" t="s">
        <v>1070</v>
      </c>
      <c r="O32" s="150" t="s">
        <v>1070</v>
      </c>
    </row>
    <row r="33" customFormat="false" ht="15" hidden="false" customHeight="false" outlineLevel="0" collapsed="false">
      <c r="A33" s="2" t="n">
        <v>128092</v>
      </c>
      <c r="B33" s="116" t="s">
        <v>1099</v>
      </c>
      <c r="C33" s="140" t="n">
        <v>43832</v>
      </c>
      <c r="D33" s="155" t="s">
        <v>1070</v>
      </c>
      <c r="E33" s="156" t="s">
        <v>1070</v>
      </c>
      <c r="F33" s="157" t="s">
        <v>1070</v>
      </c>
      <c r="G33" s="157" t="s">
        <v>1070</v>
      </c>
      <c r="H33" s="156" t="s">
        <v>1070</v>
      </c>
      <c r="I33" s="163" t="s">
        <v>1070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1100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1070</v>
      </c>
      <c r="K34" s="148" t="s">
        <v>1070</v>
      </c>
      <c r="L34" s="149" t="s">
        <v>1070</v>
      </c>
      <c r="M34" s="149" t="s">
        <v>1070</v>
      </c>
      <c r="N34" s="148" t="s">
        <v>1070</v>
      </c>
      <c r="O34" s="150" t="s">
        <v>1070</v>
      </c>
    </row>
    <row r="35" customFormat="false" ht="15" hidden="false" customHeight="false" outlineLevel="0" collapsed="false">
      <c r="A35" s="2" t="n">
        <v>127015</v>
      </c>
      <c r="B35" s="116" t="s">
        <v>1101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1102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1103</v>
      </c>
      <c r="C37" s="165" t="n">
        <v>43845</v>
      </c>
      <c r="D37" s="141" t="n">
        <v>2000</v>
      </c>
      <c r="E37" s="159" t="n">
        <v>43875</v>
      </c>
      <c r="F37" s="143" t="n">
        <v>2563.83</v>
      </c>
      <c r="G37" s="160" t="n">
        <f aca="false">F37-D37</f>
        <v>563.83</v>
      </c>
      <c r="H37" s="161" t="n">
        <f aca="false">E37-C37</f>
        <v>30</v>
      </c>
      <c r="I37" s="162" t="n">
        <f aca="false">H37*D37</f>
        <v>60000</v>
      </c>
      <c r="J37" s="135" t="n">
        <v>3000</v>
      </c>
      <c r="K37" s="159" t="n">
        <v>43875</v>
      </c>
      <c r="L37" s="143" t="n">
        <v>3896.2</v>
      </c>
      <c r="M37" s="160" t="n">
        <f aca="false">L37-J37</f>
        <v>896.2</v>
      </c>
      <c r="N37" s="153" t="n">
        <f aca="false">K37-C37</f>
        <v>30</v>
      </c>
      <c r="O37" s="162" t="n">
        <f aca="false">N37*J37</f>
        <v>90000</v>
      </c>
    </row>
    <row r="38" customFormat="false" ht="15" hidden="false" customHeight="false" outlineLevel="0" collapsed="false">
      <c r="C38" s="140"/>
      <c r="D38" s="141"/>
      <c r="E38" s="166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1104</v>
      </c>
      <c r="B1" s="2" t="s">
        <v>1105</v>
      </c>
      <c r="C1" s="2" t="s">
        <v>1106</v>
      </c>
      <c r="D1" s="2" t="s">
        <v>1107</v>
      </c>
      <c r="E1" s="2" t="s">
        <v>1108</v>
      </c>
      <c r="F1" s="2" t="s">
        <v>1109</v>
      </c>
      <c r="G1" s="2" t="s">
        <v>1110</v>
      </c>
    </row>
    <row r="2" customFormat="false" ht="19" hidden="false" customHeight="false" outlineLevel="0" collapsed="false">
      <c r="A2" s="167" t="s">
        <v>1111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-53</v>
      </c>
      <c r="G2" s="40" t="n">
        <f aca="true">(C2-B2)/B2/((TODAY()-D2)/365)</f>
        <v>0.0213865767634853</v>
      </c>
    </row>
    <row r="3" customFormat="false" ht="15" hidden="false" customHeight="false" outlineLevel="0" collapsed="false">
      <c r="A3" s="2" t="s">
        <v>1112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-70</v>
      </c>
      <c r="G3" s="40" t="n">
        <f aca="true">(C3-B3)/B3/((TODAY()-D3)/365)</f>
        <v>0.0298905405405405</v>
      </c>
    </row>
    <row r="4" customFormat="false" ht="19" hidden="false" customHeight="false" outlineLevel="0" collapsed="false">
      <c r="A4" s="167" t="s">
        <v>1113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-5</v>
      </c>
      <c r="G4" s="40" t="n">
        <f aca="true">(C4-B4)/B4/((TODAY()-D4)/365)</f>
        <v>0</v>
      </c>
    </row>
    <row r="5" customFormat="false" ht="19" hidden="false" customHeight="false" outlineLevel="0" collapsed="false">
      <c r="A5" s="167" t="s">
        <v>1114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-56</v>
      </c>
      <c r="G5" s="40" t="n">
        <f aca="true">(C5-B5)/B5/((TODAY()-D5)/365)</f>
        <v>0.0430630969267139</v>
      </c>
    </row>
    <row r="6" customFormat="false" ht="15" hidden="false" customHeight="false" outlineLevel="0" collapsed="false">
      <c r="A6" s="2" t="s">
        <v>1112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-62</v>
      </c>
      <c r="G6" s="40" t="n">
        <f aca="true">(C6-B6)/B6/((TODAY()-D6)/365)</f>
        <v>0.0356995507487521</v>
      </c>
    </row>
    <row r="7" customFormat="false" ht="15" hidden="false" customHeight="false" outlineLevel="0" collapsed="false">
      <c r="A7" s="2" t="s">
        <v>1112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-56</v>
      </c>
      <c r="G7" s="40" t="n">
        <f aca="true">(C7-B7)/B7/((TODAY()-D7)/365)</f>
        <v>0.0375523722627737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1115</v>
      </c>
      <c r="D2" s="2" t="s">
        <v>1116</v>
      </c>
      <c r="F2" s="2" t="s">
        <v>1117</v>
      </c>
      <c r="H2" s="2" t="s">
        <v>1118</v>
      </c>
      <c r="J2" s="2" t="s">
        <v>1119</v>
      </c>
    </row>
    <row r="3" customFormat="false" ht="17.95" hidden="false" customHeight="false" outlineLevel="0" collapsed="false">
      <c r="B3" s="2" t="s">
        <v>1120</v>
      </c>
      <c r="C3" s="2" t="n">
        <v>1.5</v>
      </c>
      <c r="D3" s="168" t="s">
        <v>1121</v>
      </c>
      <c r="E3" s="9" t="n">
        <v>1.5</v>
      </c>
      <c r="F3" s="2" t="s">
        <v>1122</v>
      </c>
      <c r="G3" s="2" t="n">
        <v>1.5</v>
      </c>
      <c r="H3" s="2" t="s">
        <v>1123</v>
      </c>
      <c r="I3" s="2" t="n">
        <v>1.5</v>
      </c>
      <c r="J3" s="2" t="s">
        <v>1124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1125</v>
      </c>
      <c r="C4" s="2" t="n">
        <v>1.3</v>
      </c>
      <c r="D4" s="2" t="s">
        <v>1126</v>
      </c>
      <c r="E4" s="2" t="n">
        <v>1.2</v>
      </c>
      <c r="F4" s="2" t="s">
        <v>1127</v>
      </c>
      <c r="G4" s="2" t="n">
        <v>1.2</v>
      </c>
      <c r="H4" s="2" t="s">
        <v>1128</v>
      </c>
      <c r="I4" s="2" t="n">
        <v>1</v>
      </c>
      <c r="J4" s="2" t="s">
        <v>1129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1130</v>
      </c>
      <c r="C5" s="2" t="n">
        <v>1.1</v>
      </c>
      <c r="D5" s="2" t="s">
        <v>1131</v>
      </c>
      <c r="E5" s="2" t="n">
        <v>1</v>
      </c>
      <c r="F5" s="2" t="s">
        <v>1132</v>
      </c>
      <c r="G5" s="2" t="n">
        <v>1.1</v>
      </c>
      <c r="H5" s="168" t="s">
        <v>1133</v>
      </c>
      <c r="I5" s="2" t="n">
        <v>0</v>
      </c>
      <c r="J5" s="2" t="s">
        <v>1134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1135</v>
      </c>
      <c r="C6" s="2" t="n">
        <v>1</v>
      </c>
      <c r="D6" s="169" t="s">
        <v>1136</v>
      </c>
      <c r="E6" s="2" t="n">
        <v>0.8</v>
      </c>
      <c r="F6" s="2" t="s">
        <v>1137</v>
      </c>
      <c r="G6" s="2" t="n">
        <v>1</v>
      </c>
      <c r="J6" s="2" t="s">
        <v>1138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1139</v>
      </c>
      <c r="C7" s="2" t="n">
        <v>0.9</v>
      </c>
      <c r="D7" s="168" t="s">
        <v>1140</v>
      </c>
      <c r="E7" s="2" t="n">
        <v>0.5</v>
      </c>
      <c r="F7" s="2" t="s">
        <v>1141</v>
      </c>
      <c r="G7" s="2" t="n">
        <v>0.9</v>
      </c>
      <c r="J7" s="2" t="s">
        <v>1142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1143</v>
      </c>
      <c r="C8" s="2" t="n">
        <v>0.8</v>
      </c>
      <c r="F8" s="2" t="s">
        <v>1144</v>
      </c>
      <c r="G8" s="2" t="n">
        <v>0.8</v>
      </c>
      <c r="J8" s="2" t="s">
        <v>1145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1146</v>
      </c>
      <c r="C9" s="2" t="n">
        <v>0.5</v>
      </c>
      <c r="F9" s="2" t="s">
        <v>1147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1148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1149</v>
      </c>
      <c r="B1" s="170" t="s">
        <v>1150</v>
      </c>
      <c r="C1" s="125" t="s">
        <v>1151</v>
      </c>
      <c r="D1" s="125" t="s">
        <v>1152</v>
      </c>
      <c r="E1" s="125" t="s">
        <v>1153</v>
      </c>
      <c r="F1" s="125" t="s">
        <v>1154</v>
      </c>
      <c r="G1" s="125" t="s">
        <v>1155</v>
      </c>
      <c r="H1" s="125" t="s">
        <v>1156</v>
      </c>
      <c r="I1" s="125" t="s">
        <v>1157</v>
      </c>
      <c r="J1" s="125" t="s">
        <v>1158</v>
      </c>
    </row>
    <row r="2" customFormat="false" ht="15" hidden="false" customHeight="false" outlineLevel="0" collapsed="false">
      <c r="A2" s="171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1" t="n">
        <v>43654</v>
      </c>
      <c r="B3" s="2" t="s">
        <v>1159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1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1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1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1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2020-02-17T13:44:07Z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